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Excel Projects\5. Dashboard\"/>
    </mc:Choice>
  </mc:AlternateContent>
  <bookViews>
    <workbookView xWindow="0" yWindow="0" windowWidth="23040" windowHeight="10644" firstSheet="1" activeTab="5"/>
  </bookViews>
  <sheets>
    <sheet name="Time Analysis" sheetId="3" state="hidden" r:id="rId1"/>
    <sheet name="Time Frame" sheetId="12" r:id="rId2"/>
    <sheet name="Waffle Charts" sheetId="5" state="hidden" r:id="rId3"/>
    <sheet name="Sheet3" sheetId="9" state="hidden" r:id="rId4"/>
    <sheet name="Store Analysis" sheetId="1" state="hidden" r:id="rId5"/>
    <sheet name="Store" sheetId="11" r:id="rId6"/>
    <sheet name="Analysis3" sheetId="6" state="hidden" r:id="rId7"/>
    <sheet name="Gender chart" sheetId="10" state="hidden" r:id="rId8"/>
    <sheet name="Profit View" sheetId="7" r:id="rId9"/>
  </sheets>
  <definedNames>
    <definedName name="ExternalData_1" localSheetId="3" hidden="1">Sheet3!$A$3:$H$113</definedName>
    <definedName name="Slicer_Category">#N/A</definedName>
    <definedName name="Slicer_Month_Name1">#N/A</definedName>
    <definedName name="Slicer_Store_Name">#N/A</definedName>
    <definedName name="Slicer_Store_Name1">#N/A</definedName>
  </definedNames>
  <calcPr calcId="152511"/>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s>
  <extLst>
    <ext xmlns:x14="http://schemas.microsoft.com/office/spreadsheetml/2009/9/main" uri="{876F7934-8845-4945-9796-88D515C7AA90}">
      <x14:pivotCaches>
        <pivotCache cacheId="24"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6d200cbe-42fa-4874-b8ea-baa64d8bb4f2" name="Dim_Customers" connection="Query - Dim_Customers"/>
          <x15:modelTable id="monthly_store_targets_c10fd02d-92ed-43ad-922d-13a9c5a1c5e9" name="monthly_store_targets" connection="Query - monthly_store_targets"/>
          <x15:modelTable id="products_table_6204a3f4-800d-4f25-9a78-764842b7f298" name="products_table" connection="Query - products_table"/>
          <x15:modelTable id="sales_persons_table_26c6d8f5-ece6-4635-a6c2-f3faa05fd038" name="sales_persons_table" connection="Query - sales_persons_table"/>
          <x15:modelTable id="Date_table_31912cd3-fd43-40d0-a5cd-599c7a4a6780" name="Date_table" connection="Query - Date_table"/>
          <x15:modelTable id="Fact_table_e3e035e7-d0bc-488d-bddf-88d2d5e6604a" name="Fact_table" connection="Query - Fact_table"/>
          <x15:modelTable id="Calculations_fdca9da5-e509-406e-ac8d-69237d59eaf3" name="Calculations" connection="Query - Calculations"/>
        </x15:modelTables>
        <x15:modelRelationships>
          <x15:modelRelationship fromTable="monthly_store_targets" fromColumn="Store ID" toTable="sales_persons_table" toColumn="Sales Person ID"/>
          <x15:modelRelationship fromTable="monthly_store_targets" fromColumn="Formated date" toTable="Date_table" toColumn="OrderDate"/>
          <x15:modelRelationship fromTable="Fact_table" fromColumn="Customer ID" toTable="Dim_Customers" toColumn="Customer ID"/>
          <x15:modelRelationship fromTable="Fact_table" fromColumn="Sales Person ID" toTable="sales_persons_table" toColumn="Sales Person ID"/>
          <x15:modelRelationship fromTable="Fact_table" fromColumn="Product ID" toTable="products_table" toColumn="Product ID"/>
          <x15:modelRelationship fromTable="Fact_table" fromColumn="Date" toTable="Date_table" toColumn="OrderDate"/>
        </x15:modelRelationships>
      </x15:dataModel>
    </ext>
  </extLst>
</workbook>
</file>

<file path=xl/calcChain.xml><?xml version="1.0" encoding="utf-8"?>
<calcChain xmlns="http://schemas.openxmlformats.org/spreadsheetml/2006/main">
  <c r="AA20" i="10" l="1"/>
  <c r="Z20" i="10"/>
  <c r="Y20" i="10"/>
  <c r="X20" i="10"/>
  <c r="W20" i="10"/>
  <c r="V20" i="10"/>
  <c r="U20" i="10"/>
  <c r="T20" i="10"/>
  <c r="S20" i="10"/>
  <c r="AA19" i="10"/>
  <c r="Z19" i="10"/>
  <c r="Y19" i="10"/>
  <c r="X19" i="10"/>
  <c r="W19" i="10"/>
  <c r="V19" i="10"/>
  <c r="U19" i="10"/>
  <c r="T19" i="10"/>
  <c r="S19" i="10"/>
  <c r="R19" i="10"/>
  <c r="AA18" i="10"/>
  <c r="Z18" i="10"/>
  <c r="Y18" i="10"/>
  <c r="X18" i="10"/>
  <c r="W18" i="10"/>
  <c r="V18" i="10"/>
  <c r="U18" i="10"/>
  <c r="T18" i="10"/>
  <c r="S18" i="10"/>
  <c r="R18" i="10"/>
  <c r="AA17" i="10"/>
  <c r="Z17" i="10"/>
  <c r="Y17" i="10"/>
  <c r="X17" i="10"/>
  <c r="W17" i="10"/>
  <c r="V17" i="10"/>
  <c r="U17" i="10"/>
  <c r="T17" i="10"/>
  <c r="S17" i="10"/>
  <c r="R17" i="10"/>
  <c r="AA16" i="10"/>
  <c r="Z16" i="10"/>
  <c r="Y16" i="10"/>
  <c r="X16" i="10"/>
  <c r="W16" i="10"/>
  <c r="V16" i="10"/>
  <c r="U16" i="10"/>
  <c r="T16" i="10"/>
  <c r="S16" i="10"/>
  <c r="R16" i="10"/>
  <c r="AA15" i="10"/>
  <c r="Z15" i="10"/>
  <c r="Y15" i="10"/>
  <c r="X15" i="10"/>
  <c r="W15" i="10"/>
  <c r="V15" i="10"/>
  <c r="U15" i="10"/>
  <c r="T15" i="10"/>
  <c r="S15" i="10"/>
  <c r="R15" i="10"/>
  <c r="AA14" i="10"/>
  <c r="Z14" i="10"/>
  <c r="Y14" i="10"/>
  <c r="X14" i="10"/>
  <c r="W14" i="10"/>
  <c r="V14" i="10"/>
  <c r="U14" i="10"/>
  <c r="T14" i="10"/>
  <c r="S14" i="10"/>
  <c r="R14" i="10"/>
  <c r="AA13" i="10"/>
  <c r="Z13" i="10"/>
  <c r="Y13" i="10"/>
  <c r="X13" i="10"/>
  <c r="W13" i="10"/>
  <c r="V13" i="10"/>
  <c r="U13" i="10"/>
  <c r="T13" i="10"/>
  <c r="S13" i="10"/>
  <c r="R13" i="10"/>
  <c r="AA12" i="10"/>
  <c r="Z12" i="10"/>
  <c r="Y12" i="10"/>
  <c r="X12" i="10"/>
  <c r="W12" i="10"/>
  <c r="V12" i="10"/>
  <c r="U12" i="10"/>
  <c r="T12" i="10"/>
  <c r="S12" i="10"/>
  <c r="R12" i="10"/>
  <c r="AA11" i="10"/>
  <c r="Z11" i="10"/>
  <c r="Y11" i="10"/>
  <c r="X11" i="10"/>
  <c r="W11" i="10"/>
  <c r="V11" i="10"/>
  <c r="U11" i="10"/>
  <c r="T11" i="10"/>
  <c r="S11" i="10"/>
  <c r="R11" i="10"/>
  <c r="H24" i="6"/>
  <c r="L24" i="6" s="1"/>
  <c r="G24" i="6"/>
  <c r="K24" i="6" s="1"/>
  <c r="D24" i="6"/>
  <c r="C24" i="6"/>
  <c r="L23" i="6"/>
  <c r="H23" i="6"/>
  <c r="G23" i="6"/>
  <c r="K23" i="6" s="1"/>
  <c r="D23" i="6"/>
  <c r="C23" i="6"/>
  <c r="BG22" i="6"/>
  <c r="H22" i="6"/>
  <c r="L22" i="6" s="1"/>
  <c r="G22" i="6"/>
  <c r="K22" i="6" s="1"/>
  <c r="D22" i="6"/>
  <c r="C22" i="6"/>
  <c r="BG21" i="6"/>
  <c r="N21" i="6"/>
  <c r="H21" i="6"/>
  <c r="L21" i="6" s="1"/>
  <c r="G21" i="6"/>
  <c r="K21" i="6" s="1"/>
  <c r="D21" i="6"/>
  <c r="C21" i="6"/>
  <c r="BG20" i="6"/>
  <c r="H20" i="6"/>
  <c r="L20" i="6" s="1"/>
  <c r="G20" i="6"/>
  <c r="K20" i="6" s="1"/>
  <c r="D20" i="6"/>
  <c r="C20" i="6"/>
  <c r="BG19" i="6"/>
  <c r="H19" i="6"/>
  <c r="L19" i="6" s="1"/>
  <c r="G19" i="6"/>
  <c r="K19" i="6" s="1"/>
  <c r="D19" i="6"/>
  <c r="C19" i="6"/>
  <c r="BG18" i="6"/>
  <c r="N18" i="6"/>
  <c r="O17" i="6" s="1"/>
  <c r="BH17" i="6"/>
  <c r="BG17" i="6"/>
  <c r="AR17" i="6"/>
  <c r="AP17" i="6"/>
  <c r="AQ17" i="6" s="1"/>
  <c r="AO17" i="6"/>
  <c r="N17" i="6"/>
  <c r="AR16" i="6"/>
  <c r="AP16" i="6"/>
  <c r="AQ16" i="6" s="1"/>
  <c r="AO16" i="6"/>
  <c r="AR15" i="6"/>
  <c r="AP15" i="6"/>
  <c r="AQ15" i="6" s="1"/>
  <c r="AO15" i="6"/>
  <c r="AR14" i="6"/>
  <c r="AP14" i="6"/>
  <c r="AQ14" i="6" s="1"/>
  <c r="AO14" i="6"/>
  <c r="BI13" i="6"/>
  <c r="BH22" i="6" s="1"/>
  <c r="AR13" i="6"/>
  <c r="AP13" i="6"/>
  <c r="AQ13" i="6" s="1"/>
  <c r="AO13" i="6"/>
  <c r="BI12" i="6"/>
  <c r="BH21" i="6" s="1"/>
  <c r="AR12" i="6"/>
  <c r="AP12" i="6"/>
  <c r="AQ12" i="6" s="1"/>
  <c r="AO12" i="6"/>
  <c r="BI11" i="6"/>
  <c r="BH20" i="6" s="1"/>
  <c r="AR11" i="6"/>
  <c r="AP11" i="6"/>
  <c r="AQ11" i="6" s="1"/>
  <c r="AO11" i="6"/>
  <c r="BI10" i="6"/>
  <c r="BH19" i="6" s="1"/>
  <c r="AR10" i="6"/>
  <c r="AP10" i="6"/>
  <c r="AQ10" i="6" s="1"/>
  <c r="AO10" i="6"/>
  <c r="BI9" i="6"/>
  <c r="BH18" i="6" s="1"/>
  <c r="AR9" i="6"/>
  <c r="AP9" i="6"/>
  <c r="AQ9" i="6" s="1"/>
  <c r="AO9" i="6"/>
  <c r="AR8" i="6"/>
  <c r="AP8" i="6"/>
  <c r="AQ8" i="6" s="1"/>
  <c r="AO8" i="6"/>
  <c r="AR7" i="6"/>
  <c r="AP7" i="6"/>
  <c r="AQ7" i="6" s="1"/>
  <c r="AO7" i="6"/>
  <c r="AR6" i="6"/>
  <c r="AP6" i="6"/>
  <c r="AQ6" i="6" s="1"/>
  <c r="AO6" i="6"/>
  <c r="AP5" i="6"/>
  <c r="AO5" i="6"/>
  <c r="BI4" i="6"/>
  <c r="Z18" i="1"/>
  <c r="W18" i="1"/>
  <c r="T18" i="1"/>
  <c r="V14" i="1"/>
  <c r="U14" i="1"/>
  <c r="T14" i="1"/>
  <c r="V13" i="1"/>
  <c r="Y28" i="1" s="1"/>
  <c r="U13" i="1"/>
  <c r="T13" i="1"/>
  <c r="Z28" i="1" s="1"/>
  <c r="V12" i="1"/>
  <c r="Y27" i="1" s="1"/>
  <c r="U12" i="1"/>
  <c r="X27" i="1" s="1"/>
  <c r="T12" i="1"/>
  <c r="T27" i="1" s="1"/>
  <c r="V11" i="1"/>
  <c r="Y26" i="1" s="1"/>
  <c r="U11" i="1"/>
  <c r="T11" i="1"/>
  <c r="Z26" i="1" s="1"/>
  <c r="V10" i="1"/>
  <c r="Y25" i="1" s="1"/>
  <c r="U10" i="1"/>
  <c r="X25" i="1" s="1"/>
  <c r="T10" i="1"/>
  <c r="T25" i="1" s="1"/>
  <c r="V9" i="1"/>
  <c r="Y24" i="1" s="1"/>
  <c r="U9" i="1"/>
  <c r="T9" i="1"/>
  <c r="Z24" i="1" s="1"/>
  <c r="V8" i="1"/>
  <c r="Y23" i="1" s="1"/>
  <c r="U8" i="1"/>
  <c r="X23" i="1" s="1"/>
  <c r="T8" i="1"/>
  <c r="T23" i="1" s="1"/>
  <c r="V7" i="1"/>
  <c r="Y22" i="1" s="1"/>
  <c r="U7" i="1"/>
  <c r="T7" i="1"/>
  <c r="Z22" i="1" s="1"/>
  <c r="V6" i="1"/>
  <c r="Y21" i="1" s="1"/>
  <c r="U6" i="1"/>
  <c r="X21" i="1" s="1"/>
  <c r="T6" i="1"/>
  <c r="T21" i="1" s="1"/>
  <c r="V5" i="1"/>
  <c r="Y20" i="1" s="1"/>
  <c r="U5" i="1"/>
  <c r="T5" i="1"/>
  <c r="Z20" i="1" s="1"/>
  <c r="V4" i="1"/>
  <c r="Y19" i="1" s="1"/>
  <c r="U4" i="1"/>
  <c r="X19" i="1" s="1"/>
  <c r="T4" i="1"/>
  <c r="T19" i="1" s="1"/>
  <c r="V3" i="1"/>
  <c r="Y18" i="1" s="1"/>
  <c r="U3" i="1"/>
  <c r="X18" i="1" s="1"/>
  <c r="N34" i="5"/>
  <c r="M34" i="5"/>
  <c r="L34" i="5"/>
  <c r="K34" i="5"/>
  <c r="J34" i="5"/>
  <c r="I34" i="5"/>
  <c r="H34" i="5"/>
  <c r="G34" i="5"/>
  <c r="F34" i="5"/>
  <c r="N33" i="5"/>
  <c r="M33" i="5"/>
  <c r="L33" i="5"/>
  <c r="K33" i="5"/>
  <c r="J33" i="5"/>
  <c r="I33" i="5"/>
  <c r="H33" i="5"/>
  <c r="G33" i="5"/>
  <c r="F33" i="5"/>
  <c r="E33" i="5"/>
  <c r="N32" i="5"/>
  <c r="M32" i="5"/>
  <c r="L32" i="5"/>
  <c r="K32" i="5"/>
  <c r="J32" i="5"/>
  <c r="I32" i="5"/>
  <c r="H32" i="5"/>
  <c r="G32" i="5"/>
  <c r="F32" i="5"/>
  <c r="E32" i="5"/>
  <c r="N31" i="5"/>
  <c r="M31" i="5"/>
  <c r="L31" i="5"/>
  <c r="K31" i="5"/>
  <c r="J31" i="5"/>
  <c r="I31" i="5"/>
  <c r="H31" i="5"/>
  <c r="G31" i="5"/>
  <c r="F31" i="5"/>
  <c r="E31" i="5"/>
  <c r="N30" i="5"/>
  <c r="M30" i="5"/>
  <c r="L30" i="5"/>
  <c r="K30" i="5"/>
  <c r="J30" i="5"/>
  <c r="I30" i="5"/>
  <c r="H30" i="5"/>
  <c r="G30" i="5"/>
  <c r="F30" i="5"/>
  <c r="E30" i="5"/>
  <c r="N29" i="5"/>
  <c r="M29" i="5"/>
  <c r="L29" i="5"/>
  <c r="K29" i="5"/>
  <c r="J29" i="5"/>
  <c r="I29" i="5"/>
  <c r="H29" i="5"/>
  <c r="G29" i="5"/>
  <c r="F29" i="5"/>
  <c r="E29" i="5"/>
  <c r="N28" i="5"/>
  <c r="M28" i="5"/>
  <c r="L28" i="5"/>
  <c r="K28" i="5"/>
  <c r="J28" i="5"/>
  <c r="I28" i="5"/>
  <c r="H28" i="5"/>
  <c r="G28" i="5"/>
  <c r="F28" i="5"/>
  <c r="E28" i="5"/>
  <c r="N27" i="5"/>
  <c r="M27" i="5"/>
  <c r="L27" i="5"/>
  <c r="K27" i="5"/>
  <c r="J27" i="5"/>
  <c r="I27" i="5"/>
  <c r="H27" i="5"/>
  <c r="G27" i="5"/>
  <c r="F27" i="5"/>
  <c r="E27" i="5"/>
  <c r="N26" i="5"/>
  <c r="M26" i="5"/>
  <c r="L26" i="5"/>
  <c r="K26" i="5"/>
  <c r="J26" i="5"/>
  <c r="I26" i="5"/>
  <c r="H26" i="5"/>
  <c r="G26" i="5"/>
  <c r="F26" i="5"/>
  <c r="E26" i="5"/>
  <c r="N25" i="5"/>
  <c r="M25" i="5"/>
  <c r="L25" i="5"/>
  <c r="K25" i="5"/>
  <c r="J25" i="5"/>
  <c r="I25" i="5"/>
  <c r="H25" i="5"/>
  <c r="G25" i="5"/>
  <c r="F25" i="5"/>
  <c r="E25" i="5"/>
  <c r="N20" i="5"/>
  <c r="M20" i="5"/>
  <c r="L20" i="5"/>
  <c r="K20" i="5"/>
  <c r="J20" i="5"/>
  <c r="I20" i="5"/>
  <c r="H20" i="5"/>
  <c r="G20" i="5"/>
  <c r="F20" i="5"/>
  <c r="N19" i="5"/>
  <c r="M19" i="5"/>
  <c r="L19" i="5"/>
  <c r="K19" i="5"/>
  <c r="J19" i="5"/>
  <c r="I19" i="5"/>
  <c r="H19" i="5"/>
  <c r="G19" i="5"/>
  <c r="F19" i="5"/>
  <c r="E19" i="5"/>
  <c r="N18" i="5"/>
  <c r="M18" i="5"/>
  <c r="L18" i="5"/>
  <c r="K18" i="5"/>
  <c r="J18" i="5"/>
  <c r="I18" i="5"/>
  <c r="H18" i="5"/>
  <c r="G18" i="5"/>
  <c r="F18" i="5"/>
  <c r="E18" i="5"/>
  <c r="N17" i="5"/>
  <c r="M17" i="5"/>
  <c r="L17" i="5"/>
  <c r="K17" i="5"/>
  <c r="J17" i="5"/>
  <c r="I17" i="5"/>
  <c r="H17" i="5"/>
  <c r="G17" i="5"/>
  <c r="F17" i="5"/>
  <c r="E17" i="5"/>
  <c r="N16" i="5"/>
  <c r="M16" i="5"/>
  <c r="L16" i="5"/>
  <c r="K16" i="5"/>
  <c r="J16" i="5"/>
  <c r="I16" i="5"/>
  <c r="H16" i="5"/>
  <c r="G16" i="5"/>
  <c r="F16" i="5"/>
  <c r="E16" i="5"/>
  <c r="N15" i="5"/>
  <c r="M15" i="5"/>
  <c r="L15" i="5"/>
  <c r="K15" i="5"/>
  <c r="J15" i="5"/>
  <c r="I15" i="5"/>
  <c r="H15" i="5"/>
  <c r="G15" i="5"/>
  <c r="F15" i="5"/>
  <c r="E15" i="5"/>
  <c r="N14" i="5"/>
  <c r="M14" i="5"/>
  <c r="L14" i="5"/>
  <c r="K14" i="5"/>
  <c r="J14" i="5"/>
  <c r="I14" i="5"/>
  <c r="H14" i="5"/>
  <c r="G14" i="5"/>
  <c r="F14" i="5"/>
  <c r="E14" i="5"/>
  <c r="N13" i="5"/>
  <c r="M13" i="5"/>
  <c r="L13" i="5"/>
  <c r="K13" i="5"/>
  <c r="J13" i="5"/>
  <c r="I13" i="5"/>
  <c r="H13" i="5"/>
  <c r="G13" i="5"/>
  <c r="F13" i="5"/>
  <c r="E13" i="5"/>
  <c r="N12" i="5"/>
  <c r="M12" i="5"/>
  <c r="L12" i="5"/>
  <c r="K12" i="5"/>
  <c r="J12" i="5"/>
  <c r="I12" i="5"/>
  <c r="H12" i="5"/>
  <c r="G12" i="5"/>
  <c r="F12" i="5"/>
  <c r="E12" i="5"/>
  <c r="N11" i="5"/>
  <c r="M11" i="5"/>
  <c r="L11" i="5"/>
  <c r="K11" i="5"/>
  <c r="J11" i="5"/>
  <c r="I11" i="5"/>
  <c r="H11" i="5"/>
  <c r="G11" i="5"/>
  <c r="F11" i="5"/>
  <c r="E11" i="5"/>
  <c r="C5" i="5"/>
  <c r="C4" i="5"/>
  <c r="AJ21" i="3"/>
  <c r="AI21" i="3"/>
  <c r="AJ20" i="3"/>
  <c r="AI20" i="3"/>
  <c r="AJ19" i="3"/>
  <c r="AI19" i="3"/>
  <c r="AJ18" i="3"/>
  <c r="AI18" i="3"/>
  <c r="AJ17" i="3"/>
  <c r="AI17" i="3"/>
  <c r="AB17" i="3"/>
  <c r="AA17" i="3"/>
  <c r="AJ16" i="3"/>
  <c r="AI16" i="3"/>
  <c r="AB16" i="3"/>
  <c r="AA16" i="3"/>
  <c r="H16" i="3"/>
  <c r="G16" i="3"/>
  <c r="F16" i="3"/>
  <c r="K16" i="3" s="1"/>
  <c r="AJ15" i="3"/>
  <c r="AL18" i="3" s="1"/>
  <c r="AI27" i="3" s="1"/>
  <c r="AJ31" i="3" s="1"/>
  <c r="AI15" i="3"/>
  <c r="AB15" i="3"/>
  <c r="AA15" i="3"/>
  <c r="H15" i="3"/>
  <c r="G15" i="3"/>
  <c r="F15" i="3"/>
  <c r="K15" i="3" s="1"/>
  <c r="AJ14" i="3"/>
  <c r="AB14" i="3"/>
  <c r="AA14" i="3"/>
  <c r="H14" i="3"/>
  <c r="G14" i="3"/>
  <c r="F14" i="3"/>
  <c r="K14" i="3" s="1"/>
  <c r="AB13" i="3"/>
  <c r="H13" i="3"/>
  <c r="G13" i="3"/>
  <c r="F13" i="3"/>
  <c r="K13" i="3" s="1"/>
  <c r="H12" i="3"/>
  <c r="G12" i="3"/>
  <c r="F12" i="3"/>
  <c r="K12" i="3" s="1"/>
  <c r="H11" i="3"/>
  <c r="G11" i="3"/>
  <c r="F11" i="3"/>
  <c r="K11" i="3" s="1"/>
  <c r="H10" i="3"/>
  <c r="G10" i="3"/>
  <c r="F10" i="3"/>
  <c r="K10" i="3" s="1"/>
  <c r="H9" i="3"/>
  <c r="G9" i="3"/>
  <c r="F9" i="3"/>
  <c r="K9" i="3" s="1"/>
  <c r="H8" i="3"/>
  <c r="G8" i="3"/>
  <c r="F8" i="3"/>
  <c r="K8" i="3" s="1"/>
  <c r="H7" i="3"/>
  <c r="G7" i="3"/>
  <c r="F7" i="3"/>
  <c r="K7" i="3" s="1"/>
  <c r="H6" i="3"/>
  <c r="G6" i="3"/>
  <c r="L6" i="3" s="1"/>
  <c r="F6" i="3"/>
  <c r="K6" i="3" s="1"/>
  <c r="H5" i="3"/>
  <c r="G5" i="3"/>
  <c r="F5" i="3"/>
  <c r="K5" i="3" s="1"/>
  <c r="K4" i="3"/>
  <c r="H4" i="3"/>
  <c r="G4" i="3"/>
  <c r="T3" i="10"/>
  <c r="T4" i="10"/>
  <c r="N22" i="6"/>
  <c r="D9" i="1"/>
  <c r="C9" i="1"/>
  <c r="R5" i="3"/>
  <c r="R8" i="3"/>
  <c r="AD17" i="3" l="1"/>
  <c r="AC17" i="3" s="1"/>
  <c r="E9" i="1"/>
  <c r="Z19" i="1"/>
  <c r="Z23" i="1"/>
  <c r="Z27" i="1"/>
  <c r="U22" i="1"/>
  <c r="W22" i="1" s="1"/>
  <c r="U26" i="1"/>
  <c r="W26" i="1" s="1"/>
  <c r="Z21" i="1"/>
  <c r="U20" i="1"/>
  <c r="W20" i="1" s="1"/>
  <c r="U24" i="1"/>
  <c r="W24" i="1" s="1"/>
  <c r="U28" i="1"/>
  <c r="W28" i="1" s="1"/>
  <c r="Z25" i="1"/>
  <c r="P31" i="10"/>
  <c r="L31" i="10"/>
  <c r="H31" i="10"/>
  <c r="N30" i="10"/>
  <c r="J30" i="10"/>
  <c r="P29" i="10"/>
  <c r="L29" i="10"/>
  <c r="H29" i="10"/>
  <c r="N28" i="10"/>
  <c r="J28" i="10"/>
  <c r="P27" i="10"/>
  <c r="L27" i="10"/>
  <c r="H27" i="10"/>
  <c r="N26" i="10"/>
  <c r="J26" i="10"/>
  <c r="P25" i="10"/>
  <c r="L25" i="10"/>
  <c r="H25" i="10"/>
  <c r="N24" i="10"/>
  <c r="J24" i="10"/>
  <c r="P23" i="10"/>
  <c r="L23" i="10"/>
  <c r="H23" i="10"/>
  <c r="N22" i="10"/>
  <c r="J22" i="10"/>
  <c r="O31" i="10"/>
  <c r="K31" i="10"/>
  <c r="G31" i="10"/>
  <c r="M30" i="10"/>
  <c r="I30" i="10"/>
  <c r="O29" i="10"/>
  <c r="K29" i="10"/>
  <c r="G29" i="10"/>
  <c r="M28" i="10"/>
  <c r="I28" i="10"/>
  <c r="O27" i="10"/>
  <c r="K27" i="10"/>
  <c r="G27" i="10"/>
  <c r="M26" i="10"/>
  <c r="I26" i="10"/>
  <c r="O25" i="10"/>
  <c r="K25" i="10"/>
  <c r="G25" i="10"/>
  <c r="M24" i="10"/>
  <c r="I24" i="10"/>
  <c r="O23" i="10"/>
  <c r="K23" i="10"/>
  <c r="G23" i="10"/>
  <c r="M22" i="10"/>
  <c r="I22" i="10"/>
  <c r="N31" i="10"/>
  <c r="J31" i="10"/>
  <c r="P30" i="10"/>
  <c r="L30" i="10"/>
  <c r="H30" i="10"/>
  <c r="N29" i="10"/>
  <c r="J29" i="10"/>
  <c r="P28" i="10"/>
  <c r="L28" i="10"/>
  <c r="H28" i="10"/>
  <c r="N27" i="10"/>
  <c r="J27" i="10"/>
  <c r="P26" i="10"/>
  <c r="L26" i="10"/>
  <c r="H26" i="10"/>
  <c r="N25" i="10"/>
  <c r="J25" i="10"/>
  <c r="P24" i="10"/>
  <c r="L24" i="10"/>
  <c r="H24" i="10"/>
  <c r="N23" i="10"/>
  <c r="J23" i="10"/>
  <c r="P22" i="10"/>
  <c r="L22" i="10"/>
  <c r="H22" i="10"/>
  <c r="M31" i="10"/>
  <c r="I31" i="10"/>
  <c r="O30" i="10"/>
  <c r="K30" i="10"/>
  <c r="G30" i="10"/>
  <c r="M29" i="10"/>
  <c r="I29" i="10"/>
  <c r="O28" i="10"/>
  <c r="K28" i="10"/>
  <c r="G28" i="10"/>
  <c r="M27" i="10"/>
  <c r="I27" i="10"/>
  <c r="O26" i="10"/>
  <c r="K26" i="10"/>
  <c r="G26" i="10"/>
  <c r="M25" i="10"/>
  <c r="I25" i="10"/>
  <c r="O24" i="10"/>
  <c r="K24" i="10"/>
  <c r="G24" i="10"/>
  <c r="M23" i="10"/>
  <c r="I23" i="10"/>
  <c r="O22" i="10"/>
  <c r="K22" i="10"/>
  <c r="G22" i="10"/>
  <c r="Y30" i="1"/>
  <c r="U23" i="1"/>
  <c r="W23" i="1" s="1"/>
  <c r="X24" i="1"/>
  <c r="U25" i="1"/>
  <c r="W25" i="1" s="1"/>
  <c r="U19" i="1"/>
  <c r="W19" i="1" s="1"/>
  <c r="X20" i="1"/>
  <c r="U21" i="1"/>
  <c r="W21" i="1" s="1"/>
  <c r="X22" i="1"/>
  <c r="X26" i="1"/>
  <c r="U27" i="1"/>
  <c r="W27" i="1" s="1"/>
  <c r="X28" i="1"/>
  <c r="T20" i="1"/>
  <c r="T22" i="1"/>
  <c r="T24" i="1"/>
  <c r="T26" i="1"/>
  <c r="T28" i="1"/>
  <c r="W4" i="1"/>
  <c r="W5" i="1"/>
  <c r="W6" i="1"/>
  <c r="W7" i="1"/>
  <c r="W8" i="1"/>
  <c r="W9" i="1"/>
  <c r="W10" i="1"/>
  <c r="W11" i="1"/>
  <c r="W12" i="1"/>
  <c r="W13" i="1"/>
  <c r="F9" i="1"/>
  <c r="L9" i="3"/>
  <c r="L13" i="3"/>
  <c r="L14" i="3"/>
  <c r="H19" i="3"/>
  <c r="AL21" i="3"/>
  <c r="AK21" i="3" s="1"/>
  <c r="L8" i="3"/>
  <c r="AK18" i="3"/>
  <c r="AL15" i="3"/>
  <c r="AK15" i="3" s="1"/>
  <c r="L7" i="3"/>
  <c r="L11" i="3"/>
  <c r="L16" i="3"/>
  <c r="L5" i="3"/>
  <c r="L10" i="3"/>
  <c r="L12" i="3"/>
  <c r="L15" i="3"/>
  <c r="AD15" i="3"/>
  <c r="AC15" i="3" s="1"/>
  <c r="AD14" i="3"/>
  <c r="AA23" i="3" s="1"/>
  <c r="AB27" i="3" s="1"/>
  <c r="AD16" i="3"/>
  <c r="AC16" i="3" s="1"/>
  <c r="AL16" i="3"/>
  <c r="AK16" i="3" s="1"/>
  <c r="AL17" i="3"/>
  <c r="AK17" i="3" s="1"/>
  <c r="H18" i="3"/>
  <c r="AL19" i="3"/>
  <c r="AK19" i="3" s="1"/>
  <c r="AL20" i="3"/>
  <c r="AK20" i="3" s="1"/>
  <c r="Y31" i="1" l="1"/>
  <c r="X30" i="1"/>
  <c r="X31" i="1" s="1"/>
  <c r="W30" i="1"/>
  <c r="W31" i="1" s="1"/>
  <c r="F12" i="1"/>
  <c r="F11" i="1"/>
  <c r="I10" i="3"/>
  <c r="I12" i="3"/>
  <c r="AC14" i="3"/>
  <c r="I8" i="3"/>
  <c r="I15" i="3"/>
  <c r="I14" i="3"/>
  <c r="I7" i="3"/>
  <c r="I16" i="3"/>
  <c r="I13" i="3"/>
  <c r="I11" i="3"/>
  <c r="I9" i="3"/>
  <c r="I5" i="3"/>
  <c r="I6" i="3"/>
</calcChain>
</file>

<file path=xl/connections.xml><?xml version="1.0" encoding="utf-8"?>
<connections xmlns="http://schemas.openxmlformats.org/spreadsheetml/2006/main">
  <connection id="1" keepAlive="1" name="ModelConnection_ExternalData_1" description="Data Model" type="5" refreshedVersion="5" minRefreshableVersion="5" saveData="1">
    <dbPr connection="Data Model Connection" command="DRILLTHROUGH MAXROWS 1000 SELECT FROM [Model] WHERE ([Measures].[Sum of Customer Age],[Dim_Customers].[Customer Age Group].&amp;[21-30])" commandType="4"/>
    <extLst>
      <ext xmlns:x15="http://schemas.microsoft.com/office/spreadsheetml/2010/11/main" uri="{DE250136-89BD-433C-8126-D09CA5730AF9}">
        <x15:connection id="" model="1"/>
      </ext>
    </extLst>
  </connection>
  <connection id="2" name="Query - Calculations" description="Connection to the 'Calculations' query in the workbook." type="100" refreshedVersion="5" minRefreshableVersion="5">
    <extLst>
      <ext xmlns:x15="http://schemas.microsoft.com/office/spreadsheetml/2010/11/main" uri="{DE250136-89BD-433C-8126-D09CA5730AF9}">
        <x15:connection id="8a4bccda-28ef-4e09-9645-40ff7659c905">
          <x15:oledbPr connection="provider=Microsoft.Mashup.OleDb.1;data source=$EmbeddedMashup(70e07800-6b33-4137-bf99-cdf3a10df22e)$;location=Calculations;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RaAKq24AAACbAAAAEwAcAEZvcm11bGFzL1NlY3Rpb24xLm0gohgAKKAUAAAAAAAAAAAAAAAAAAAAAAAAAAAAK05NLsnMz1MIhtCG1rxcvFzFGYlFqSkKzok5yaU5iSDxYgVbhZzUEl4uBSAIzi8tSk4Fiij5piYWlxalFivpQGSUlZzz88pSi0qAukvyFUISk3JSlYAKlUtALA1DHYXqaoju2lpNXq7MPDzarAFQSwECLQAUAAIACABDXRJZm67PTKoAAAD6AAAAEgAAAAAAAAAAAAAAAAAAAAAAQ29uZmlnL1BhY2thZ2UueG1sUEsBAi0AFAACAAgAQ10SWQ/K6aukAAAA6QAAABMAAAAAAAAAAAAAAAAA9gAAAFtDb250ZW50X1R5cGVzXS54bWxQSwECLQAUAAIACABDXRJZRaAKq24AAACbAAAAEwAAAAAAAAAAAAAAAADnAQAARm9ybXVsYXMvU2VjdGlvbjEubVBLBQYAAAAAAwADAMIAAACiAgAAAAA=&quot;">
            <x15:dbTables>
              <x15:dbTable name="Calculations"/>
            </x15:dbTables>
          </x15:oledbPr>
        </x15:connection>
      </ext>
    </extLst>
  </connection>
  <connection id="3" name="Query - Date_table" description="Connection to the 'Date_table' query in the workbook." type="100" refreshedVersion="5" minRefreshableVersion="5">
    <extLst>
      <ext xmlns:x15="http://schemas.microsoft.com/office/spreadsheetml/2010/11/main" uri="{DE250136-89BD-433C-8126-D09CA5730AF9}">
        <x15:connection id="35259c76-4690-440d-863c-a1531ce18a84">
          <x15:oledbPr connection="provider=Microsoft.Mashup.OleDb.1;data source=$EmbeddedMashup(70e07800-6b33-4137-bf99-cdf3a10df22e)$;location=Date_table;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s1FsDg4DAABmCgAAEwAcAEZvcm11bGFzL1NlY3Rpb24xLm0gohgAKKAUAAAAAAAAAAAAAAAAAAAAAAAAAAAApVZta9swEP4eyH8QGgwHHLN0awcr+VDilo3Rpq0DYySlqPal8WZLRZJLQul/38l26pfIXbrlS+PT+Xm5O12qINSx4CQo/o6O+71+T62YhIj4TMOtZncJkDFJQPd7BD+ByGRoIhP16PkizFLg2jmLE/Amgmt8UA71vyxO1yEk5FKKXwitFoce4qnVnWAyWiAyU6DLnIAloKpT4lzDg5B6sFiyUBcCvFA90oE79yGJ01iDHFOXumQikizlavzZJac8FFHM78ejg8MDl1xlQkOgNwmMq6/eheBwM3ALI+8oikvxLCJfgUUgFUVXs5yuPCnjTuHZJfMyfpIkQcgSJtVYy6wOeRJFiDfJlBZpBYfRQqpjIXUJnUr8FmG58QFYuMpL751h5gzW2pnn53nwBrM3+Bmenw+jiA4q5smK8XuEnW0eoGKeScbVUsi04DeHymnJdJ+eaMWAEjRmEY3Mz892ZyO7tYYEFOrv6yg3MzS+uhyN3mRplHuquzHFrbu5hlQ8mvxigir04qAMO20RbqtStc41wDlL7eDmoAJvq6ipLpDzB5vuqV6hih2CABK8bXWCppKtfn9HcQHrZw9JHOJhDdOPlY55qJ0u9grmG1cgzWz/BCbtM2JhQrN5fn1STKCcknxIBi75xvXRJ8/0wUJ4jqtnRS7QrJ22qcyMXPVCnTcPm2iL/OVKVNynay1xQSHmWSyVJjgp+XN9j7RmVTl2yS7Bxu8qMlfFCzST2rl1ycdBx81sItr9vyJ2W4zdOrylAT7b7FP+LRN9ya+zYnC6/AHw+3870L0uGi2oichv3uZfyt+6Y6Pu6/6aXrcpgJoqRGxDrY02iWJJTE7XLWtpKiu+fcla9D3aXS5ZwaPY/LvAkpLhL11vUufetj8SuY54Sea1nBtEOyK4Y3iRCzyiBBIFtsQP1sSX+lmqd5VhS6FjP3U6RN3bF+vVK2PT5Z4bq8C/lLCM1/sNacWKI9KSQK+0JJS8L2bV/LyaUaXAh5ff6Z4De9A9sA2x7nZHVeuTZ+kdikHwfi/mnfjHfwBQSwECLQAUAAIACABDXRJZm67PTKoAAAD6AAAAEgAAAAAAAAAAAAAAAAAAAAAAQ29uZmlnL1BhY2thZ2UueG1sUEsBAi0AFAACAAgAQ10SWQ/K6aukAAAA6QAAABMAAAAAAAAAAAAAAAAA9gAAAFtDb250ZW50X1R5cGVzXS54bWxQSwECLQAUAAIACABDXRJZs1FsDg4DAABmCgAAEwAAAAAAAAAAAAAAAADnAQAARm9ybXVsYXMvU2VjdGlvbjEubVBLBQYAAAAAAwADAMIAAABCBQAAAAA=&quot;">
            <x15:dbTables>
              <x15:dbTable name="Date_table"/>
            </x15:dbTables>
          </x15:oledbPr>
        </x15:connection>
      </ext>
    </extLst>
  </connection>
  <connection id="4" name="Query - Dim_Customers" description="Connection to the 'Dim_Customers' query in the workbook." type="100" refreshedVersion="5" minRefreshableVersion="5">
    <extLst>
      <ext xmlns:x15="http://schemas.microsoft.com/office/spreadsheetml/2010/11/main" uri="{DE250136-89BD-433C-8126-D09CA5730AF9}">
        <x15:connection id="ec3c83bc-c1b2-4934-ab0a-f809168ca042">
          <x15:oledbPr connection="provider=Microsoft.Mashup.OleDb.1;data source=$EmbeddedMashup(70e07800-6b33-4137-bf99-cdf3a10df22e)$;location=Dim_Customers;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9lc4OeQCAABqCAAAEwAcAEZvcm11bGFzL1NlY3Rpb24xLm0gohgAKKAUAAAAAAAAAAAAAAAAAAAAAAAAAAAArVRdb9owFH1H4j9Y3ksiBdbw0X10PLQwOrS16graHgAhk9yWbI6NbGcDIf777HyUEBL6srzYOvf4+txzfSPBUwFnaJys7lW9Vq/JFRHgo0EQLvqRVDwEIVEPUVD1GtLfmEfCA4183nhAmz+5+L3k/Lc1DCg0+5wpYEpaePBxFhPQg+C/dH456zbRgMjVkhPhzwZEEQkq5YwJBXmIIusR1lwoe+ZlChaKLHX+DZUbbDuIRZQ6SIkIbCeR9Qa3CuTFeAWgsFaaSN5NRwrC3gkPO18D5vdwQp/vp0bb/CVtf0XYszZksl2DSTaJhUwEYfKJi7DPaRQyE5RWpQZnt8MJ0cVatiYjwrZ7B2VwK4MVbFQOb1fgnQq8W4FfVuDvKvD35TI/5OH9wXrd45ArbdIXIL4u/uBTGklxq2Cng6Yp4ZrSsUcoEbJnujq3S/13X23AiZLY+rQpaDTQV46Yuuw0zYG4smEgpEL3JIQTL76RqsgtMJ399AD3iJmkk4B+UoD4E7oJhFqdjy7c/9OTa9/XNiSlH2zTaHLMKjrroFiHXoF4K2T2zaF2c6JVWNMjiXMH3901fL+x1R+2D3c+Qsj/mFvjK3LPIAmksFUQ55z6U2JJzoWXynPljpgEYRp//Qzl5RbF6TyGW6zXMrtJEELTdJPe87+WbaMGii2Yp177kYgbXW63Wy7gSKKpInuWORlTvZ+/bV92yweg9eoAHOs4ev3JNYXnn/Y8qUrv80/oDsRzWTf7PFwGLNfOY4lOYahyc7R30rMiS2Ke1812ADQIAwXCwkif+B7pGR6rrb7rnjP9j8dD/cNPUpxYzpkfmF4Qmiotd79QTMF/dCt4tM66EDyhaT46R596qHWB1AoYwheN1gVGQCWUE9sZseU22meZnYzZdhuds8xuxuy4jW7GxF0XrWkkcX4C15R4us4fhEaQH8AYj1HrjHUOjhM6+CFe0mMiO2+65ezKnNvb9VrAKmRc/QNQSwECLQAUAAIACABDXRJZm67PTKoAAAD6AAAAEgAAAAAAAAAAAAAAAAAAAAAAQ29uZmlnL1BhY2thZ2UueG1sUEsBAi0AFAACAAgAQ10SWQ/K6aukAAAA6QAAABMAAAAAAAAAAAAAAAAA9gAAAFtDb250ZW50X1R5cGVzXS54bWxQSwECLQAUAAIACABDXRJZ9lc4OeQCAABqCAAAEwAAAAAAAAAAAAAAAADnAQAARm9ybXVsYXMvU2VjdGlvbjEubVBLBQYAAAAAAwADAMIAAAAYBQAAAAA=&quot;">
            <x15:dbTables>
              <x15:dbTable name="Dim_Customers"/>
            </x15:dbTables>
          </x15:oledbPr>
        </x15:connection>
      </ext>
    </extLst>
  </connection>
  <connection id="5" name="Query - Fact_table" description="Connection to the 'Fact_table' query in the workbook." type="100" refreshedVersion="5" minRefreshableVersion="5">
    <extLst>
      <ext xmlns:x15="http://schemas.microsoft.com/office/spreadsheetml/2010/11/main" uri="{DE250136-89BD-433C-8126-D09CA5730AF9}">
        <x15:connection id="f560d2c3-e452-40ed-83e4-be9003382e08">
          <x15:oledbPr connection="provider=Microsoft.Mashup.OleDb.1;data source=$EmbeddedMashup(70e07800-6b33-4137-bf99-cdf3a10df22e)$;location=Fact_table;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6G5aMNUBAACABAAAEwAcAEZvcm11bGFzL1NlY3Rpb24xLm0gohgAKKAUAAAAAAAAAAAAAAAAAAAAAAAAAAAAlZPLbtswEEX3BvwPhLKRAVqAnKYFGmgRSDHaRdLG8s4OCkacxAooMiBHbozA/97RA5WsqkjLjcSZ4dxz+XCQYW40S5tveDmdTCduJyxIthQZ/kDxoIBFTAFOJ4xGakqbVZHY7YPEZGUBGv1lriCIjUaaON9LPm+vXzNQ7Ls1z9TabS8Clgi3ezDCym0iUDjAtiYVClyXZf4KXozF2fbxN0CQub0345sEVF7kCDbyuMdZbFRZaBd94uxaZ0bm+ikKFxcLzu5Kg5DiQUHU/Qa3RsP9jDdGzjyCKygn2RcQEqzzyNW6lmszbdxvPHO2aeNXSqWZUMK6CG3Zb3klJfWLS4em6NpRtEH1R0Q5875Z+pMCgSYgsh1tBkKwpMo1vKK/qfN18J6qDzTmNzdzKb1ZpxzvhH6ituvDC3TKayu0ezS2aPSrpPMHmPztzesUCAGpiiEpH4/jzsJxaycIBJr8q6PazLzy9TdH4X9ZCmtPfTfV5vbdrKAw+6q+uUFd9ybRhv0hBB/sVO/kjuPgi3fBhygV+l0pNOZ4oNemJOl81fjxQ1Ct6JugR0dPgZauzM+ehRQUPbkq5g9Z2sOoLu047vm7uKeiJ7ArwNJq+AN4Osn1uNjlL1BLAQItABQAAgAIAENdElmbrs9MqgAAAPoAAAASAAAAAAAAAAAAAAAAAAAAAABDb25maWcvUGFja2FnZS54bWxQSwECLQAUAAIACABDXRJZD8rpq6QAAADpAAAAEwAAAAAAAAAAAAAAAAD2AAAAW0NvbnRlbnRfVHlwZXNdLnhtbFBLAQItABQAAgAIAENdElnoblow1QEAAIAEAAATAAAAAAAAAAAAAAAAAOcBAABGb3JtdWxhcy9TZWN0aW9uMS5tUEsFBgAAAAADAAMAwgAAAAkEAAAAAA==&quot;">
            <x15:dbTables>
              <x15:dbTable name="Fact_table"/>
            </x15:dbTables>
          </x15:oledbPr>
        </x15:connection>
      </ext>
    </extLst>
  </connection>
  <connection id="6" name="Query - monthly_store_targets" description="Connection to the 'monthly_store_targets' query in the workbook." type="100" refreshedVersion="5" minRefreshableVersion="5">
    <extLst>
      <ext xmlns:x15="http://schemas.microsoft.com/office/spreadsheetml/2010/11/main" uri="{DE250136-89BD-433C-8126-D09CA5730AF9}">
        <x15:connection id="2972f01d-48af-4e43-bb48-df117df94c09">
          <x15:oledbPr connection="provider=Microsoft.Mashup.OleDb.1;data source=$EmbeddedMashup(70e07800-6b33-4137-bf99-cdf3a10df22e)$;location=monthly_store_targets;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UCN9CnkDAABwDQAAEwAcAEZvcm11bGFzL1NlY3Rpb24xLm0gohgAKKAUAAAAAAAAAAAAAAAAAAAAAAAAAAAA5VbPb9owFL4j9X+wsksipUEBusMqDhUpGgf2o7DtAFXlEq9kTezKdlAR4n/fs2MaB5IBu+wwLsCz/d73vvc9PwuykAmjaFJ8h9cXrYuWWGJOYpQxKpfp+kFIxsmDxPyJSIH6KCXyooXgM2E5XxCwDMQqiNgizwiV7jBJSTCAs/BHuE70YX77uiAp+sLZL4gi5lcBirBYPjLM43mEJRZEmj0TnBJRriL3jrwwLr15LZZgIVaO588ikiZZIgnvO77jowFL84yKftdHt3TB4oQ+9cPOVcdHX3MmyUSuU9IvfwafGCX3nl/k9M4BnBmsxegjwTHhwoEEp/gRNpoVY3eL9H00M/abNJ0scIq56Eue2y4HS0yfwON0/UJKd1OOqfjJeFYAVovCrYnvbzbOROWNRhGkN6LyfS9Qu7c+2jhjxQyYJRhQjKVlTdcQSTFVPbUtgd0RijMIZSgrsRULxuzuZaAA7cI6UEDi2D5v4lh5zKFUWekQrIU39zCq8qKQww+CF0s0Ja8yGAINrnI+TTLgiimjO1OGe9gfx+3xuL2Gj+N59USHR5muIFVJRQWIkkorrREVhKuyRHgtUEJRwUBtglUYmiT7jElTRQvUyohqu8nOs4tVE1/vRZ+AwfrgDUABhXXShqDNyloC0AxIYNyWSsZW9VJRC6VU6oD6m2rwA0KMABpkFDbpqAoJ3OyKWaQHN5X2xnjylFCcqvTAk1GRXlJhv+M0V3bNhtKd1pp9CDwTevltArcNarchIF1BjpohJJl2or0pjWEJyZtI2qPR7lskLd/L8fiykK9yONTntB/t7225ldBDx/V675yl91AL/o2uWsnb+zvHld4pCxCE/00J9kQYNjdGlU7fYr9krYH97kkNEDZ3wNuo1nM2GOScw3j+wfjzI2PPrreZqc7sO7Vz1rnfzsxANyXT2IpINcB2g9EZ7ihDkXW97zAdkUWjNCqy8MrNf1N5fdgU+MCHtnq7+ls51zdg96wG7DY1oBrf9iBSCm/qyt7xruye2pWKp7IEqiU+m9WiKbDQUM5oWWVQY2d8CZQXfDf2LsoFvNNQudeU4p9fq72zqtqzqqrp/vNbohyKDSOuiuSkGb4Lftoc75w1yEPr2mp+RobN78iD6Ht0mSsDdsT778q9o91m4Adwqs+PbX2hr44W+gBBw5vxAuRVH+H6N1BLAQItABQAAgAIAENdElmbrs9MqgAAAPoAAAASAAAAAAAAAAAAAAAAAAAAAABDb25maWcvUGFja2FnZS54bWxQSwECLQAUAAIACABDXRJZD8rpq6QAAADpAAAAEwAAAAAAAAAAAAAAAAD2AAAAW0NvbnRlbnRfVHlwZXNdLnhtbFBLAQItABQAAgAIAENdEllQI30KeQMAAHANAAATAAAAAAAAAAAAAAAAAOcBAABGb3JtdWxhcy9TZWN0aW9uMS5tUEsFBgAAAAADAAMAwgAAAK0FAAAAAA==&quot;">
            <x15:dbTables>
              <x15:dbTable name="monthly_store_targets"/>
            </x15:dbTables>
          </x15:oledbPr>
        </x15:connection>
      </ext>
    </extLst>
  </connection>
  <connection id="7" name="Query - products_table" description="Connection to the 'products_table' query in the workbook." type="100" refreshedVersion="5" minRefreshableVersion="5">
    <extLst>
      <ext xmlns:x15="http://schemas.microsoft.com/office/spreadsheetml/2010/11/main" uri="{DE250136-89BD-433C-8126-D09CA5730AF9}">
        <x15:connection id="a5f6a8e9-4534-4243-b3cc-985759ea2533">
          <x15:oledbPr connection="provider=Microsoft.Mashup.OleDb.1;data source=$EmbeddedMashup(70e07800-6b33-4137-bf99-cdf3a10df22e)$;location=products_table;extended properties=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MJhBYkcBAAA/AgAAEwAcAEZvcm11bGFzL1NlY3Rpb24xLm0gohgAKKAUAAAAAAAAAAAAAAAAAAAAAAAAAAAAbZDBa8IwFMbvhf4Pj+7SQigoc4dJD6N1zIu41ZsdI6Zv2pEmkryKIv7vS21ZN2YuSb5f3vfeF4uCKq0g7/bR1Pd8z+64wRL2RpeNIPtBfCMREpBIvgdu5boxolVSe4gzLZoaFYXPlcQ41YrcxYZB9ljMjgIlLI3+cva2mMSQcbvbaG7KIuPELVL/JucS7UAhfMO9NhQVf4eIhT0EEVtnKKu6IjRJwAIGqZZNrWwyYTBTQpeV2iaj8WTM4LXRhDmdJCbDMV5ohe8R68LcBW7A2rESXpCXaGzgkq2u7XrS62GXm8G615+kzAWX3NiETPPbMt1xtXWOq9MeB7uV4cp+alN3A7fQhjf6s/O5FdvgMM9cwLmih/u4fX9hMLAFr9FRcjoQHukKU0641eb0D3R/vDSV+ClSTb1B05VpSzfhJfK9St0MNv0GUEsBAi0AFAACAAgAQ10SWZuuz0yqAAAA+gAAABIAAAAAAAAAAAAAAAAAAAAAAENvbmZpZy9QYWNrYWdlLnhtbFBLAQItABQAAgAIAENdElkPyumrpAAAAOkAAAATAAAAAAAAAAAAAAAAAPYAAABbQ29udGVudF9UeXBlc10ueG1sUEsBAi0AFAACAAgAQ10SWTCYQWJHAQAAPwIAABMAAAAAAAAAAAAAAAAA5wEAAEZvcm11bGFzL1NlY3Rpb24xLm1QSwUGAAAAAAMAAwDCAAAAewMAAAAA">
            <x15:dbTables>
              <x15:dbTable name="products_table"/>
            </x15:dbTables>
          </x15:oledbPr>
        </x15:connection>
      </ext>
    </extLst>
  </connection>
  <connection id="8" name="Query - sales_persons_table" description="Connection to the 'sales_persons_table' query in the workbook." type="100" refreshedVersion="5" minRefreshableVersion="5">
    <extLst>
      <ext xmlns:x15="http://schemas.microsoft.com/office/spreadsheetml/2010/11/main" uri="{DE250136-89BD-433C-8126-D09CA5730AF9}">
        <x15:connection id="7046a3c4-b856-4c9c-aab5-f6b395b2f509">
          <x15:oledbPr connection="provider=Microsoft.Mashup.OleDb.1;data source=$EmbeddedMashup(70e07800-6b33-4137-bf99-cdf3a10df22e)$;location=sales_persons_table;extended properties=&quot;UEsDBBQAAgAIAENdElm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ENdEl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DXRJZfTCE+IIBAADqAgAAEwAcAEZvcm11bGFzL1NlY3Rpb24xLm0gohgAKKAUAAAAAAAAAAAAAAAAAAAAAAAAAAAAdVFNT+MwEL1X6n8YmUsiWZFAlAMohyWhAgkQS3qjK+QmA/XKsSvPBFFV/e/rfOymi0ouid+L38cMYcnaWSj69+nVdDKd0Fp5rICUQXrdoCdn6ZXVyiCkYJCnEwhP4RpftkhGH0nuyqZGy9FcG0wyZzkcKBL55fLms0QDT979Dh60nCWQK1qvnPLVMlesCHn4p2gNRxaiZ9w4z/HySJKkpA8Ry5ccja41o0+FFBIyZ5raUjqTcGNLV2n7np6ezc4k/GwcY8Fbg+n4mTw6i79i2Tc6ESFlHbgKblFVwU6EeovObmAGPOrLS3gZ8B/GFKUyylPKvjmUzNbKvgfFxXaDo9zCK0tvztd94Jak6Ii/3O1EP5anrj3c5aHlneWL86S9tJewE3PtieFR1Rg4DigwfnJH3avvmIKdx+NU2AqCe4Nr7Xn9H7sfez2gb2sNAx+bZa5eaYsDHn0ZgPyS9iDgXg5X/V+NRbC83v7bcCRAHO6xW14sxbwxplOIpxNtv8l39QdQSwECLQAUAAIACABDXRJZm67PTKoAAAD6AAAAEgAAAAAAAAAAAAAAAAAAAAAAQ29uZmlnL1BhY2thZ2UueG1sUEsBAi0AFAACAAgAQ10SWQ/K6aukAAAA6QAAABMAAAAAAAAAAAAAAAAA9gAAAFtDb250ZW50X1R5cGVzXS54bWxQSwECLQAUAAIACABDXRJZfTCE+IIBAADqAgAAEwAAAAAAAAAAAAAAAADnAQAARm9ybXVsYXMvU2VjdGlvbjEubVBLBQYAAAAAAwADAMIAAAC2AwAAAAA=&quot;">
            <x15:dbTables>
              <x15:dbTable name="sales_persons_table"/>
            </x15:dbTables>
          </x15:oledbPr>
        </x15:connection>
      </ext>
    </extLst>
  </connection>
  <connection id="9"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<sst xmlns="http://schemas.openxmlformats.org/spreadsheetml/2006/main" count="1243" uniqueCount="698">
  <si>
    <t>Total_Revenue</t>
  </si>
  <si>
    <t>COGS</t>
  </si>
  <si>
    <t>Profit_Margin</t>
  </si>
  <si>
    <t>Profit Margin %</t>
  </si>
  <si>
    <t># Transactions</t>
  </si>
  <si>
    <t>Total Refund</t>
  </si>
  <si>
    <t>Refund Rate</t>
  </si>
  <si>
    <t># Products</t>
  </si>
  <si>
    <t>Qty Returned</t>
  </si>
  <si>
    <t>Total Qty Sold</t>
  </si>
  <si>
    <t>Total Target</t>
  </si>
  <si>
    <t>Row Labels</t>
  </si>
  <si>
    <t>Barron-Fleming</t>
  </si>
  <si>
    <t>Berg-Trujillo</t>
  </si>
  <si>
    <t>Lee-Myers</t>
  </si>
  <si>
    <t>Lopez</t>
  </si>
  <si>
    <t>Martinez</t>
  </si>
  <si>
    <t>Miller</t>
  </si>
  <si>
    <t>Myers-Lopez</t>
  </si>
  <si>
    <t>Novak PLC</t>
  </si>
  <si>
    <t>Thomas</t>
  </si>
  <si>
    <t>Valdez</t>
  </si>
  <si>
    <t>Grand Total</t>
  </si>
  <si>
    <t>Feb</t>
  </si>
  <si>
    <t>Revenue</t>
  </si>
  <si>
    <t>Target</t>
  </si>
  <si>
    <t>Variance</t>
  </si>
  <si>
    <t>Sum of Monthly Target</t>
  </si>
  <si>
    <t>+0.0%;-0.0%</t>
  </si>
  <si>
    <t>Pct</t>
  </si>
  <si>
    <t>Jun</t>
  </si>
  <si>
    <t>Jan</t>
  </si>
  <si>
    <t>Mar</t>
  </si>
  <si>
    <t>Apr</t>
  </si>
  <si>
    <t>May</t>
  </si>
  <si>
    <t>Jul</t>
  </si>
  <si>
    <t>Aug</t>
  </si>
  <si>
    <t>Sep</t>
  </si>
  <si>
    <t>Oct</t>
  </si>
  <si>
    <t>Nov</t>
  </si>
  <si>
    <t>Dec</t>
  </si>
  <si>
    <t>Highlight</t>
  </si>
  <si>
    <t>Month</t>
  </si>
  <si>
    <t>Storename</t>
  </si>
  <si>
    <t>Weekend</t>
  </si>
  <si>
    <t>Weekday</t>
  </si>
  <si>
    <t>Total_Revenue2</t>
  </si>
  <si>
    <t>Qtr 1</t>
  </si>
  <si>
    <t>Qtr 2</t>
  </si>
  <si>
    <t>Qtr 3</t>
  </si>
  <si>
    <t>Qtr 4</t>
  </si>
  <si>
    <t>Link to above table</t>
  </si>
  <si>
    <t>Avg</t>
  </si>
  <si>
    <t>Quarter</t>
  </si>
  <si>
    <t>Sun</t>
  </si>
  <si>
    <t>Mon</t>
  </si>
  <si>
    <t>Tue</t>
  </si>
  <si>
    <t>Wed</t>
  </si>
  <si>
    <t>Thu</t>
  </si>
  <si>
    <t>Fri</t>
  </si>
  <si>
    <t>Sat</t>
  </si>
  <si>
    <t xml:space="preserve"> average Revenue</t>
  </si>
  <si>
    <t xml:space="preserve">The line in the chart indicates </t>
  </si>
  <si>
    <t>Days</t>
  </si>
  <si>
    <t>Option</t>
  </si>
  <si>
    <t>Combo Box</t>
  </si>
  <si>
    <t>Customer</t>
  </si>
  <si>
    <t>Location</t>
  </si>
  <si>
    <t>Bobby Abbott</t>
  </si>
  <si>
    <t>Christine Hawkins</t>
  </si>
  <si>
    <t>Jeffery Powell</t>
  </si>
  <si>
    <t>John Brown</t>
  </si>
  <si>
    <t>Judith Simmons</t>
  </si>
  <si>
    <t>Kristine Barrett</t>
  </si>
  <si>
    <t>Laura Gross</t>
  </si>
  <si>
    <t>Lisa West</t>
  </si>
  <si>
    <t>Paul Noble</t>
  </si>
  <si>
    <t>Travis Ewing</t>
  </si>
  <si>
    <t>Full Name</t>
  </si>
  <si>
    <t>Top 5 Customers</t>
  </si>
  <si>
    <t>Bottom 5 Customers</t>
  </si>
  <si>
    <t>Top 5 Locations</t>
  </si>
  <si>
    <t>California</t>
  </si>
  <si>
    <t>Florida</t>
  </si>
  <si>
    <t>Indiana</t>
  </si>
  <si>
    <t>Maryland</t>
  </si>
  <si>
    <t>Michigan</t>
  </si>
  <si>
    <t>Missouri</t>
  </si>
  <si>
    <t>New York</t>
  </si>
  <si>
    <t>Virginia</t>
  </si>
  <si>
    <t>Washington</t>
  </si>
  <si>
    <t>Wisconsin</t>
  </si>
  <si>
    <t>Bottom 5 Locations</t>
  </si>
  <si>
    <t>Customer Table</t>
  </si>
  <si>
    <t>Location Table</t>
  </si>
  <si>
    <t>Charts</t>
  </si>
  <si>
    <t># Customers</t>
  </si>
  <si>
    <t># Locations</t>
  </si>
  <si>
    <t>Caption:</t>
  </si>
  <si>
    <t>Customer Age Group</t>
  </si>
  <si>
    <t>0-20</t>
  </si>
  <si>
    <t>21-30</t>
  </si>
  <si>
    <t>31-40</t>
  </si>
  <si>
    <t>41-50</t>
  </si>
  <si>
    <t>51 Plus</t>
  </si>
  <si>
    <t>[$Dim_Customers].[Customer ID]</t>
  </si>
  <si>
    <t>[$Dim_Customers].[Full Name]</t>
  </si>
  <si>
    <t>[$Dim_Customers].[Gender]</t>
  </si>
  <si>
    <t>[$Dim_Customers].[Location]</t>
  </si>
  <si>
    <t>[$Dim_Customers].[Date]</t>
  </si>
  <si>
    <t>[$Dim_Customers].[Age]</t>
  </si>
  <si>
    <t>[$Dim_Customers].[Customer Age]</t>
  </si>
  <si>
    <t>[$Dim_Customers].[Customer Age Group]</t>
  </si>
  <si>
    <t>1</t>
  </si>
  <si>
    <t>Megan Martinez</t>
  </si>
  <si>
    <t>Female</t>
  </si>
  <si>
    <t>Tennessee</t>
  </si>
  <si>
    <t>2/18/1995</t>
  </si>
  <si>
    <t>10771</t>
  </si>
  <si>
    <t>30</t>
  </si>
  <si>
    <t>2</t>
  </si>
  <si>
    <t>Katherine Stephenson</t>
  </si>
  <si>
    <t>Georgia</t>
  </si>
  <si>
    <t>3/16/2000</t>
  </si>
  <si>
    <t>8918</t>
  </si>
  <si>
    <t>24</t>
  </si>
  <si>
    <t>3</t>
  </si>
  <si>
    <t>Robert Williams</t>
  </si>
  <si>
    <t>Male</t>
  </si>
  <si>
    <t>9/5/1997</t>
  </si>
  <si>
    <t>9841</t>
  </si>
  <si>
    <t>27</t>
  </si>
  <si>
    <t>8</t>
  </si>
  <si>
    <t>Kevin Garcia</t>
  </si>
  <si>
    <t>North Carolina</t>
  </si>
  <si>
    <t>12/24/2003</t>
  </si>
  <si>
    <t>7540</t>
  </si>
  <si>
    <t>21</t>
  </si>
  <si>
    <t>9</t>
  </si>
  <si>
    <t>Thomas King</t>
  </si>
  <si>
    <t>Texas</t>
  </si>
  <si>
    <t>6/30/2000</t>
  </si>
  <si>
    <t>8812</t>
  </si>
  <si>
    <t>18</t>
  </si>
  <si>
    <t>Tonya Moreno</t>
  </si>
  <si>
    <t>4/23/1997</t>
  </si>
  <si>
    <t>9976</t>
  </si>
  <si>
    <t>29</t>
  </si>
  <si>
    <t>Robin Walters</t>
  </si>
  <si>
    <t>New Jersey</t>
  </si>
  <si>
    <t>10/12/1995</t>
  </si>
  <si>
    <t>10535</t>
  </si>
  <si>
    <t>37</t>
  </si>
  <si>
    <t>Jennifer Terry</t>
  </si>
  <si>
    <t>7/28/2000</t>
  </si>
  <si>
    <t>8784</t>
  </si>
  <si>
    <t>42</t>
  </si>
  <si>
    <t>Tristan Gomez</t>
  </si>
  <si>
    <t>Ohio</t>
  </si>
  <si>
    <t>10/9/1996</t>
  </si>
  <si>
    <t>10172</t>
  </si>
  <si>
    <t>28</t>
  </si>
  <si>
    <t>43</t>
  </si>
  <si>
    <t>Mikayla Kennedy</t>
  </si>
  <si>
    <t>6/23/1999</t>
  </si>
  <si>
    <t>9185</t>
  </si>
  <si>
    <t>25</t>
  </si>
  <si>
    <t>45</t>
  </si>
  <si>
    <t>Mark Woods</t>
  </si>
  <si>
    <t>Arizona</t>
  </si>
  <si>
    <t>9/22/1995</t>
  </si>
  <si>
    <t>10555</t>
  </si>
  <si>
    <t>49</t>
  </si>
  <si>
    <t>10/20/1995</t>
  </si>
  <si>
    <t>10527</t>
  </si>
  <si>
    <t>50</t>
  </si>
  <si>
    <t>Tammy Evans</t>
  </si>
  <si>
    <t>Massachusetts</t>
  </si>
  <si>
    <t>5/19/1999</t>
  </si>
  <si>
    <t>9220</t>
  </si>
  <si>
    <t>55</t>
  </si>
  <si>
    <t>William Ruiz</t>
  </si>
  <si>
    <t>6/20/1996</t>
  </si>
  <si>
    <t>10283</t>
  </si>
  <si>
    <t>75</t>
  </si>
  <si>
    <t>Thomas Murray</t>
  </si>
  <si>
    <t>12/16/1999</t>
  </si>
  <si>
    <t>9009</t>
  </si>
  <si>
    <t>77</t>
  </si>
  <si>
    <t>Katherine Jackson</t>
  </si>
  <si>
    <t>2/7/2002</t>
  </si>
  <si>
    <t>8225</t>
  </si>
  <si>
    <t>23</t>
  </si>
  <si>
    <t>90</t>
  </si>
  <si>
    <t>Brittany Price</t>
  </si>
  <si>
    <t>10/28/1994</t>
  </si>
  <si>
    <t>10884</t>
  </si>
  <si>
    <t>94</t>
  </si>
  <si>
    <t>Donna Willis</t>
  </si>
  <si>
    <t>1/19/1999</t>
  </si>
  <si>
    <t>9340</t>
  </si>
  <si>
    <t>26</t>
  </si>
  <si>
    <t>100</t>
  </si>
  <si>
    <t>Tom Brown</t>
  </si>
  <si>
    <t>12/4/1999</t>
  </si>
  <si>
    <t>9021</t>
  </si>
  <si>
    <t>102</t>
  </si>
  <si>
    <t>Megan Thompson</t>
  </si>
  <si>
    <t>8/11/2001</t>
  </si>
  <si>
    <t>8405</t>
  </si>
  <si>
    <t>114</t>
  </si>
  <si>
    <t>Audrey Blevins</t>
  </si>
  <si>
    <t>Pennsylvania</t>
  </si>
  <si>
    <t>1/13/1998</t>
  </si>
  <si>
    <t>9711</t>
  </si>
  <si>
    <t>125</t>
  </si>
  <si>
    <t>Benjamin Pena</t>
  </si>
  <si>
    <t>2/14/1997</t>
  </si>
  <si>
    <t>10044</t>
  </si>
  <si>
    <t>136</t>
  </si>
  <si>
    <t>Jordan Norton</t>
  </si>
  <si>
    <t>Illinois</t>
  </si>
  <si>
    <t>4/26/1994</t>
  </si>
  <si>
    <t>11069</t>
  </si>
  <si>
    <t>137</t>
  </si>
  <si>
    <t>Jeffrey Morris</t>
  </si>
  <si>
    <t>10/31/1994</t>
  </si>
  <si>
    <t>10881</t>
  </si>
  <si>
    <t>142</t>
  </si>
  <si>
    <t>Benjamin Wood</t>
  </si>
  <si>
    <t>10/15/1994</t>
  </si>
  <si>
    <t>10897</t>
  </si>
  <si>
    <t>145</t>
  </si>
  <si>
    <t>James Lopez</t>
  </si>
  <si>
    <t>10/26/1995</t>
  </si>
  <si>
    <t>10521</t>
  </si>
  <si>
    <t>150</t>
  </si>
  <si>
    <t>Gary Heath</t>
  </si>
  <si>
    <t>10/6/2001</t>
  </si>
  <si>
    <t>8349</t>
  </si>
  <si>
    <t>155</t>
  </si>
  <si>
    <t>Megan Villa</t>
  </si>
  <si>
    <t>12/16/2002</t>
  </si>
  <si>
    <t>7913</t>
  </si>
  <si>
    <t>22</t>
  </si>
  <si>
    <t>159</t>
  </si>
  <si>
    <t>Scott Williams</t>
  </si>
  <si>
    <t>9/29/2001</t>
  </si>
  <si>
    <t>8356</t>
  </si>
  <si>
    <t>161</t>
  </si>
  <si>
    <t>Thomas Werner</t>
  </si>
  <si>
    <t>4/30/1994</t>
  </si>
  <si>
    <t>11065</t>
  </si>
  <si>
    <t>177</t>
  </si>
  <si>
    <t>Michael Anderson</t>
  </si>
  <si>
    <t>12/28/1995</t>
  </si>
  <si>
    <t>10458</t>
  </si>
  <si>
    <t>181</t>
  </si>
  <si>
    <t>Cynthia Graham</t>
  </si>
  <si>
    <t>2/7/1996</t>
  </si>
  <si>
    <t>10417</t>
  </si>
  <si>
    <t>188</t>
  </si>
  <si>
    <t>James Jacobs</t>
  </si>
  <si>
    <t>6/11/2002</t>
  </si>
  <si>
    <t>8101</t>
  </si>
  <si>
    <t>193</t>
  </si>
  <si>
    <t>Nancy Logan</t>
  </si>
  <si>
    <t>5/20/1996</t>
  </si>
  <si>
    <t>10314</t>
  </si>
  <si>
    <t>199</t>
  </si>
  <si>
    <t>Eileen Keller</t>
  </si>
  <si>
    <t>8/21/1999</t>
  </si>
  <si>
    <t>9126</t>
  </si>
  <si>
    <t>203</t>
  </si>
  <si>
    <t>Eric Martinez</t>
  </si>
  <si>
    <t>9/29/2002</t>
  </si>
  <si>
    <t>7991</t>
  </si>
  <si>
    <t>209</t>
  </si>
  <si>
    <t>Troy Warner</t>
  </si>
  <si>
    <t>12/8/1994</t>
  </si>
  <si>
    <t>10843</t>
  </si>
  <si>
    <t>218</t>
  </si>
  <si>
    <t>Christopher Mitchell</t>
  </si>
  <si>
    <t>11/22/1996</t>
  </si>
  <si>
    <t>10128</t>
  </si>
  <si>
    <t>219</t>
  </si>
  <si>
    <t>Jessica Jackson</t>
  </si>
  <si>
    <t>7/31/2001</t>
  </si>
  <si>
    <t>8416</t>
  </si>
  <si>
    <t>220</t>
  </si>
  <si>
    <t>Valerie Pacheco</t>
  </si>
  <si>
    <t>4/29/2001</t>
  </si>
  <si>
    <t>8509</t>
  </si>
  <si>
    <t>221</t>
  </si>
  <si>
    <t>Richard Tran</t>
  </si>
  <si>
    <t>7/17/1999</t>
  </si>
  <si>
    <t>9161</t>
  </si>
  <si>
    <t>226</t>
  </si>
  <si>
    <t>Aaron Foster</t>
  </si>
  <si>
    <t>8/19/2002</t>
  </si>
  <si>
    <t>8032</t>
  </si>
  <si>
    <t>239</t>
  </si>
  <si>
    <t>Joshua Gomez</t>
  </si>
  <si>
    <t>8/19/1995</t>
  </si>
  <si>
    <t>10589</t>
  </si>
  <si>
    <t>240</t>
  </si>
  <si>
    <t>Shawn Garza</t>
  </si>
  <si>
    <t>4/16/2003</t>
  </si>
  <si>
    <t>7792</t>
  </si>
  <si>
    <t>242</t>
  </si>
  <si>
    <t>Michelle Lester</t>
  </si>
  <si>
    <t>12/19/2001</t>
  </si>
  <si>
    <t>8275</t>
  </si>
  <si>
    <t>244</t>
  </si>
  <si>
    <t>Abigail Flowers</t>
  </si>
  <si>
    <t>10/9/1999</t>
  </si>
  <si>
    <t>9077</t>
  </si>
  <si>
    <t>251</t>
  </si>
  <si>
    <t>Erin Guerrero</t>
  </si>
  <si>
    <t>12/12/1995</t>
  </si>
  <si>
    <t>10474</t>
  </si>
  <si>
    <t>255</t>
  </si>
  <si>
    <t>Renee Edwards</t>
  </si>
  <si>
    <t>7/8/2000</t>
  </si>
  <si>
    <t>8804</t>
  </si>
  <si>
    <t>258</t>
  </si>
  <si>
    <t>Jacqueline Munoz</t>
  </si>
  <si>
    <t>7/22/2003</t>
  </si>
  <si>
    <t>7695</t>
  </si>
  <si>
    <t>259</t>
  </si>
  <si>
    <t>Diana Warner</t>
  </si>
  <si>
    <t>10/29/2003</t>
  </si>
  <si>
    <t>7596</t>
  </si>
  <si>
    <t>272</t>
  </si>
  <si>
    <t>Matthew Powers</t>
  </si>
  <si>
    <t>9/20/1999</t>
  </si>
  <si>
    <t>9096</t>
  </si>
  <si>
    <t>278</t>
  </si>
  <si>
    <t>Ralph Johnson</t>
  </si>
  <si>
    <t>5/11/1996</t>
  </si>
  <si>
    <t>10323</t>
  </si>
  <si>
    <t>279</t>
  </si>
  <si>
    <t>Amy Burton</t>
  </si>
  <si>
    <t>2/24/2001</t>
  </si>
  <si>
    <t>8573</t>
  </si>
  <si>
    <t>282</t>
  </si>
  <si>
    <t>John Perez</t>
  </si>
  <si>
    <t>8/19/2000</t>
  </si>
  <si>
    <t>8762</t>
  </si>
  <si>
    <t>283</t>
  </si>
  <si>
    <t>Brandon Valdez</t>
  </si>
  <si>
    <t>4/7/1997</t>
  </si>
  <si>
    <t>9992</t>
  </si>
  <si>
    <t>284</t>
  </si>
  <si>
    <t>Hayden Jones</t>
  </si>
  <si>
    <t>9/18/2000</t>
  </si>
  <si>
    <t>8732</t>
  </si>
  <si>
    <t>287</t>
  </si>
  <si>
    <t>Richard Henderson</t>
  </si>
  <si>
    <t>1/21/1997</t>
  </si>
  <si>
    <t>10068</t>
  </si>
  <si>
    <t>288</t>
  </si>
  <si>
    <t>Mark Stafford</t>
  </si>
  <si>
    <t>4/3/1994</t>
  </si>
  <si>
    <t>11092</t>
  </si>
  <si>
    <t>292</t>
  </si>
  <si>
    <t>Thomas Thompson</t>
  </si>
  <si>
    <t>1/25/2000</t>
  </si>
  <si>
    <t>8969</t>
  </si>
  <si>
    <t>293</t>
  </si>
  <si>
    <t>Mary Murphy</t>
  </si>
  <si>
    <t>1/7/2003</t>
  </si>
  <si>
    <t>7891</t>
  </si>
  <si>
    <t>294</t>
  </si>
  <si>
    <t>Theresa Hatfield</t>
  </si>
  <si>
    <t>1/6/1995</t>
  </si>
  <si>
    <t>10814</t>
  </si>
  <si>
    <t>302</t>
  </si>
  <si>
    <t>Samantha Ford</t>
  </si>
  <si>
    <t>5/17/2002</t>
  </si>
  <si>
    <t>8126</t>
  </si>
  <si>
    <t>306</t>
  </si>
  <si>
    <t>Danielle Myers</t>
  </si>
  <si>
    <t>3/19/1999</t>
  </si>
  <si>
    <t>9281</t>
  </si>
  <si>
    <t>310</t>
  </si>
  <si>
    <t>Bruce Palmer</t>
  </si>
  <si>
    <t>8/15/2000</t>
  </si>
  <si>
    <t>8766</t>
  </si>
  <si>
    <t>312</t>
  </si>
  <si>
    <t>Phillip Hernandez</t>
  </si>
  <si>
    <t>7/27/1998</t>
  </si>
  <si>
    <t>9516</t>
  </si>
  <si>
    <t>323</t>
  </si>
  <si>
    <t>Ryan Miller</t>
  </si>
  <si>
    <t>12/25/1996</t>
  </si>
  <si>
    <t>10095</t>
  </si>
  <si>
    <t>327</t>
  </si>
  <si>
    <t>Jacqueline Ellis</t>
  </si>
  <si>
    <t>8/9/1994</t>
  </si>
  <si>
    <t>10964</t>
  </si>
  <si>
    <t>328</t>
  </si>
  <si>
    <t>Rebecca Hernandez</t>
  </si>
  <si>
    <t>3/3/1998</t>
  </si>
  <si>
    <t>9662</t>
  </si>
  <si>
    <t>331</t>
  </si>
  <si>
    <t>David Shaffer</t>
  </si>
  <si>
    <t>5/26/2001</t>
  </si>
  <si>
    <t>8482</t>
  </si>
  <si>
    <t>332</t>
  </si>
  <si>
    <t>Raymond Oconnor</t>
  </si>
  <si>
    <t>9/26/1999</t>
  </si>
  <si>
    <t>9090</t>
  </si>
  <si>
    <t>345</t>
  </si>
  <si>
    <t>Richard Long</t>
  </si>
  <si>
    <t>1/15/1997</t>
  </si>
  <si>
    <t>10074</t>
  </si>
  <si>
    <t>354</t>
  </si>
  <si>
    <t>James Bryant</t>
  </si>
  <si>
    <t>5/28/1995</t>
  </si>
  <si>
    <t>10672</t>
  </si>
  <si>
    <t>360</t>
  </si>
  <si>
    <t>Lisa Johnson</t>
  </si>
  <si>
    <t>2/7/1997</t>
  </si>
  <si>
    <t>10051</t>
  </si>
  <si>
    <t>370</t>
  </si>
  <si>
    <t>Christopher Bonilla</t>
  </si>
  <si>
    <t>8/24/1994</t>
  </si>
  <si>
    <t>10949</t>
  </si>
  <si>
    <t>390</t>
  </si>
  <si>
    <t>Julie Morris</t>
  </si>
  <si>
    <t>1/7/1998</t>
  </si>
  <si>
    <t>9717</t>
  </si>
  <si>
    <t>392</t>
  </si>
  <si>
    <t>Jamie Burke</t>
  </si>
  <si>
    <t>7/3/1998</t>
  </si>
  <si>
    <t>9540</t>
  </si>
  <si>
    <t>401</t>
  </si>
  <si>
    <t>Lauren Arroyo</t>
  </si>
  <si>
    <t>10/31/2000</t>
  </si>
  <si>
    <t>8689</t>
  </si>
  <si>
    <t>403</t>
  </si>
  <si>
    <t>Aaron Osborne</t>
  </si>
  <si>
    <t>2/27/1994</t>
  </si>
  <si>
    <t>11127</t>
  </si>
  <si>
    <t>405</t>
  </si>
  <si>
    <t>William Lopez</t>
  </si>
  <si>
    <t>10/22/2001</t>
  </si>
  <si>
    <t>8333</t>
  </si>
  <si>
    <t>406</t>
  </si>
  <si>
    <t>Jonathan Dunn</t>
  </si>
  <si>
    <t>3/12/2000</t>
  </si>
  <si>
    <t>8922</t>
  </si>
  <si>
    <t>413</t>
  </si>
  <si>
    <t>Bryan Rodriguez</t>
  </si>
  <si>
    <t>11/17/1999</t>
  </si>
  <si>
    <t>9038</t>
  </si>
  <si>
    <t>432</t>
  </si>
  <si>
    <t>Edward Moore</t>
  </si>
  <si>
    <t>7/2/2003</t>
  </si>
  <si>
    <t>7715</t>
  </si>
  <si>
    <t>440</t>
  </si>
  <si>
    <t>Kimberly Mendez</t>
  </si>
  <si>
    <t>9/25/2003</t>
  </si>
  <si>
    <t>7630</t>
  </si>
  <si>
    <t>443</t>
  </si>
  <si>
    <t>Chelsea Smith</t>
  </si>
  <si>
    <t>2/15/1998</t>
  </si>
  <si>
    <t>9678</t>
  </si>
  <si>
    <t>447</t>
  </si>
  <si>
    <t>David Mccoy</t>
  </si>
  <si>
    <t>11/20/1994</t>
  </si>
  <si>
    <t>10861</t>
  </si>
  <si>
    <t>456</t>
  </si>
  <si>
    <t>Erin Miller</t>
  </si>
  <si>
    <t>11/12/1997</t>
  </si>
  <si>
    <t>9773</t>
  </si>
  <si>
    <t>457</t>
  </si>
  <si>
    <t>6/24/2001</t>
  </si>
  <si>
    <t>8453</t>
  </si>
  <si>
    <t>459</t>
  </si>
  <si>
    <t>Kristen Cole</t>
  </si>
  <si>
    <t>3/25/1996</t>
  </si>
  <si>
    <t>10370</t>
  </si>
  <si>
    <t>467</t>
  </si>
  <si>
    <t>Bradley Walters</t>
  </si>
  <si>
    <t>10/28/2001</t>
  </si>
  <si>
    <t>8327</t>
  </si>
  <si>
    <t>477</t>
  </si>
  <si>
    <t>Pamela Farmer</t>
  </si>
  <si>
    <t>10/18/2003</t>
  </si>
  <si>
    <t>7607</t>
  </si>
  <si>
    <t>483</t>
  </si>
  <si>
    <t>Ronald Johnson</t>
  </si>
  <si>
    <t>7/24/1999</t>
  </si>
  <si>
    <t>9154</t>
  </si>
  <si>
    <t>490</t>
  </si>
  <si>
    <t>Jessica Wells</t>
  </si>
  <si>
    <t>4/10/1995</t>
  </si>
  <si>
    <t>10720</t>
  </si>
  <si>
    <t>492</t>
  </si>
  <si>
    <t>Sean Williams</t>
  </si>
  <si>
    <t>3/10/1999</t>
  </si>
  <si>
    <t>9290</t>
  </si>
  <si>
    <t>500</t>
  </si>
  <si>
    <t>Michael Hebert</t>
  </si>
  <si>
    <t>10/2/1999</t>
  </si>
  <si>
    <t>9084</t>
  </si>
  <si>
    <t>516</t>
  </si>
  <si>
    <t>Cassidy May</t>
  </si>
  <si>
    <t>7/30/2002</t>
  </si>
  <si>
    <t>8052</t>
  </si>
  <si>
    <t>521</t>
  </si>
  <si>
    <t>Susan Peters</t>
  </si>
  <si>
    <t>10/3/2000</t>
  </si>
  <si>
    <t>8717</t>
  </si>
  <si>
    <t>532</t>
  </si>
  <si>
    <t>Curtis Graves</t>
  </si>
  <si>
    <t>5/11/1994</t>
  </si>
  <si>
    <t>11054</t>
  </si>
  <si>
    <t>533</t>
  </si>
  <si>
    <t>Beverly King</t>
  </si>
  <si>
    <t>6/11/1994</t>
  </si>
  <si>
    <t>11023</t>
  </si>
  <si>
    <t>536</t>
  </si>
  <si>
    <t>Sonya Lutz</t>
  </si>
  <si>
    <t>8/23/2003</t>
  </si>
  <si>
    <t>7663</t>
  </si>
  <si>
    <t>541</t>
  </si>
  <si>
    <t>Kelly Richards</t>
  </si>
  <si>
    <t>7/1/1995</t>
  </si>
  <si>
    <t>10638</t>
  </si>
  <si>
    <t>557</t>
  </si>
  <si>
    <t>Stacy Hoover</t>
  </si>
  <si>
    <t>2/11/1995</t>
  </si>
  <si>
    <t>10778</t>
  </si>
  <si>
    <t>562</t>
  </si>
  <si>
    <t>Malik Gomez</t>
  </si>
  <si>
    <t>2/9/2001</t>
  </si>
  <si>
    <t>8588</t>
  </si>
  <si>
    <t>565</t>
  </si>
  <si>
    <t>Thomas Hunt</t>
  </si>
  <si>
    <t>4/18/1999</t>
  </si>
  <si>
    <t>9251</t>
  </si>
  <si>
    <t>567</t>
  </si>
  <si>
    <t>Laura Hensley</t>
  </si>
  <si>
    <t>10/24/1996</t>
  </si>
  <si>
    <t>10157</t>
  </si>
  <si>
    <t>574</t>
  </si>
  <si>
    <t>Katrina Lee</t>
  </si>
  <si>
    <t>11/9/2001</t>
  </si>
  <si>
    <t>8315</t>
  </si>
  <si>
    <t>578</t>
  </si>
  <si>
    <t>Sharon Price</t>
  </si>
  <si>
    <t>4/29/2000</t>
  </si>
  <si>
    <t>8874</t>
  </si>
  <si>
    <t>580</t>
  </si>
  <si>
    <t>Steven Saunders</t>
  </si>
  <si>
    <t>6/17/1995</t>
  </si>
  <si>
    <t>10652</t>
  </si>
  <si>
    <t>582</t>
  </si>
  <si>
    <t>Timothy Howard</t>
  </si>
  <si>
    <t>1/17/1998</t>
  </si>
  <si>
    <t>9707</t>
  </si>
  <si>
    <t>587</t>
  </si>
  <si>
    <t>Alan Winters</t>
  </si>
  <si>
    <t>2/16/1998</t>
  </si>
  <si>
    <t>9677</t>
  </si>
  <si>
    <t>596</t>
  </si>
  <si>
    <t>Kathleen Hughes</t>
  </si>
  <si>
    <t>5/18/2000</t>
  </si>
  <si>
    <t>8855</t>
  </si>
  <si>
    <t>Data returned for Sum of Customer Age, 21-30 (First 1000 rows).</t>
  </si>
  <si>
    <t>Average of Customer Age</t>
  </si>
  <si>
    <t>Avg Customer Age</t>
  </si>
  <si>
    <t>Gender</t>
  </si>
  <si>
    <t>M</t>
  </si>
  <si>
    <t>F</t>
  </si>
  <si>
    <t>Icon</t>
  </si>
  <si>
    <t>■</t>
  </si>
  <si>
    <t>●</t>
  </si>
  <si>
    <t>Month Name</t>
  </si>
  <si>
    <t>New Chart</t>
  </si>
  <si>
    <t>Grownth</t>
  </si>
  <si>
    <t>Return Rate</t>
  </si>
  <si>
    <t>Refund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</si>
  <si>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</si>
  <si>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</si>
  <si>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</si>
  <si>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</si>
  <si>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</si>
  <si>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</si>
  <si>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</si>
  <si>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</si>
  <si>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</si>
  <si>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</si>
  <si>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</si>
  <si>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</si>
  <si>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</si>
  <si>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</si>
  <si>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</si>
  <si>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</si>
  <si>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</si>
  <si>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</si>
  <si>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</si>
  <si>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</si>
  <si>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</si>
  <si>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</si>
  <si>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</si>
  <si>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</si>
  <si>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</si>
  <si>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</si>
  <si>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</si>
  <si>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</si>
  <si>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</si>
  <si>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</si>
  <si>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</si>
  <si>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</si>
  <si>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</si>
  <si>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</si>
  <si>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</si>
  <si>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</si>
  <si>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</si>
  <si>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</si>
  <si>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</si>
  <si>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</si>
  <si>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</si>
  <si>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</si>
  <si>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</si>
  <si>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</si>
  <si>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</si>
  <si>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</si>
  <si>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</si>
  <si>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</si>
  <si>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</si>
  <si>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</si>
  <si>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</si>
  <si>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</si>
  <si>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</si>
  <si>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</si>
  <si>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</si>
  <si>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</si>
  <si>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</si>
  <si>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</si>
  <si>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</si>
  <si>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</si>
  <si>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</si>
  <si>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</si>
  <si>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</si>
  <si>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</si>
  <si>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</si>
  <si>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</si>
  <si>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</si>
  <si>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</si>
  <si>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</si>
  <si>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</si>
  <si>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</si>
  <si>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</si>
  <si>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</si>
  <si>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</si>
  <si>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</si>
  <si>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</si>
  <si>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</si>
  <si>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</si>
  <si>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</si>
  <si>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</si>
  <si>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</si>
  <si>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</si>
  <si>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</si>
  <si>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</si>
  <si>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</si>
  <si>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</si>
  <si>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</si>
  <si>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</si>
  <si>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</si>
  <si>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</si>
  <si>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</si>
  <si>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</si>
  <si>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</si>
  <si>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</si>
  <si>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</si>
  <si>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</si>
  <si>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</si>
  <si>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</si>
  <si>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</si>
  <si>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</si>
  <si>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</si>
  <si>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Qty</t>
  </si>
  <si>
    <t>Category</t>
  </si>
  <si>
    <t>Alcoholic Beverage</t>
  </si>
  <si>
    <t>Coffee</t>
  </si>
  <si>
    <t>Energy Drink</t>
  </si>
  <si>
    <t>Juice</t>
  </si>
  <si>
    <t>Soft Drink</t>
  </si>
  <si>
    <t>Sports Drink</t>
  </si>
  <si>
    <t>Tea</t>
  </si>
  <si>
    <t>Water</t>
  </si>
  <si>
    <t>Max</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</si>
</sst>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409]* #,##0_ ;_-[$$-409]* \-#,##0\ ;_-[$$-409]* &quot;-&quot;??_ ;_-@_ "/>
    <numFmt numFmtId="165" formatCode="#,##0.0,&quot;K&quot;"/>
    <numFmt numFmtId="166" formatCode="[&gt;=100000]\$0.0,,&quot;M&quot;;[&gt;=1000]\$0.0,,&quot;k&quot;;0\ "/>
    <numFmt numFmtId="167" formatCode="0.0%"/>
    <numFmt numFmtId="168" formatCode="\+0.0%;\-0.0%"/>
    <numFmt numFmtId="169" formatCode="[&gt;=1000000]\$0,,\ &quot;M&quot;;[&gt;=1000]\$0,\ &quot;K&quot;;\$0"/>
    <numFmt numFmtId="170" formatCode=";;"/>
    <numFmt numFmtId="171" formatCode="_-[$$-409]* #,##0.00_ ;_-[$$-409]* \-#,##0.00\ ;_-[$$-409]* &quot;-&quot;??_ ;_-@_ "/>
    <numFmt numFmtId="172" formatCode="\+0.00%;\-0.00%"/>
    <numFmt numFmtId="173" formatCode="[&gt;=1000000]0,,\ &quot;M&quot;;[&gt;=1000]0,\ &quot;K&quot;;0"/>
    <numFmt numFmtId="174" formatCode="[&gt;=1000000]\$0,,\ &quot;M&quot;;[&gt;=1000]\$0,\ &quot;k&quot;;\$0"/>
  </numFmts>
  <fonts count="12" x14ac:knownFonts="1">
    <font>
      <sz val="11"/>
      <color theme="1"/>
      <name val="Calibri"/>
      <family val="2"/>
      <charset val="1"/>
      <scheme val="minor"/>
    </font>
    <font>
      <sz val="11"/>
      <color theme="1"/>
      <name val="Calibri"/>
      <family val="2"/>
      <charset val="1"/>
      <scheme val="minor"/>
    </font>
    <font>
      <b/>
      <sz val="11"/>
      <color theme="1"/>
      <name val="Calibri"/>
      <family val="2"/>
      <charset val="1"/>
      <scheme val="minor"/>
    </font>
    <font>
      <b/>
      <sz val="11"/>
      <color theme="1"/>
      <name val="Calibri"/>
      <family val="2"/>
      <scheme val="minor"/>
    </font>
    <font>
      <sz val="14"/>
      <color theme="1"/>
      <name val="Calibri"/>
      <family val="2"/>
      <charset val="1"/>
      <scheme val="minor"/>
    </font>
    <font>
      <b/>
      <sz val="11"/>
      <color theme="0"/>
      <name val="Calibri"/>
      <family val="2"/>
      <scheme val="minor"/>
    </font>
    <font>
      <sz val="16"/>
      <color theme="1"/>
      <name val="Calibri"/>
      <family val="2"/>
      <charset val="1"/>
      <scheme val="minor"/>
    </font>
    <font>
      <i/>
      <sz val="11"/>
      <color theme="1"/>
      <name val="Calibri"/>
      <family val="2"/>
      <scheme val="minor"/>
    </font>
    <font>
      <b/>
      <sz val="12"/>
      <color theme="9" tint="-0.24994659260841701"/>
      <name val="Calibri"/>
      <family val="2"/>
      <charset val="1"/>
      <scheme val="minor"/>
    </font>
    <font>
      <b/>
      <sz val="16"/>
      <color theme="1"/>
      <name val="Calibri"/>
      <family val="2"/>
      <charset val="1"/>
      <scheme val="minor"/>
    </font>
    <font>
      <sz val="18"/>
      <color rgb="FF92D050"/>
      <name val="Calibri"/>
      <family val="2"/>
      <charset val="1"/>
      <scheme val="minor"/>
    </font>
    <font>
      <sz val="18"/>
      <color theme="1"/>
      <name val="Calibri"/>
      <family val="2"/>
      <charset val="1"/>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rgb="FFF30D0D"/>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5" tint="0.79998168889431442"/>
        <bgColor indexed="64"/>
      </patternFill>
    </fill>
    <fill>
      <patternFill patternType="solid">
        <fgColor rgb="FF92D050"/>
        <bgColor indexed="64"/>
      </patternFill>
    </fill>
  </fills>
  <borders count="1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61">
    <xf numFmtId="0" fontId="0" fillId="0" borderId="0" xfId="0"/>
    <xf numFmtId="164" fontId="0" fillId="0" borderId="0" xfId="0" applyNumberFormat="1"/>
    <xf numFmtId="10" fontId="0" fillId="0" borderId="0" xfId="0" applyNumberFormat="1"/>
    <xf numFmtId="1" fontId="0" fillId="0" borderId="0" xfId="0" applyNumberFormat="1"/>
    <xf numFmtId="0" fontId="0" fillId="2" borderId="0" xfId="0" applyFill="1"/>
    <xf numFmtId="0" fontId="0" fillId="3" borderId="0" xfId="0" applyFill="1"/>
    <xf numFmtId="0" fontId="0" fillId="4" borderId="0" xfId="0" applyFill="1"/>
    <xf numFmtId="0" fontId="0" fillId="0" borderId="0" xfId="0" pivotButton="1"/>
    <xf numFmtId="0" fontId="0" fillId="0" borderId="0" xfId="0" applyAlignment="1">
      <alignment horizontal="left"/>
    </xf>
    <xf numFmtId="0" fontId="0" fillId="0" borderId="0" xfId="0"/>
    <xf numFmtId="166" fontId="0" fillId="0" borderId="0" xfId="0" applyNumberFormat="1"/>
    <xf numFmtId="166" fontId="2" fillId="5" borderId="1" xfId="0" applyNumberFormat="1" applyFont="1" applyFill="1" applyBorder="1"/>
    <xf numFmtId="165" fontId="0" fillId="0" borderId="0" xfId="0" applyNumberFormat="1"/>
    <xf numFmtId="167" fontId="0" fillId="0" borderId="0" xfId="1" applyNumberFormat="1" applyFont="1"/>
    <xf numFmtId="0" fontId="3" fillId="0" borderId="0" xfId="0" applyFont="1"/>
    <xf numFmtId="0" fontId="0" fillId="6" borderId="0" xfId="0" applyFill="1"/>
    <xf numFmtId="168" fontId="4" fillId="0" borderId="0" xfId="1" applyNumberFormat="1" applyFont="1" applyAlignment="1">
      <alignment horizontal="center"/>
    </xf>
    <xf numFmtId="169" fontId="0" fillId="0" borderId="0" xfId="0" applyNumberFormat="1"/>
    <xf numFmtId="0" fontId="0" fillId="0" borderId="2" xfId="0" pivotButton="1" applyBorder="1"/>
    <xf numFmtId="0" fontId="0" fillId="0" borderId="2" xfId="0" applyBorder="1"/>
    <xf numFmtId="0" fontId="0" fillId="0" borderId="2" xfId="0" applyBorder="1" applyAlignment="1">
      <alignment horizontal="left"/>
    </xf>
    <xf numFmtId="169" fontId="0" fillId="0" borderId="2" xfId="0" applyNumberFormat="1" applyBorder="1"/>
    <xf numFmtId="169" fontId="0" fillId="0" borderId="0" xfId="0" applyNumberFormat="1" applyFill="1" applyBorder="1"/>
    <xf numFmtId="169" fontId="0" fillId="0" borderId="2" xfId="0" applyNumberFormat="1" applyFill="1" applyBorder="1"/>
    <xf numFmtId="0" fontId="5" fillId="7" borderId="2" xfId="0" applyFont="1" applyFill="1" applyBorder="1"/>
    <xf numFmtId="168" fontId="0" fillId="0" borderId="2" xfId="1" applyNumberFormat="1" applyFont="1" applyBorder="1"/>
    <xf numFmtId="168" fontId="0" fillId="0" borderId="0" xfId="0" applyNumberFormat="1"/>
    <xf numFmtId="0" fontId="0" fillId="8" borderId="0" xfId="0" applyFill="1"/>
    <xf numFmtId="168" fontId="0" fillId="0" borderId="0" xfId="1" applyNumberFormat="1" applyFont="1"/>
    <xf numFmtId="10" fontId="6" fillId="0" borderId="0" xfId="1" applyNumberFormat="1" applyFont="1"/>
    <xf numFmtId="10" fontId="0" fillId="0" borderId="2" xfId="0" applyNumberFormat="1" applyBorder="1"/>
    <xf numFmtId="170" fontId="0" fillId="9" borderId="3" xfId="0" applyNumberFormat="1" applyFill="1" applyBorder="1"/>
    <xf numFmtId="170" fontId="0" fillId="9" borderId="4" xfId="0" applyNumberFormat="1" applyFill="1" applyBorder="1"/>
    <xf numFmtId="170" fontId="0" fillId="9" borderId="5" xfId="0" applyNumberFormat="1" applyFill="1" applyBorder="1"/>
    <xf numFmtId="170" fontId="0" fillId="9" borderId="6" xfId="0" applyNumberFormat="1" applyFill="1" applyBorder="1"/>
    <xf numFmtId="170" fontId="0" fillId="9" borderId="7" xfId="0" applyNumberFormat="1" applyFill="1" applyBorder="1"/>
    <xf numFmtId="170" fontId="0" fillId="9" borderId="8" xfId="0" applyNumberFormat="1" applyFill="1" applyBorder="1"/>
    <xf numFmtId="170" fontId="0" fillId="9" borderId="9" xfId="0" applyNumberFormat="1" applyFill="1" applyBorder="1"/>
    <xf numFmtId="170" fontId="0" fillId="9" borderId="10" xfId="0" applyNumberFormat="1" applyFill="1" applyBorder="1"/>
    <xf numFmtId="170" fontId="0" fillId="9" borderId="11" xfId="0" applyNumberFormat="1" applyFill="1" applyBorder="1"/>
    <xf numFmtId="0" fontId="0" fillId="0" borderId="0" xfId="0" applyFill="1" applyBorder="1" applyAlignment="1">
      <alignment horizontal="left"/>
    </xf>
    <xf numFmtId="168" fontId="0" fillId="0" borderId="2" xfId="0" applyNumberFormat="1" applyBorder="1"/>
    <xf numFmtId="0" fontId="0" fillId="0" borderId="0" xfId="0" applyNumberFormat="1"/>
    <xf numFmtId="0" fontId="0" fillId="10" borderId="2" xfId="0" applyFill="1" applyBorder="1"/>
    <xf numFmtId="0" fontId="7" fillId="0" borderId="0" xfId="0" applyFont="1"/>
    <xf numFmtId="171" fontId="0" fillId="0" borderId="0" xfId="0" applyNumberFormat="1"/>
    <xf numFmtId="167" fontId="0" fillId="0" borderId="0" xfId="0" applyNumberFormat="1"/>
    <xf numFmtId="0" fontId="0" fillId="11" borderId="0" xfId="0" applyFill="1"/>
    <xf numFmtId="9" fontId="0" fillId="0" borderId="0" xfId="1" applyFont="1"/>
    <xf numFmtId="167" fontId="8" fillId="0" borderId="0" xfId="1" applyNumberFormat="1" applyFont="1"/>
    <xf numFmtId="0" fontId="0" fillId="0" borderId="0" xfId="0" applyFont="1"/>
    <xf numFmtId="0" fontId="9" fillId="0" borderId="0" xfId="0" applyFont="1" applyAlignment="1">
      <alignment horizontal="center" vertical="center"/>
    </xf>
    <xf numFmtId="172" fontId="0" fillId="0" borderId="0" xfId="0" applyNumberFormat="1"/>
    <xf numFmtId="0" fontId="0" fillId="12" borderId="0" xfId="0" applyFill="1"/>
    <xf numFmtId="173" fontId="0" fillId="0" borderId="0" xfId="0" applyNumberFormat="1"/>
    <xf numFmtId="0" fontId="0" fillId="13" borderId="0" xfId="0" applyFill="1"/>
    <xf numFmtId="168" fontId="10" fillId="0" borderId="0" xfId="1" applyNumberFormat="1" applyFont="1" applyAlignment="1">
      <alignment horizontal="center"/>
    </xf>
    <xf numFmtId="169" fontId="0" fillId="0" borderId="12" xfId="0" applyNumberFormat="1" applyBorder="1"/>
    <xf numFmtId="174" fontId="0" fillId="0" borderId="2" xfId="0" applyNumberFormat="1" applyBorder="1"/>
    <xf numFmtId="10" fontId="11" fillId="0" borderId="0" xfId="1" applyNumberFormat="1" applyFont="1"/>
    <xf numFmtId="9" fontId="0" fillId="0" borderId="2" xfId="0" applyNumberFormat="1" applyBorder="1"/>
  </cellXfs>
  <cellStyles count="2">
    <cellStyle name="Normal" xfId="0" builtinId="0"/>
    <cellStyle name="Percent" xfId="1" builtinId="5"/>
  </cellStyles>
  <dxfs count="114">
    <dxf>
      <font>
        <color rgb="FF0070C0"/>
      </font>
    </dxf>
    <dxf>
      <font>
        <color rgb="FF9FE6FF"/>
      </font>
    </dxf>
    <dxf>
      <numFmt numFmtId="1" formatCode="0"/>
    </dxf>
    <dxf>
      <numFmt numFmtId="172" formatCode="\+0.00%;\-0.00%"/>
    </dxf>
    <dxf>
      <numFmt numFmtId="0" formatCode="General"/>
    </dxf>
    <dxf>
      <numFmt numFmtId="164" formatCode="_-[$$-409]* #,##0_ ;_-[$$-409]* \-#,##0\ ;_-[$$-409]* &quot;-&quot;??_ ;_-@_ "/>
    </dxf>
    <dxf>
      <numFmt numFmtId="164" formatCode="_-[$$-409]* #,##0_ ;_-[$$-409]* \-#,##0\ ;_-[$$-409]* &quot;-&quot;??_ ;_-@_ "/>
    </dxf>
    <dxf>
      <numFmt numFmtId="169" formatCode="[&gt;=1000000]\$0,,\ &quot;M&quot;;[&gt;=1000]\$0,\ &quot;K&quot;;\$0"/>
    </dxf>
    <dxf>
      <numFmt numFmtId="1" formatCode="0"/>
    </dxf>
    <dxf>
      <numFmt numFmtId="169" formatCode="[&gt;=1000000]\$0,,\ &quot;M&quot;;[&gt;=1000]\$0,\ &quot;K&quot;;\$0"/>
    </dxf>
    <dxf>
      <numFmt numFmtId="0" formatCode="General"/>
    </dxf>
    <dxf>
      <numFmt numFmtId="169" formatCode="[&gt;=1000000]\$0,,\ &quot;M&quot;;[&gt;=1000]\$0,\ &quot;K&quot;;\$0"/>
    </dxf>
    <dxf>
      <numFmt numFmtId="166" formatCode="[&gt;=100000]\$0.0,,&quot;M&quot;;[&gt;=1000]\$0.0,,&quot;k&quot;;0\ "/>
    </dxf>
    <dxf>
      <numFmt numFmtId="167" formatCode="0.0%"/>
    </dxf>
    <dxf>
      <numFmt numFmtId="1" formatCode="0"/>
    </dxf>
    <dxf>
      <numFmt numFmtId="0" formatCode="General"/>
    </dxf>
    <dxf>
      <numFmt numFmtId="0" formatCode="General"/>
    </dxf>
    <dxf>
      <numFmt numFmtId="171" formatCode="_-[$$-409]* #,##0.00_ ;_-[$$-409]* \-#,##0.00\ ;_-[$$-409]* &quot;-&quot;??_ ;_-@_ "/>
    </dxf>
    <dxf>
      <numFmt numFmtId="171" formatCode="_-[$$-409]* #,##0.00_ ;_-[$$-409]* \-#,##0.00\ ;_-[$$-409]* &quot;-&quot;??_ ;_-@_ "/>
    </dxf>
    <dxf>
      <numFmt numFmtId="0" formatCode="General"/>
    </dxf>
    <dxf>
      <numFmt numFmtId="14" formatCode="0.00%"/>
    </dxf>
    <dxf>
      <numFmt numFmtId="14" formatCode="0.00%"/>
    </dxf>
    <dxf>
      <numFmt numFmtId="0" formatCode="General"/>
    </dxf>
    <dxf>
      <numFmt numFmtId="169" formatCode="[&gt;=1000000]\$0,,\ &quot;M&quot;;[&gt;=1000]\$0,\ &quot;K&quot;;\$0"/>
    </dxf>
    <dxf>
      <numFmt numFmtId="1" formatCode="0"/>
    </dxf>
    <dxf>
      <numFmt numFmtId="169" formatCode="[&gt;=1000000]\$0,,\ &quot;M&quot;;[&gt;=1000]\$0,\ &quot;K&quot;;\$0"/>
    </dxf>
    <dxf>
      <numFmt numFmtId="1" formatCode="0"/>
    </dxf>
    <dxf>
      <numFmt numFmtId="168" formatCode="\+0.0%;\-0.0%"/>
    </dxf>
    <dxf>
      <numFmt numFmtId="14" formatCode="0.00%"/>
    </dxf>
    <dxf>
      <numFmt numFmtId="0" formatCode="General"/>
    </dxf>
    <dxf>
      <numFmt numFmtId="169" formatCode="[&gt;=1000000]\$0,,\ &quot;M&quot;;[&gt;=1000]\$0,\ &quot;K&quot;;\$0"/>
    </dxf>
    <dxf>
      <numFmt numFmtId="0" formatCode="General"/>
    </dxf>
    <dxf>
      <numFmt numFmtId="0" formatCode="General"/>
    </dxf>
    <dxf>
      <numFmt numFmtId="171" formatCode="_-[$$-409]* #,##0.00_ ;_-[$$-409]* \-#,##0.00\ ;_-[$$-409]* &quot;-&quot;??_ ;_-@_ "/>
    </dxf>
    <dxf>
      <numFmt numFmtId="1" formatCode="0"/>
    </dxf>
    <dxf>
      <numFmt numFmtId="1" formatCode="0"/>
    </dxf>
    <dxf>
      <numFmt numFmtId="0" formatCode="General"/>
    </dxf>
    <dxf>
      <numFmt numFmtId="171" formatCode="_-[$$-409]* #,##0.00_ ;_-[$$-409]* \-#,##0.00\ ;_-[$$-409]* &quot;-&quot;??_ ;_-@_ "/>
    </dxf>
    <dxf>
      <font>
        <b/>
        <i val="0"/>
        <color rgb="FFC00000"/>
      </font>
    </dxf>
    <dxf>
      <font>
        <b/>
        <i val="0"/>
        <color rgb="FF92D050"/>
      </font>
    </dxf>
    <dxf>
      <numFmt numFmtId="164" formatCode="_-[$$-409]* #,##0_ ;_-[$$-409]* \-#,##0\ ;_-[$$-409]* &quot;-&quot;??_ ;_-@_ "/>
    </dxf>
    <dxf>
      <numFmt numFmtId="164" formatCode="_-[$$-409]* #,##0_ ;_-[$$-409]* \-#,##0\ ;_-[$$-409]* &quot;-&quot;??_ ;_-@_ "/>
    </dxf>
    <dxf>
      <numFmt numFmtId="166" formatCode="[&gt;=100000]\$0.0,,&quot;M&quot;;[&gt;=1000]\$0.0,,&quot;k&quot;;0\ "/>
    </dxf>
    <dxf>
      <numFmt numFmtId="164" formatCode="_-[$$-409]* #,##0_ ;_-[$$-409]* \-#,##0\ ;_-[$$-409]* &quot;-&quot;??_ ;_-@_ "/>
    </dxf>
    <dxf>
      <numFmt numFmtId="166" formatCode="[&gt;=100000]\$0.0,,&quot;M&quot;;[&gt;=1000]\$0.0,,&quot;k&quot;;0\ "/>
    </dxf>
    <dxf>
      <numFmt numFmtId="165" formatCode="#,##0.0,&quot;K&quot;"/>
    </dxf>
    <dxf>
      <numFmt numFmtId="165" formatCode="#,##0.0,&quot;K&quot;"/>
    </dxf>
    <dxf>
      <numFmt numFmtId="166" formatCode="[&gt;=100000]\$0.0,,&quot;M&quot;;[&gt;=1000]\$0.0,,&quot;k&quot;;0\ "/>
    </dxf>
    <dxf>
      <numFmt numFmtId="166" formatCode="[&gt;=100000]\$0.0,,&quot;M&quot;;[&gt;=1000]\$0.0,,&quot;k&quot;;0\ "/>
    </dxf>
    <dxf>
      <numFmt numFmtId="166" formatCode="[&gt;=100000]\$0.0,,&quot;M&quot;;[&gt;=1000]\$0.0,,&quot;k&quot;;0\ "/>
    </dxf>
    <dxf>
      <numFmt numFmtId="175" formatCode="_-* #,##0_-;\-* #,##0_-;_-* &quot;-&quot;??_-;_-@_-"/>
    </dxf>
    <dxf>
      <numFmt numFmtId="1" formatCode="0"/>
    </dxf>
    <dxf>
      <numFmt numFmtId="14" formatCode="0.00%"/>
    </dxf>
    <dxf>
      <numFmt numFmtId="14" formatCode="0.00%"/>
    </dxf>
    <dxf>
      <numFmt numFmtId="164" formatCode="_-[$$-409]* #,##0_ ;_-[$$-409]* \-#,##0\ ;_-[$$-409]* &quot;-&quot;??_ ;_-@_ "/>
    </dxf>
    <dxf>
      <font>
        <b/>
        <i val="0"/>
        <color rgb="FFC00000"/>
      </font>
    </dxf>
    <dxf>
      <font>
        <b/>
        <i val="0"/>
        <color theme="9" tint="-0.24994659260841701"/>
      </font>
    </dxf>
    <dxf>
      <font>
        <b/>
        <i val="0"/>
        <color rgb="FFC00000"/>
      </font>
    </dxf>
    <dxf>
      <font>
        <b/>
        <i val="0"/>
        <color rgb="FF00B050"/>
      </font>
    </dxf>
    <dxf>
      <font>
        <color rgb="FF005392"/>
      </font>
      <numFmt numFmtId="170" formatCode=";;"/>
      <fill>
        <gradientFill degree="90">
          <stop position="0">
            <color theme="4" tint="-0.49803155613879818"/>
          </stop>
          <stop position="1">
            <color theme="4"/>
          </stop>
        </gradientFill>
      </fill>
    </dxf>
    <dxf>
      <font>
        <color theme="4" tint="0.39994506668294322"/>
      </font>
      <numFmt numFmtId="170" formatCode=";;"/>
      <fill>
        <gradientFill degree="270">
          <stop position="0">
            <color theme="4" tint="0.40000610370189521"/>
          </stop>
          <stop position="1">
            <color theme="4"/>
          </stop>
        </gradientFill>
      </fill>
    </dxf>
    <dxf>
      <numFmt numFmtId="168" formatCode="\+0.0%;\-0.0%"/>
    </dxf>
    <dxf>
      <numFmt numFmtId="14" formatCode="0.00%"/>
    </dxf>
    <dxf>
      <numFmt numFmtId="169" formatCode="[&gt;=1000000]\$0,,\ &quot;M&quot;;[&gt;=1000]\$0,\ &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09]* #,##0_ ;_-[$$-409]* \-#,##0\ ;_-[$$-409]* &quot;-&quot;??_ ;_-@_ "/>
    </dxf>
    <dxf>
      <numFmt numFmtId="13" formatCode="0%"/>
    </dxf>
    <dxf>
      <numFmt numFmtId="14" formatCode="0.00%"/>
    </dxf>
    <dxf>
      <numFmt numFmtId="169" formatCode="[&gt;=1000000]\$0,,\ &quot;M&quot;;[&gt;=1000]\$0,\ &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09]* #,##0_ ;_-[$$-409]* \-#,##0\ ;_-[$$-409]* &quot;-&quot;??_ ;_-@_ "/>
    </dxf>
    <dxf>
      <numFmt numFmtId="174" formatCode="[&gt;=1000000]\$0,,\ &quot;M&quot;;[&gt;=1000]\$0,\ &quot;k&quot;;\$0"/>
    </dxf>
    <dxf>
      <numFmt numFmtId="174" formatCode="[&gt;=1000000]\$0,,\ &quot;M&quot;;[&gt;=1000]\$0,\ &quot;k&quot;;\$0"/>
    </dxf>
    <dxf>
      <numFmt numFmtId="169" formatCode="[&gt;=1000000]\$0,,\ &quot;M&quot;;[&gt;=1000]\$0,\ &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09]* #,##0_ ;_-[$$-409]* \-#,##0\ ;_-[$$-409]* &quot;-&quot;??_ ;_-@_ "/>
    </dxf>
    <dxf>
      <numFmt numFmtId="14" formatCode="0.00%"/>
    </dxf>
    <dxf>
      <numFmt numFmtId="168" formatCode="\+0.0%;\-0.0%"/>
    </dxf>
    <dxf>
      <numFmt numFmtId="169" formatCode="[&gt;=1000000]\$0,,\ &quot;M&quot;;[&gt;=1000]\$0,\ &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09]* #,##0_ ;_-[$$-409]* \-#,##0\ ;_-[$$-409]* &quot;-&quot;??_ ;_-@_ "/>
    </dxf>
    <dxf>
      <numFmt numFmtId="169" formatCode="[&gt;=1000000]\$0,,\ &quot;M&quot;;[&gt;=1000]\$0,\ &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409]* #,##0_ ;_-[$$-409]* \-#,##0\ ;_-[$$-409]* &quot;-&quot;??_ ;_-@_ "/>
    </dxf>
    <dxf>
      <font>
        <b/>
        <i val="0"/>
        <color rgb="FF29BB37"/>
      </font>
    </dxf>
    <dxf>
      <font>
        <b/>
        <i val="0"/>
        <color rgb="FFC00000"/>
      </font>
    </dxf>
    <dxf>
      <font>
        <b/>
        <i val="0"/>
        <color rgb="FF29BB37"/>
      </font>
    </dxf>
    <dxf>
      <font>
        <b/>
        <i val="0"/>
        <color rgb="FFC00000"/>
      </font>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color theme="1"/>
      </font>
      <border>
        <bottom style="thin">
          <color theme="4"/>
        </bottom>
        <vertical/>
        <horizontal/>
      </border>
    </dxf>
    <dxf>
      <font>
        <color theme="1"/>
      </font>
      <border diagonalUp="0" diagonalDown="0">
        <left/>
        <right/>
        <top/>
        <bottom/>
        <vertical/>
        <horizontal/>
      </border>
    </dxf>
    <dxf>
      <font>
        <b/>
        <i val="0"/>
        <sz val="9"/>
        <color theme="1"/>
      </font>
      <border>
        <bottom style="thin">
          <color theme="4"/>
        </bottom>
        <vertical/>
        <horizontal/>
      </border>
    </dxf>
    <dxf>
      <font>
        <sz val="7"/>
        <color theme="1"/>
      </font>
      <border diagonalUp="0" diagonalDown="0">
        <left/>
        <right/>
        <top/>
        <bottom/>
        <vertical/>
        <horizontal/>
      </border>
    </dxf>
    <dxf>
      <font>
        <b/>
        <i val="0"/>
        <u val="none"/>
        <sz val="12"/>
        <color theme="4"/>
      </font>
      <fill>
        <patternFill>
          <fgColor rgb="FF333F50"/>
        </patternFill>
      </fill>
      <border diagonalUp="0" diagonalDown="0">
        <left/>
        <right/>
        <top/>
        <bottom/>
        <vertical/>
        <horizontal/>
      </border>
    </dxf>
    <dxf>
      <font>
        <b val="0"/>
        <i val="0"/>
        <u val="none"/>
        <sz val="8"/>
        <color theme="0"/>
      </font>
      <fill>
        <patternFill patternType="solid">
          <fgColor rgb="FF333F50"/>
          <bgColor theme="0" tint="-4.9989318521683403E-2"/>
        </patternFill>
      </fill>
      <border diagonalUp="0" diagonalDown="0">
        <left/>
        <right/>
        <top/>
        <bottom/>
        <vertical/>
        <horizontal/>
      </border>
    </dxf>
    <dxf>
      <font>
        <b/>
        <i val="0"/>
        <u val="none"/>
        <sz val="12"/>
        <color theme="4" tint="0.79995117038483843"/>
      </font>
      <fill>
        <patternFill>
          <fgColor rgb="FF333F50"/>
        </patternFill>
      </fill>
      <border diagonalUp="0" diagonalDown="0">
        <left/>
        <right/>
        <top/>
        <bottom/>
        <vertical/>
        <horizontal/>
      </border>
    </dxf>
    <dxf>
      <font>
        <b val="0"/>
        <i val="0"/>
        <u val="none"/>
        <sz val="10"/>
        <color theme="0"/>
      </font>
      <fill>
        <patternFill patternType="solid">
          <fgColor rgb="FF333F50"/>
          <bgColor rgb="FF333F50"/>
        </patternFill>
      </fill>
      <border diagonalUp="0" diagonalDown="0">
        <left/>
        <right/>
        <top/>
        <bottom/>
        <vertical/>
        <horizontal/>
      </border>
    </dxf>
  </dxfs>
  <tableStyles count="6" defaultTableStyle="TableStyleMedium2" defaultPivotStyle="PivotStyleLight16">
    <tableStyle name="SlicerStyleLight1 2" pivot="0" table="0" count="10">
      <tableStyleElement type="wholeTable" dxfId="113"/>
      <tableStyleElement type="headerRow" dxfId="112"/>
    </tableStyle>
    <tableStyle name="SlicerStyleLight1 2 2" pivot="0" table="0" count="10">
      <tableStyleElement type="wholeTable" dxfId="111"/>
      <tableStyleElement type="headerRow" dxfId="110"/>
    </tableStyle>
    <tableStyle name="SlicerStyleLight1 3" pivot="0" table="0" count="10">
      <tableStyleElement type="wholeTable" dxfId="109"/>
      <tableStyleElement type="headerRow" dxfId="108"/>
    </tableStyle>
    <tableStyle name="SlicerStyleLight1 4" pivot="0" table="0" count="10">
      <tableStyleElement type="wholeTable" dxfId="107"/>
      <tableStyleElement type="headerRow" dxfId="106"/>
    </tableStyle>
    <tableStyle name="TableStyleQueryPreview" pivot="0" count="3">
      <tableStyleElement type="wholeTable" dxfId="105"/>
      <tableStyleElement type="headerRow" dxfId="104"/>
      <tableStyleElement type="firstRowStripe" dxfId="103"/>
    </tableStyle>
    <tableStyle name="TableStyleQueryResult" pivot="0" count="3">
      <tableStyleElement type="wholeTable" dxfId="102"/>
      <tableStyleElement type="headerRow" dxfId="101"/>
      <tableStyleElement type="firstRowStripe" dxfId="100"/>
    </tableStyle>
  </tableStyles>
  <colors>
    <mruColors>
      <color rgb="FF005392"/>
      <color rgb="FF0070C0"/>
      <color rgb="FF478FD1"/>
      <color rgb="FFFC6C76"/>
      <color rgb="FF333F50"/>
      <color rgb="FF8BC6D9"/>
      <color rgb="FFFF6600"/>
      <color rgb="FFFFCC99"/>
      <color rgb="FFFF9966"/>
      <color rgb="FFFF9933"/>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7"/>
            <color rgb="FF000000"/>
          </font>
          <fill>
            <patternFill patternType="solid">
              <fgColor theme="4" tint="0.59999389629810485"/>
              <bgColor theme="4" tint="0.59999389629810485"/>
            </patternFill>
          </fill>
          <border diagonalUp="0" diagonalDown="0">
            <left/>
            <right/>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7"/>
            <color rgb="FF000000"/>
          </font>
          <fill>
            <patternFill patternType="solid">
              <fgColor theme="0"/>
              <bgColor rgb="FFFFFFFF"/>
            </patternFill>
          </fill>
          <border diagonalUp="0" diagonalDown="0">
            <left/>
            <right/>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u/>
            <color theme="0"/>
          </font>
          <fill>
            <patternFill patternType="solid">
              <fgColor rgb="FF333F50"/>
              <bgColor theme="4" tint="0.79992065187536243"/>
            </patternFill>
          </fill>
          <border diagonalUp="0" diagonalDown="0">
            <left/>
            <right/>
            <top/>
            <bottom/>
            <vertical/>
            <horizontal/>
          </border>
        </dxf>
        <dxf>
          <font>
            <b/>
            <i val="0"/>
            <u/>
            <sz val="9"/>
            <color theme="1"/>
          </font>
          <fill>
            <patternFill patternType="none">
              <fgColor indexed="64"/>
              <bgColor auto="1"/>
            </patternFill>
          </fill>
          <border diagonalUp="0" diagonalDown="0">
            <left/>
            <right/>
            <top/>
            <bottom style="thin">
              <color theme="0" tint="-4.9989318521683403E-2"/>
            </bottom>
            <vertical/>
            <horizontal/>
          </border>
        </dxf>
        <dxf>
          <font>
            <b val="0"/>
            <i/>
            <sz val="10"/>
            <color theme="0"/>
          </font>
          <fill>
            <patternFill patternType="none">
              <fgColor indexed="64"/>
              <bgColor auto="1"/>
            </patternFill>
          </fill>
          <border diagonalUp="0" diagonalDown="0">
            <left/>
            <right/>
            <top/>
            <bottom/>
            <vertical/>
            <horizontal/>
          </border>
        </dxf>
        <dxf>
          <font>
            <b val="0"/>
            <i/>
            <u/>
            <sz val="8"/>
            <color theme="1"/>
          </font>
          <fill>
            <patternFill patternType="none">
              <fgColor indexed="64"/>
              <bgColor auto="1"/>
            </patternFill>
          </fill>
          <border diagonalUp="0" diagonalDown="0">
            <left/>
            <right/>
            <top/>
            <bottom style="thin">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u/>
            <color theme="0"/>
          </font>
          <fill>
            <patternFill patternType="solid">
              <fgColor rgb="FF333F50"/>
              <bgColor theme="4" tint="0.79992065187536243"/>
            </patternFill>
          </fill>
          <border diagonalUp="0" diagonalDown="0">
            <left/>
            <right/>
            <top/>
            <bottom/>
            <vertical/>
            <horizontal/>
          </border>
        </dxf>
        <dxf>
          <font>
            <b/>
            <i val="0"/>
            <u val="none"/>
            <sz val="12"/>
            <color theme="0"/>
          </font>
          <fill>
            <patternFill patternType="none">
              <fgColor indexed="64"/>
              <bgColor auto="1"/>
            </patternFill>
          </fill>
          <border diagonalUp="0" diagonalDown="0">
            <left/>
            <right/>
            <top/>
            <bottom style="thin">
              <color theme="0" tint="-4.9989318521683403E-2"/>
            </bottom>
            <vertical/>
            <horizontal/>
          </border>
        </dxf>
        <dxf>
          <font>
            <b val="0"/>
            <i/>
            <sz val="10"/>
            <color theme="0"/>
          </font>
          <fill>
            <patternFill patternType="none">
              <fgColor indexed="64"/>
              <bgColor auto="1"/>
            </patternFill>
          </fill>
          <border diagonalUp="0" diagonalDown="0">
            <left/>
            <right/>
            <top/>
            <bottom/>
            <vertical/>
            <horizontal/>
          </border>
        </dxf>
        <dxf>
          <font>
            <b val="0"/>
            <i/>
            <u val="none"/>
            <sz val="10"/>
            <color theme="0" tint="-0.14993743705557422"/>
          </font>
          <fill>
            <patternFill patternType="none">
              <fgColor indexed="64"/>
              <bgColor auto="1"/>
            </patternFill>
          </fill>
          <border diagonalUp="0" diagonalDown="0">
            <left/>
            <right/>
            <top/>
            <bottom style="thin">
              <color theme="0" tint="-4.9989318521683403E-2"/>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sharedStrings" Target="sharedStrings.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3.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microsoft.com/office/2007/relationships/slicerCache" Target="slicerCaches/slicerCache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4.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1.xml"/><Relationship Id="rId41" Type="http://schemas.openxmlformats.org/officeDocument/2006/relationships/styles" Target="style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microsoft.com/office/2007/relationships/slicerCache" Target="slicerCaches/slicerCache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theme" Target="theme/theme1.xml"/><Relationship Id="rId34" Type="http://schemas.openxmlformats.org/officeDocument/2006/relationships/pivotCacheDefinition" Target="pivotCache/pivotCacheDefinition25.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connections" Target="connections.xml"/><Relationship Id="rId45" Type="http://schemas.openxmlformats.org/officeDocument/2006/relationships/customXml" Target="../customXml/item1.xml"/><Relationship Id="rId66" Type="http://schemas.openxmlformats.org/officeDocument/2006/relationships/customXml" Target="../customXml/item22.xml"/><Relationship Id="rId87" Type="http://schemas.microsoft.com/office/2006/relationships/vbaProject" Target="vbaProject.bin"/><Relationship Id="rId61" Type="http://schemas.openxmlformats.org/officeDocument/2006/relationships/customXml" Target="../customXml/item17.xml"/><Relationship Id="rId82"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'Time Analysis'!$G$4</c:f>
              <c:strCache>
                <c:ptCount val="1"/>
                <c:pt idx="0">
                  <c:v>Total_Revenue</c:v>
                </c:pt>
              </c:strCache>
            </c:strRef>
          </c:tx>
          <c:spPr>
            <a:ln w="28575" cap="rnd">
              <a:solidFill>
                <a:schemeClr val="accent5">
                  <a:lumMod val="75000"/>
                </a:schemeClr>
              </a:solidFill>
              <a:round/>
            </a:ln>
            <a:effectLst/>
          </c:spPr>
          <c:marker>
            <c:symbol val="diamond"/>
            <c:size val="7"/>
            <c:spPr>
              <a:solidFill>
                <a:schemeClr val="accent5">
                  <a:lumMod val="75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Analysis'!$F$5:$F$16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Analysis'!$G$5:$G$16</c:f>
              <c:numCache>
                <c:formatCode>[&gt;=1000000]\$0,,\ "M";[&gt;=1000]\$0,\ "K";\$0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ser>
        <c:ser>
          <c:idx val="1"/>
          <c:order val="1"/>
          <c:tx>
            <c:strRef>
              <c:f>'Time Analysis'!$H$4</c:f>
              <c:strCache>
                <c:ptCount val="1"/>
                <c:pt idx="0">
                  <c:v>Total Target</c:v>
                </c:pt>
              </c:strCache>
            </c:strRef>
          </c:tx>
          <c:spPr>
            <a:ln w="28575" cap="rnd">
              <a:solidFill>
                <a:schemeClr val="bg2">
                  <a:lumMod val="75000"/>
                </a:schemeClr>
              </a:solidFill>
              <a:round/>
            </a:ln>
            <a:effectLst/>
          </c:spPr>
          <c:marker>
            <c:symbol val="none"/>
          </c:marker>
          <c:cat>
            <c:strRef>
              <c:f>'Time Analysis'!$F$5:$F$16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Analysis'!$H$5:$H$16</c:f>
              <c:numCache>
                <c:formatCode>[&gt;=1000000]\$0,,\ "M";[&gt;=1000]\$0,\ "K";\$0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ser>
        <c:dLbls>
          <c:showLegendKey val="0"/>
          <c:showVal val="0"/>
          <c:showCatName val="0"/>
          <c:showSerName val="0"/>
          <c:showPercent val="0"/>
          <c:showBubbleSize val="0"/>
        </c:dLbls>
        <c:marker val="1"/>
        <c:smooth val="0"/>
        <c:axId val="1824154400"/>
        <c:axId val="1777792448"/>
      </c:lineChart>
      <c:catAx>
        <c:axId val="182415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7792448"/>
        <c:crosses val="autoZero"/>
        <c:auto val="1"/>
        <c:lblAlgn val="ctr"/>
        <c:lblOffset val="100"/>
        <c:noMultiLvlLbl val="0"/>
      </c:catAx>
      <c:valAx>
        <c:axId val="1777792448"/>
        <c:scaling>
          <c:orientation val="minMax"/>
        </c:scaling>
        <c:delete val="0"/>
        <c:axPos val="l"/>
        <c:numFmt formatCode="[&gt;=1000000]\$0,,\ &quot;M&quot;;[&gt;=1000]\$0,\ &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154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43310657596373E-2"/>
          <c:y val="1.4124293785310734E-2"/>
          <c:w val="0.93650793650793651"/>
          <c:h val="0.97881355932203373"/>
        </c:manualLayout>
      </c:layout>
      <c:barChart>
        <c:barDir val="col"/>
        <c:grouping val="clustered"/>
        <c:varyColors val="0"/>
        <c:ser>
          <c:idx val="0"/>
          <c:order val="0"/>
          <c:tx>
            <c:strRef>
              <c:f>'Time Analysis'!$L$4</c:f>
              <c:strCache>
                <c:ptCount val="1"/>
                <c:pt idx="0">
                  <c:v>Variance</c:v>
                </c:pt>
              </c:strCache>
            </c:strRef>
          </c:tx>
          <c:spPr>
            <a:solidFill>
              <a:srgbClr val="29BB3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Analysis'!$K$5:$K$16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Analysis'!$L$5:$L$16</c:f>
              <c:numCache>
                <c:formatCode>\+0.0%;\-0.0%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DA0000"/>
                  </a:solidFill>
                  <a:ln>
                    <a:noFill/>
                  </a:ln>
                  <a:effectLst/>
                </c14:spPr>
              </c14:invertSolidFillFmt>
            </c:ext>
          </c:extLst>
        </c:ser>
        <c:dLbls>
          <c:dLblPos val="outEnd"/>
          <c:showLegendKey val="0"/>
          <c:showVal val="1"/>
          <c:showCatName val="0"/>
          <c:showSerName val="0"/>
          <c:showPercent val="0"/>
          <c:showBubbleSize val="0"/>
        </c:dLbls>
        <c:gapWidth val="97"/>
        <c:overlap val="-38"/>
        <c:axId val="955759392"/>
        <c:axId val="955769728"/>
      </c:barChart>
      <c:catAx>
        <c:axId val="955759392"/>
        <c:scaling>
          <c:orientation val="minMax"/>
        </c:scaling>
        <c:delete val="1"/>
        <c:axPos val="b"/>
        <c:numFmt formatCode="General" sourceLinked="1"/>
        <c:majorTickMark val="none"/>
        <c:minorTickMark val="none"/>
        <c:tickLblPos val="nextTo"/>
        <c:crossAx val="955769728"/>
        <c:crosses val="autoZero"/>
        <c:auto val="1"/>
        <c:lblAlgn val="ctr"/>
        <c:lblOffset val="100"/>
        <c:noMultiLvlLbl val="0"/>
      </c:catAx>
      <c:valAx>
        <c:axId val="955769728"/>
        <c:scaling>
          <c:orientation val="minMax"/>
        </c:scaling>
        <c:delete val="1"/>
        <c:axPos val="l"/>
        <c:numFmt formatCode="\+0.0%;\-0.0%" sourceLinked="1"/>
        <c:majorTickMark val="none"/>
        <c:minorTickMark val="none"/>
        <c:tickLblPos val="nextTo"/>
        <c:crossAx val="9557593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74727551749256E-2"/>
          <c:y val="3.4920641467436848E-2"/>
          <c:w val="0.91579916974887376"/>
          <c:h val="0.76255476113387599"/>
        </c:manualLayout>
      </c:layout>
      <c:barChart>
        <c:barDir val="col"/>
        <c:grouping val="clustered"/>
        <c:varyColors val="0"/>
        <c:ser>
          <c:idx val="0"/>
          <c:order val="0"/>
          <c:tx>
            <c:strRef>
              <c:f>'Time Analysis'!$AB$13</c:f>
              <c:strCache>
                <c:ptCount val="1"/>
                <c:pt idx="0">
                  <c:v>Total_Revenue</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Analysis'!$AA$14:$AA$17</c:f>
              <c:strCache>
                <c:ptCount val="4"/>
                <c:pt idx="0">
                  <c:v>Qtr 1</c:v>
                </c:pt>
                <c:pt idx="1">
                  <c:v>Qtr 2</c:v>
                </c:pt>
                <c:pt idx="2">
                  <c:v>Qtr 3</c:v>
                </c:pt>
                <c:pt idx="3">
                  <c:v>Qtr 4</c:v>
                </c:pt>
              </c:strCache>
            </c:strRef>
          </c:cat>
          <c:val>
            <c:numRef>
              <c:f>'Time Analysis'!$AB$14:$AB$17</c:f>
              <c:numCache>
                <c:formatCode>[&gt;=1000000]\$0,,\ "M";[&gt;=1000]\$0,\ "K";\$0</c:formatCode>
                <c:ptCount val="4"/>
                <c:pt idx="0">
                  <c:v>1336248.3099999984</c:v>
                </c:pt>
                <c:pt idx="1">
                  <c:v>1384874.5400000024</c:v>
                </c:pt>
                <c:pt idx="2">
                  <c:v>1362939.5400000014</c:v>
                </c:pt>
                <c:pt idx="3">
                  <c:v>1362747.0800000008</c:v>
                </c:pt>
              </c:numCache>
            </c:numRef>
          </c:val>
        </c:ser>
        <c:ser>
          <c:idx val="1"/>
          <c:order val="1"/>
          <c:tx>
            <c:strRef>
              <c:f>'Time Analysis'!$AC$13</c:f>
              <c:strCache>
                <c:ptCount val="1"/>
                <c:pt idx="0">
                  <c:v>Highlight</c:v>
                </c:pt>
              </c:strCache>
            </c:strRef>
          </c:tx>
          <c:spPr>
            <a:gradFill rotWithShape="1">
              <a:gsLst>
                <a:gs pos="100000">
                  <a:srgbClr val="0070C0"/>
                </a:gs>
                <a:gs pos="38000">
                  <a:schemeClr val="accent1">
                    <a:lumMod val="75000"/>
                  </a:schemeClr>
                </a:gs>
                <a:gs pos="0">
                  <a:schemeClr val="accent1">
                    <a:lumMod val="50000"/>
                  </a:schemeClr>
                </a:gs>
              </a:gsLst>
              <a:lin ang="5400000" scaled="1"/>
            </a:gradFill>
            <a:ln>
              <a:noFill/>
            </a:ln>
            <a:effectLst>
              <a:outerShdw blurRad="57150" dist="19050" dir="5400000" algn="ctr" rotWithShape="0">
                <a:srgbClr val="000000">
                  <a:alpha val="63000"/>
                </a:srgbClr>
              </a:outerShdw>
            </a:effectLst>
          </c:spPr>
          <c:invertIfNegative val="0"/>
          <c:val>
            <c:numRef>
              <c:f>'Time Analysis'!$AC$14:$AC$17</c:f>
              <c:numCache>
                <c:formatCode>[&gt;=1000000]\$0,,\ "M";[&gt;=1000]\$0,\ "K";\$0</c:formatCode>
                <c:ptCount val="4"/>
                <c:pt idx="0">
                  <c:v>0</c:v>
                </c:pt>
                <c:pt idx="1">
                  <c:v>1384874.5400000024</c:v>
                </c:pt>
                <c:pt idx="2">
                  <c:v>1362939.5400000014</c:v>
                </c:pt>
                <c:pt idx="3">
                  <c:v>1362747.0800000008</c:v>
                </c:pt>
              </c:numCache>
            </c:numRef>
          </c:val>
        </c:ser>
        <c:dLbls>
          <c:showLegendKey val="0"/>
          <c:showVal val="0"/>
          <c:showCatName val="0"/>
          <c:showSerName val="0"/>
          <c:showPercent val="0"/>
          <c:showBubbleSize val="0"/>
        </c:dLbls>
        <c:gapWidth val="100"/>
        <c:overlap val="100"/>
        <c:axId val="955774080"/>
        <c:axId val="955776256"/>
      </c:barChart>
      <c:lineChart>
        <c:grouping val="standard"/>
        <c:varyColors val="0"/>
        <c:ser>
          <c:idx val="2"/>
          <c:order val="2"/>
          <c:tx>
            <c:strRef>
              <c:f>'Time Analysis'!$AD$13</c:f>
              <c:strCache>
                <c:ptCount val="1"/>
                <c:pt idx="0">
                  <c:v>Avg</c:v>
                </c:pt>
              </c:strCache>
            </c:strRef>
          </c:tx>
          <c:spPr>
            <a:ln w="15875" cap="rnd">
              <a:solidFill>
                <a:schemeClr val="tx1">
                  <a:lumMod val="50000"/>
                  <a:lumOff val="50000"/>
                </a:schemeClr>
              </a:solidFill>
              <a:prstDash val="lgDash"/>
              <a:round/>
            </a:ln>
            <a:effectLst>
              <a:outerShdw blurRad="57150" dist="19050" dir="5400000" algn="ctr" rotWithShape="0">
                <a:srgbClr val="000000">
                  <a:alpha val="63000"/>
                </a:srgbClr>
              </a:outerShdw>
            </a:effectLst>
          </c:spPr>
          <c:marker>
            <c:symbol val="none"/>
          </c:marker>
          <c:val>
            <c:numRef>
              <c:f>'Time Analysis'!$AD$14:$AD$17</c:f>
              <c:numCache>
                <c:formatCode>[&gt;=1000000]\$0,,\ "M";[&gt;=1000]\$0,\ "K";\$0</c:formatCode>
                <c:ptCount val="4"/>
                <c:pt idx="0">
                  <c:v>1361702.3675000006</c:v>
                </c:pt>
                <c:pt idx="1">
                  <c:v>1361702.3675000006</c:v>
                </c:pt>
                <c:pt idx="2">
                  <c:v>1361702.3675000006</c:v>
                </c:pt>
                <c:pt idx="3">
                  <c:v>1361702.3675000006</c:v>
                </c:pt>
              </c:numCache>
            </c:numRef>
          </c:val>
          <c:smooth val="0"/>
        </c:ser>
        <c:dLbls>
          <c:showLegendKey val="0"/>
          <c:showVal val="0"/>
          <c:showCatName val="0"/>
          <c:showSerName val="0"/>
          <c:showPercent val="0"/>
          <c:showBubbleSize val="0"/>
        </c:dLbls>
        <c:marker val="1"/>
        <c:smooth val="0"/>
        <c:axId val="955774080"/>
        <c:axId val="955776256"/>
      </c:lineChart>
      <c:catAx>
        <c:axId val="95577408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55776256"/>
        <c:crosses val="autoZero"/>
        <c:auto val="1"/>
        <c:lblAlgn val="ctr"/>
        <c:lblOffset val="100"/>
        <c:noMultiLvlLbl val="0"/>
      </c:catAx>
      <c:valAx>
        <c:axId val="955776256"/>
        <c:scaling>
          <c:orientation val="minMax"/>
        </c:scaling>
        <c:delete val="1"/>
        <c:axPos val="l"/>
        <c:numFmt formatCode="[&gt;=1000000]\$0,,\ &quot;M&quot;;[&gt;=1000]\$0,\ &quot;K&quot;;\$0" sourceLinked="1"/>
        <c:majorTickMark val="out"/>
        <c:minorTickMark val="none"/>
        <c:tickLblPos val="nextTo"/>
        <c:crossAx val="9557740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335332576395741E-3"/>
          <c:y val="0.10816125860373647"/>
          <c:w val="0.98627744457060074"/>
          <c:h val="0.6637338474283635"/>
        </c:manualLayout>
      </c:layout>
      <c:barChart>
        <c:barDir val="col"/>
        <c:grouping val="clustered"/>
        <c:varyColors val="0"/>
        <c:ser>
          <c:idx val="0"/>
          <c:order val="0"/>
          <c:tx>
            <c:strRef>
              <c:f>'Time Analysis'!$AJ$14</c:f>
              <c:strCache>
                <c:ptCount val="1"/>
                <c:pt idx="0">
                  <c:v>Total_Revenue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Analysis'!$AI$15:$AI$21</c:f>
              <c:strCache>
                <c:ptCount val="7"/>
                <c:pt idx="0">
                  <c:v>Sun</c:v>
                </c:pt>
                <c:pt idx="1">
                  <c:v>Mon</c:v>
                </c:pt>
                <c:pt idx="2">
                  <c:v>Tue</c:v>
                </c:pt>
                <c:pt idx="3">
                  <c:v>Wed</c:v>
                </c:pt>
                <c:pt idx="4">
                  <c:v>Thu</c:v>
                </c:pt>
                <c:pt idx="5">
                  <c:v>Fri</c:v>
                </c:pt>
                <c:pt idx="6">
                  <c:v>Sat</c:v>
                </c:pt>
              </c:strCache>
            </c:strRef>
          </c:cat>
          <c:val>
            <c:numRef>
              <c:f>'Time Analysis'!$AJ$15:$AJ$21</c:f>
              <c:numCache>
                <c:formatCode>[&gt;=1000000]\$0,,\ "M";[&gt;=1000]\$0,\ "K";\$0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ser>
        <c:ser>
          <c:idx val="1"/>
          <c:order val="1"/>
          <c:tx>
            <c:strRef>
              <c:f>'Time Analysis'!$AK$14</c:f>
              <c:strCache>
                <c:ptCount val="1"/>
                <c:pt idx="0">
                  <c:v>Highlight</c:v>
                </c:pt>
              </c:strCache>
            </c:strRef>
          </c:tx>
          <c:spPr>
            <a:gradFill>
              <a:gsLst>
                <a:gs pos="100000">
                  <a:srgbClr val="0070C0"/>
                </a:gs>
                <a:gs pos="38000">
                  <a:schemeClr val="accent1">
                    <a:lumMod val="75000"/>
                  </a:schemeClr>
                </a:gs>
                <a:gs pos="0">
                  <a:schemeClr val="accent1">
                    <a:lumMod val="50000"/>
                  </a:schemeClr>
                </a:gs>
              </a:gsLst>
              <a:lin ang="5400000" scaled="1"/>
            </a:gradFill>
            <a:ln>
              <a:noFill/>
            </a:ln>
            <a:effectLst/>
          </c:spPr>
          <c:invertIfNegative val="0"/>
          <c:val>
            <c:numRef>
              <c:f>'Time Analysis'!$AK$15:$AK$21</c:f>
              <c:numCache>
                <c:formatCode>[&gt;=1000000]\$0,,\ "M";[&gt;=1000]\$0,\ "K";\$0</c:formatCode>
                <c:ptCount val="7"/>
                <c:pt idx="0">
                  <c:v>0</c:v>
                </c:pt>
                <c:pt idx="1">
                  <c:v>789470.8800000028</c:v>
                </c:pt>
                <c:pt idx="2">
                  <c:v>0</c:v>
                </c:pt>
                <c:pt idx="3">
                  <c:v>0</c:v>
                </c:pt>
                <c:pt idx="4">
                  <c:v>795985.00999999966</c:v>
                </c:pt>
                <c:pt idx="5">
                  <c:v>0</c:v>
                </c:pt>
                <c:pt idx="6">
                  <c:v>786663.06000000041</c:v>
                </c:pt>
              </c:numCache>
            </c:numRef>
          </c:val>
        </c:ser>
        <c:dLbls>
          <c:showLegendKey val="0"/>
          <c:showVal val="0"/>
          <c:showCatName val="0"/>
          <c:showSerName val="0"/>
          <c:showPercent val="0"/>
          <c:showBubbleSize val="0"/>
        </c:dLbls>
        <c:gapWidth val="165"/>
        <c:overlap val="100"/>
        <c:axId val="955758848"/>
        <c:axId val="955770272"/>
      </c:barChart>
      <c:lineChart>
        <c:grouping val="standard"/>
        <c:varyColors val="0"/>
        <c:ser>
          <c:idx val="2"/>
          <c:order val="2"/>
          <c:tx>
            <c:strRef>
              <c:f>'Time Analysis'!$AL$14</c:f>
              <c:strCache>
                <c:ptCount val="1"/>
                <c:pt idx="0">
                  <c:v>Avg</c:v>
                </c:pt>
              </c:strCache>
            </c:strRef>
          </c:tx>
          <c:spPr>
            <a:ln w="22225" cap="rnd">
              <a:solidFill>
                <a:schemeClr val="tx1">
                  <a:lumMod val="50000"/>
                  <a:lumOff val="50000"/>
                </a:schemeClr>
              </a:solidFill>
              <a:prstDash val="dash"/>
              <a:round/>
            </a:ln>
            <a:effectLst/>
          </c:spPr>
          <c:marker>
            <c:symbol val="none"/>
          </c:marker>
          <c:val>
            <c:numRef>
              <c:f>'Time Analysis'!$AL$15:$AL$21</c:f>
              <c:numCache>
                <c:formatCode>[&gt;=1000000]\$0,,\ "M";[&gt;=1000]\$0,\ "K";\$0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ser>
        <c:dLbls>
          <c:showLegendKey val="0"/>
          <c:showVal val="0"/>
          <c:showCatName val="0"/>
          <c:showSerName val="0"/>
          <c:showPercent val="0"/>
          <c:showBubbleSize val="0"/>
        </c:dLbls>
        <c:marker val="1"/>
        <c:smooth val="0"/>
        <c:axId val="955758848"/>
        <c:axId val="955770272"/>
      </c:lineChart>
      <c:catAx>
        <c:axId val="95575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55770272"/>
        <c:crosses val="autoZero"/>
        <c:auto val="1"/>
        <c:lblAlgn val="ctr"/>
        <c:lblOffset val="100"/>
        <c:noMultiLvlLbl val="0"/>
      </c:catAx>
      <c:valAx>
        <c:axId val="955770272"/>
        <c:scaling>
          <c:orientation val="minMax"/>
        </c:scaling>
        <c:delete val="1"/>
        <c:axPos val="l"/>
        <c:numFmt formatCode="[&gt;=1000000]\$0,,\ &quot;M&quot;;[&gt;=1000]\$0,\ &quot;K&quot;;\$0" sourceLinked="1"/>
        <c:majorTickMark val="none"/>
        <c:minorTickMark val="none"/>
        <c:tickLblPos val="nextTo"/>
        <c:crossAx val="9557588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6.4181629614179017E-2"/>
          <c:y val="8.101895596383786E-2"/>
          <c:w val="0.91558290313048618"/>
          <c:h val="0.66400408282298051"/>
        </c:manualLayout>
      </c:layout>
      <c:barChart>
        <c:barDir val="col"/>
        <c:grouping val="clustered"/>
        <c:varyColors val="0"/>
        <c:ser>
          <c:idx val="0"/>
          <c:order val="0"/>
          <c:tx>
            <c:strRef>
              <c:f>'Store Analysis'!$U$3</c:f>
              <c:strCache>
                <c:ptCount val="1"/>
                <c:pt idx="0">
                  <c:v>Total_Revenue</c:v>
                </c:pt>
              </c:strCache>
            </c:strRef>
          </c:tx>
          <c:spPr>
            <a:gradFill rotWithShape="1">
              <a:gsLst>
                <a:gs pos="0">
                  <a:schemeClr val="accent5">
                    <a:tint val="65000"/>
                    <a:satMod val="103000"/>
                    <a:lumMod val="102000"/>
                    <a:tint val="94000"/>
                  </a:schemeClr>
                </a:gs>
                <a:gs pos="50000">
                  <a:schemeClr val="accent5">
                    <a:tint val="65000"/>
                    <a:satMod val="110000"/>
                    <a:lumMod val="100000"/>
                    <a:shade val="100000"/>
                  </a:schemeClr>
                </a:gs>
                <a:gs pos="100000">
                  <a:schemeClr val="accent5">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'Store Analysis'!$T$4:$T$13</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'Store Analysis'!$U$4:$U$13</c:f>
              <c:numCache>
                <c:formatCode>[&gt;=1000000]\$0,,\ "M";[&gt;=1000]\$0,\ "K";\$0</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537047.06000000006</c:v>
                </c:pt>
                <c:pt idx="9">
                  <c:v>558181.42000000004</c:v>
                </c:pt>
              </c:numCache>
            </c:numRef>
          </c:val>
        </c:ser>
        <c:ser>
          <c:idx val="2"/>
          <c:order val="2"/>
          <c:tx>
            <c:strRef>
              <c:f>'Store Analysis'!$W$3</c:f>
              <c:strCache>
                <c:ptCount val="1"/>
                <c:pt idx="0">
                  <c:v>Highlight</c:v>
                </c:pt>
              </c:strCache>
            </c:strRef>
          </c:tx>
          <c:spPr>
            <a:gradFill rotWithShape="1">
              <a:gsLst>
                <a:gs pos="100000">
                  <a:srgbClr val="0070C0"/>
                </a:gs>
                <a:gs pos="38000">
                  <a:schemeClr val="accent1">
                    <a:lumMod val="75000"/>
                  </a:schemeClr>
                </a:gs>
                <a:gs pos="0">
                  <a:schemeClr val="accent1">
                    <a:lumMod val="50000"/>
                  </a:schemeClr>
                </a:gs>
              </a:gsLst>
              <a:lin ang="5400000" scaled="1"/>
            </a:gradFill>
            <a:ln>
              <a:noFill/>
            </a:ln>
            <a:effectLst>
              <a:outerShdw blurRad="57150" dist="19050" dir="5400000" algn="ctr" rotWithShape="0">
                <a:srgbClr val="000000">
                  <a:alpha val="63000"/>
                </a:srgbClr>
              </a:outerShdw>
            </a:effectLst>
          </c:spPr>
          <c:invertIfNegative val="0"/>
          <c:cat>
            <c:strRef>
              <c:f>'Store Analysis'!$T$4:$T$13</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'Store Analysis'!$W$4:$W$13</c:f>
              <c:numCache>
                <c:formatCode>[&gt;=1000000]\$0,,\ "M";[&gt;=1000]\$0,\ "K";\$0</c:formatCode>
                <c:ptCount val="10"/>
                <c:pt idx="0">
                  <c:v>546574.63</c:v>
                </c:pt>
                <c:pt idx="1">
                  <c:v>0</c:v>
                </c:pt>
                <c:pt idx="2">
                  <c:v>548423.81999999995</c:v>
                </c:pt>
                <c:pt idx="3">
                  <c:v>545095.25999999989</c:v>
                </c:pt>
                <c:pt idx="4">
                  <c:v>0</c:v>
                </c:pt>
                <c:pt idx="5">
                  <c:v>0</c:v>
                </c:pt>
                <c:pt idx="6">
                  <c:v>565168.15000000014</c:v>
                </c:pt>
                <c:pt idx="7">
                  <c:v>0</c:v>
                </c:pt>
                <c:pt idx="8">
                  <c:v>537047.06000000006</c:v>
                </c:pt>
                <c:pt idx="9">
                  <c:v>558181.42000000004</c:v>
                </c:pt>
              </c:numCache>
            </c:numRef>
          </c:val>
        </c:ser>
        <c:dLbls>
          <c:showLegendKey val="0"/>
          <c:showVal val="0"/>
          <c:showCatName val="0"/>
          <c:showSerName val="0"/>
          <c:showPercent val="0"/>
          <c:showBubbleSize val="0"/>
        </c:dLbls>
        <c:gapWidth val="158"/>
        <c:overlap val="100"/>
        <c:axId val="955745792"/>
        <c:axId val="955750144"/>
      </c:barChart>
      <c:lineChart>
        <c:grouping val="standard"/>
        <c:varyColors val="0"/>
        <c:ser>
          <c:idx val="1"/>
          <c:order val="1"/>
          <c:tx>
            <c:strRef>
              <c:f>'Store Analysis'!$V$3</c:f>
              <c:strCache>
                <c:ptCount val="1"/>
                <c:pt idx="0">
                  <c:v>Total Target</c:v>
                </c:pt>
              </c:strCache>
            </c:strRef>
          </c:tx>
          <c:spPr>
            <a:ln w="19050" cap="rnd">
              <a:solidFill>
                <a:schemeClr val="tx1">
                  <a:lumMod val="75000"/>
                  <a:lumOff val="25000"/>
                </a:schemeClr>
              </a:solidFill>
              <a:round/>
            </a:ln>
            <a:effectLst>
              <a:outerShdw blurRad="57150" dist="19050" dir="5400000" algn="ctr" rotWithShape="0">
                <a:srgbClr val="000000">
                  <a:alpha val="63000"/>
                </a:srgbClr>
              </a:outerShdw>
            </a:effectLst>
          </c:spPr>
          <c:marker>
            <c:symbol val="none"/>
          </c:marker>
          <c:cat>
            <c:strRef>
              <c:f>'Store Analysis'!$T$4:$T$13</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'Store Analysis'!$V$4:$V$13</c:f>
              <c:numCache>
                <c:formatCode>[&gt;=1000000]\$0,,\ "M";[&gt;=1000]\$0,\ "K";\$0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smooth val="0"/>
        </c:ser>
        <c:dLbls>
          <c:showLegendKey val="0"/>
          <c:showVal val="0"/>
          <c:showCatName val="0"/>
          <c:showSerName val="0"/>
          <c:showPercent val="0"/>
          <c:showBubbleSize val="0"/>
        </c:dLbls>
        <c:marker val="1"/>
        <c:smooth val="0"/>
        <c:axId val="955745792"/>
        <c:axId val="955750144"/>
      </c:lineChart>
      <c:catAx>
        <c:axId val="9557457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55750144"/>
        <c:crosses val="autoZero"/>
        <c:auto val="1"/>
        <c:lblAlgn val="ctr"/>
        <c:lblOffset val="100"/>
        <c:noMultiLvlLbl val="0"/>
      </c:catAx>
      <c:valAx>
        <c:axId val="955750144"/>
        <c:scaling>
          <c:orientation val="minMax"/>
        </c:scaling>
        <c:delete val="0"/>
        <c:axPos val="l"/>
        <c:numFmt formatCode="[&gt;=1000000]\$0,,\ &quot;M&quot;;[&gt;=1000]\$0,\ &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4579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'Store Analysis'!$U$18</c:f>
              <c:strCache>
                <c:ptCount val="1"/>
                <c:pt idx="0">
                  <c:v>Variance</c:v>
                </c:pt>
              </c:strCache>
            </c:strRef>
          </c:tx>
          <c:spPr>
            <a:solidFill>
              <a:srgbClr val="29BB3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'Store Analysis'!$T$19:$T$28</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'Store Analysis'!$U$19:$U$28</c:f>
              <c:numCache>
                <c:formatCode>\+0.0%;\-0.0%</c:formatCode>
                <c:ptCount val="10"/>
                <c:pt idx="0">
                  <c:v>0.29516678475205621</c:v>
                </c:pt>
                <c:pt idx="1">
                  <c:v>-0.12376646517127109</c:v>
                </c:pt>
                <c:pt idx="2">
                  <c:v>0.31143515086588253</c:v>
                </c:pt>
                <c:pt idx="3">
                  <c:v>0.29960651453993598</c:v>
                </c:pt>
                <c:pt idx="4">
                  <c:v>-0.10781697202926288</c:v>
                </c:pt>
                <c:pt idx="5">
                  <c:v>-0.15261995418524016</c:v>
                </c:pt>
                <c:pt idx="6">
                  <c:v>0.26731250476502305</c:v>
                </c:pt>
                <c:pt idx="7">
                  <c:v>-0.24616506226178217</c:v>
                </c:pt>
                <c:pt idx="8">
                  <c:v>0.1057540705479284</c:v>
                </c:pt>
                <c:pt idx="9">
                  <c:v>0.10629116523173041</c:v>
                </c:pt>
              </c:numCache>
            </c:numRef>
          </c:val>
          <c:extLst>
            <c:ext xmlns:c14="http://schemas.microsoft.com/office/drawing/2007/8/2/chart" uri="{6F2FDCE9-48DA-4B69-8628-5D25D57E5C99}">
              <c14:invertSolidFillFmt>
                <c14:spPr xmlns:c14="http://schemas.microsoft.com/office/drawing/2007/8/2/chart">
                  <a:solidFill>
                    <a:srgbClr val="DA0000"/>
                  </a:solidFill>
                  <a:ln>
                    <a:noFill/>
                  </a:ln>
                  <a:effectLst/>
                </c14:spPr>
              </c14:invertSolidFillFmt>
            </c:ext>
          </c:extLst>
        </c:ser>
        <c:dLbls>
          <c:dLblPos val="outEnd"/>
          <c:showLegendKey val="0"/>
          <c:showVal val="1"/>
          <c:showCatName val="0"/>
          <c:showSerName val="0"/>
          <c:showPercent val="0"/>
          <c:showBubbleSize val="0"/>
        </c:dLbls>
        <c:gapWidth val="165"/>
        <c:axId val="955764288"/>
        <c:axId val="955774624"/>
      </c:barChart>
      <c:catAx>
        <c:axId val="955764288"/>
        <c:scaling>
          <c:orientation val="minMax"/>
        </c:scaling>
        <c:delete val="1"/>
        <c:axPos val="b"/>
        <c:numFmt formatCode="General" sourceLinked="1"/>
        <c:majorTickMark val="out"/>
        <c:minorTickMark val="none"/>
        <c:tickLblPos val="nextTo"/>
        <c:crossAx val="955774624"/>
        <c:crosses val="autoZero"/>
        <c:auto val="1"/>
        <c:lblAlgn val="ctr"/>
        <c:lblOffset val="100"/>
        <c:noMultiLvlLbl val="0"/>
      </c:catAx>
      <c:valAx>
        <c:axId val="955774624"/>
        <c:scaling>
          <c:orientation val="minMax"/>
        </c:scaling>
        <c:delete val="1"/>
        <c:axPos val="l"/>
        <c:numFmt formatCode="\+0.0%;\-0.0%" sourceLinked="1"/>
        <c:majorTickMark val="out"/>
        <c:minorTickMark val="none"/>
        <c:tickLblPos val="nextTo"/>
        <c:crossAx val="9557642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493638238723973E-2"/>
          <c:y val="0.19564654831192485"/>
          <c:w val="0.96501272352255207"/>
          <c:h val="0.6233747399750269"/>
        </c:manualLayout>
      </c:layout>
      <c:barChart>
        <c:barDir val="col"/>
        <c:grouping val="clustered"/>
        <c:varyColors val="0"/>
        <c:ser>
          <c:idx val="0"/>
          <c:order val="0"/>
          <c:tx>
            <c:strRef>
              <c:f>Analysis3!$L$19</c:f>
              <c:strCache>
                <c:ptCount val="1"/>
                <c:pt idx="0">
                  <c:v>Profit_Margin</c:v>
                </c:pt>
              </c:strCache>
            </c:strRef>
          </c:tx>
          <c:spPr>
            <a:gradFill flip="none" rotWithShape="1">
              <a:gsLst>
                <a:gs pos="0">
                  <a:schemeClr val="accent1">
                    <a:lumMod val="50000"/>
                  </a:schemeClr>
                </a:gs>
                <a:gs pos="38000">
                  <a:schemeClr val="accent1">
                    <a:lumMod val="75000"/>
                  </a:schemeClr>
                </a:gs>
                <a:gs pos="100000">
                  <a:srgbClr val="1E77AE"/>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Analysis3!$K$20:$K$24</c:f>
              <c:strCache>
                <c:ptCount val="5"/>
                <c:pt idx="0">
                  <c:v>New York</c:v>
                </c:pt>
                <c:pt idx="1">
                  <c:v>Maryland</c:v>
                </c:pt>
                <c:pt idx="2">
                  <c:v>Wisconsin</c:v>
                </c:pt>
                <c:pt idx="3">
                  <c:v>Indiana</c:v>
                </c:pt>
                <c:pt idx="4">
                  <c:v>Florida</c:v>
                </c:pt>
              </c:strCache>
            </c:strRef>
          </c:cat>
          <c:val>
            <c:numRef>
              <c:f>Analysis3!$L$20:$L$24</c:f>
              <c:numCache>
                <c:formatCode>[&gt;=1000000]\$0,,\ "M";[&gt;=1000]\$0,\ "K";\$0</c:formatCode>
                <c:ptCount val="5"/>
                <c:pt idx="0">
                  <c:v>86589.619999999952</c:v>
                </c:pt>
                <c:pt idx="1">
                  <c:v>91811.079999999856</c:v>
                </c:pt>
                <c:pt idx="2">
                  <c:v>96221.15</c:v>
                </c:pt>
                <c:pt idx="3">
                  <c:v>101212.63000000015</c:v>
                </c:pt>
                <c:pt idx="4">
                  <c:v>104453.84999999986</c:v>
                </c:pt>
              </c:numCache>
            </c:numRef>
          </c:val>
        </c:ser>
        <c:dLbls>
          <c:dLblPos val="outEnd"/>
          <c:showLegendKey val="0"/>
          <c:showVal val="1"/>
          <c:showCatName val="0"/>
          <c:showSerName val="0"/>
          <c:showPercent val="0"/>
          <c:showBubbleSize val="0"/>
        </c:dLbls>
        <c:gapWidth val="127"/>
        <c:overlap val="-27"/>
        <c:axId val="955768640"/>
        <c:axId val="955750688"/>
      </c:barChart>
      <c:catAx>
        <c:axId val="95576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95000"/>
                    <a:lumOff val="5000"/>
                  </a:schemeClr>
                </a:solidFill>
                <a:latin typeface="+mn-lt"/>
                <a:ea typeface="+mn-ea"/>
                <a:cs typeface="+mn-cs"/>
              </a:defRPr>
            </a:pPr>
            <a:endParaRPr lang="en-US"/>
          </a:p>
        </c:txPr>
        <c:crossAx val="955750688"/>
        <c:crosses val="autoZero"/>
        <c:auto val="1"/>
        <c:lblAlgn val="ctr"/>
        <c:lblOffset val="100"/>
        <c:noMultiLvlLbl val="0"/>
      </c:catAx>
      <c:valAx>
        <c:axId val="955750688"/>
        <c:scaling>
          <c:orientation val="minMax"/>
        </c:scaling>
        <c:delete val="1"/>
        <c:axPos val="l"/>
        <c:numFmt formatCode="[&gt;=1000000]\$0,,\ &quot;M&quot;;[&gt;=1000]\$0,\ &quot;K&quot;;\$0" sourceLinked="1"/>
        <c:majorTickMark val="none"/>
        <c:minorTickMark val="none"/>
        <c:tickLblPos val="nextTo"/>
        <c:crossAx val="9557686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[6.xlsm]Analysis3!Age grp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50000"/>
                </a:schemeClr>
              </a:gs>
              <a:gs pos="38000">
                <a:schemeClr val="accent1">
                  <a:lumMod val="75000"/>
                </a:schemeClr>
              </a:gs>
              <a:gs pos="100000">
                <a:srgbClr val="1E77AE"/>
              </a:gs>
            </a:gsLst>
            <a:lin ang="54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Analysis3!$AA$5</c:f>
              <c:strCache>
                <c:ptCount val="1"/>
                <c:pt idx="0">
                  <c:v>Total</c:v>
                </c:pt>
              </c:strCache>
            </c:strRef>
          </c:tx>
          <c:spPr>
            <a:gradFill>
              <a:gsLst>
                <a:gs pos="0">
                  <a:schemeClr val="accent1">
                    <a:lumMod val="50000"/>
                  </a:schemeClr>
                </a:gs>
                <a:gs pos="38000">
                  <a:schemeClr val="accent1">
                    <a:lumMod val="75000"/>
                  </a:schemeClr>
                </a:gs>
                <a:gs pos="100000">
                  <a:srgbClr val="1E77AE"/>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Analysis3!$Z$6:$Z$10</c:f>
              <c:strCache>
                <c:ptCount val="5"/>
                <c:pt idx="0">
                  <c:v>0-20</c:v>
                </c:pt>
                <c:pt idx="1">
                  <c:v>21-30</c:v>
                </c:pt>
                <c:pt idx="2">
                  <c:v>31-40</c:v>
                </c:pt>
                <c:pt idx="3">
                  <c:v>41-50</c:v>
                </c:pt>
                <c:pt idx="4">
                  <c:v>51 Plus</c:v>
                </c:pt>
              </c:strCache>
            </c:strRef>
          </c:cat>
          <c:val>
            <c:numRef>
              <c:f>Analysis3!$AA$6:$AA$10</c:f>
              <c:numCache>
                <c:formatCode>[&gt;=1000000]\$0,,\ "M";[&gt;=1000]\$0,\ "K";\$0</c:formatCode>
                <c:ptCount val="5"/>
                <c:pt idx="0">
                  <c:v>77466.27</c:v>
                </c:pt>
                <c:pt idx="1">
                  <c:v>404975.14999999909</c:v>
                </c:pt>
                <c:pt idx="2">
                  <c:v>421763.69999999844</c:v>
                </c:pt>
                <c:pt idx="3">
                  <c:v>478685.83000000147</c:v>
                </c:pt>
                <c:pt idx="4">
                  <c:v>914621.10999999498</c:v>
                </c:pt>
              </c:numCache>
            </c:numRef>
          </c:val>
        </c:ser>
        <c:dLbls>
          <c:dLblPos val="outEnd"/>
          <c:showLegendKey val="0"/>
          <c:showVal val="1"/>
          <c:showCatName val="0"/>
          <c:showSerName val="0"/>
          <c:showPercent val="0"/>
          <c:showBubbleSize val="0"/>
        </c:dLbls>
        <c:gapWidth val="99"/>
        <c:overlap val="-27"/>
        <c:axId val="955755040"/>
        <c:axId val="955777344"/>
      </c:barChart>
      <c:catAx>
        <c:axId val="95575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77344"/>
        <c:crosses val="autoZero"/>
        <c:auto val="1"/>
        <c:lblAlgn val="ctr"/>
        <c:lblOffset val="100"/>
        <c:noMultiLvlLbl val="0"/>
      </c:catAx>
      <c:valAx>
        <c:axId val="955777344"/>
        <c:scaling>
          <c:orientation val="minMax"/>
        </c:scaling>
        <c:delete val="1"/>
        <c:axPos val="l"/>
        <c:numFmt formatCode="[&gt;=1000000]\$0,,\ &quot;M&quot;;[&gt;=1000]\$0,\ &quot;K&quot;;\$0" sourceLinked="1"/>
        <c:majorTickMark val="none"/>
        <c:minorTickMark val="none"/>
        <c:tickLblPos val="nextTo"/>
        <c:crossAx val="9557550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2.5208334160378418E-2"/>
          <c:y val="9.7896384000493331E-2"/>
          <c:w val="0.94958333167924314"/>
          <c:h val="0.74014501558843993"/>
        </c:manualLayout>
      </c:layout>
      <c:areaChart>
        <c:grouping val="stacked"/>
        <c:varyColors val="0"/>
        <c:ser>
          <c:idx val="1"/>
          <c:order val="1"/>
          <c:tx>
            <c:strRef>
              <c:f>Analysis3!$AQ$5</c:f>
              <c:strCache>
                <c:ptCount val="1"/>
                <c:pt idx="0">
                  <c:v>New Chart</c:v>
                </c:pt>
              </c:strCache>
            </c:strRef>
          </c:tx>
          <c:spPr>
            <a:gradFill flip="none" rotWithShape="1">
              <a:gsLst>
                <a:gs pos="0">
                  <a:schemeClr val="accent5">
                    <a:lumMod val="0"/>
                    <a:lumOff val="100000"/>
                  </a:schemeClr>
                </a:gs>
                <a:gs pos="42000">
                  <a:schemeClr val="accent5">
                    <a:lumMod val="40000"/>
                    <a:lumOff val="60000"/>
                  </a:schemeClr>
                </a:gs>
                <a:gs pos="100000">
                  <a:schemeClr val="accent5">
                    <a:lumMod val="100000"/>
                    <a:alpha val="88000"/>
                  </a:schemeClr>
                </a:gs>
              </a:gsLst>
              <a:path path="circle">
                <a:fillToRect l="50000" t="-80000" r="50000" b="180000"/>
              </a:path>
              <a:tileRect/>
            </a:gradFill>
            <a:ln>
              <a:noFill/>
            </a:ln>
            <a:effectLst/>
          </c:spPr>
          <c:dLbls>
            <c:delete val="1"/>
          </c:dLbls>
          <c:val>
            <c:numRef>
              <c:f>Analysis3!$AQ$6:$AQ$17</c:f>
              <c:numCache>
                <c:formatCode>[&gt;=1000000]\$0,,\ "M";[&gt;=1000]\$0,\ "K";\$0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190384.21999999968</c:v>
                </c:pt>
                <c:pt idx="10">
                  <c:v>192253.24999999942</c:v>
                </c:pt>
                <c:pt idx="11">
                  <c:v>179355.55999999988</c:v>
                </c:pt>
              </c:numCache>
            </c:numRef>
          </c:val>
        </c:ser>
        <c:dLbls>
          <c:showLegendKey val="0"/>
          <c:showVal val="1"/>
          <c:showCatName val="0"/>
          <c:showSerName val="0"/>
          <c:showPercent val="0"/>
          <c:showBubbleSize val="0"/>
        </c:dLbls>
        <c:axId val="955761024"/>
        <c:axId val="955751776"/>
      </c:areaChart>
      <c:lineChart>
        <c:grouping val="standard"/>
        <c:varyColors val="0"/>
        <c:ser>
          <c:idx val="0"/>
          <c:order val="0"/>
          <c:tx>
            <c:strRef>
              <c:f>Analysis3!$AP$5</c:f>
              <c:strCache>
                <c:ptCount val="1"/>
                <c:pt idx="0">
                  <c:v>Profit_Margin</c:v>
                </c:pt>
              </c:strCache>
            </c:strRef>
          </c:tx>
          <c:spPr>
            <a:ln w="28575" cap="rnd">
              <a:solidFill>
                <a:schemeClr val="accent1">
                  <a:lumMod val="50000"/>
                </a:schemeClr>
              </a:solidFill>
              <a:round/>
            </a:ln>
            <a:effectLst/>
          </c:spPr>
          <c:marker>
            <c:symbol val="circle"/>
            <c:size val="5"/>
            <c:spPr>
              <a:solidFill>
                <a:schemeClr val="accent5">
                  <a:lumMod val="50000"/>
                </a:schemeClr>
              </a:solidFill>
              <a:ln w="9525">
                <a:solidFill>
                  <a:schemeClr val="accent1">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Analysis3!$AO$6:$AO$17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Analysis3!$AP$6:$AP$17</c:f>
              <c:numCache>
                <c:formatCode>[&gt;=1000000]\$0,,\ "M";[&gt;=1000]\$0,\ "K";\$0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190384.21999999968</c:v>
                </c:pt>
                <c:pt idx="10">
                  <c:v>192253.24999999942</c:v>
                </c:pt>
                <c:pt idx="11">
                  <c:v>179355.55999999988</c:v>
                </c:pt>
              </c:numCache>
            </c:numRef>
          </c:val>
          <c:smooth val="1"/>
        </c:ser>
        <c:dLbls>
          <c:showLegendKey val="0"/>
          <c:showVal val="1"/>
          <c:showCatName val="0"/>
          <c:showSerName val="0"/>
          <c:showPercent val="0"/>
          <c:showBubbleSize val="0"/>
        </c:dLbls>
        <c:marker val="1"/>
        <c:smooth val="0"/>
        <c:axId val="955761024"/>
        <c:axId val="955751776"/>
      </c:lineChart>
      <c:catAx>
        <c:axId val="9557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51776"/>
        <c:crosses val="autoZero"/>
        <c:auto val="1"/>
        <c:lblAlgn val="ctr"/>
        <c:lblOffset val="100"/>
        <c:noMultiLvlLbl val="0"/>
      </c:catAx>
      <c:valAx>
        <c:axId val="955751776"/>
        <c:scaling>
          <c:orientation val="minMax"/>
        </c:scaling>
        <c:delete val="1"/>
        <c:axPos val="l"/>
        <c:numFmt formatCode="[&gt;=1000000]\$0,,\ &quot;M&quot;;[&gt;=1000]\$0,\ &quot;K&quot;;\$0" sourceLinked="1"/>
        <c:majorTickMark val="none"/>
        <c:minorTickMark val="none"/>
        <c:tickLblPos val="nextTo"/>
        <c:crossAx val="9557610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[6.xlsm]Analysis3!Weekdays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rgbClr val="1E77AE"/>
              </a:gs>
              <a:gs pos="59000">
                <a:srgbClr val="0070C0"/>
              </a:gs>
              <a:gs pos="0">
                <a:schemeClr val="accent1">
                  <a:lumMod val="50000"/>
                </a:schemeClr>
              </a:gs>
            </a:gsLst>
            <a:lin ang="54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Analysis3!$AW$5</c:f>
              <c:strCache>
                <c:ptCount val="1"/>
                <c:pt idx="0">
                  <c:v>Total</c:v>
                </c:pt>
              </c:strCache>
            </c:strRef>
          </c:tx>
          <c:spPr>
            <a:gradFill>
              <a:gsLst>
                <a:gs pos="100000">
                  <a:srgbClr val="1E77AE"/>
                </a:gs>
                <a:gs pos="59000">
                  <a:srgbClr val="0070C0"/>
                </a:gs>
                <a:gs pos="0">
                  <a:schemeClr val="accent1">
                    <a:lumMod val="5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Analysis3!$AV$6:$AV$12</c:f>
              <c:strCache>
                <c:ptCount val="7"/>
                <c:pt idx="0">
                  <c:v>Sun</c:v>
                </c:pt>
                <c:pt idx="1">
                  <c:v>Mon</c:v>
                </c:pt>
                <c:pt idx="2">
                  <c:v>Tue</c:v>
                </c:pt>
                <c:pt idx="3">
                  <c:v>Wed</c:v>
                </c:pt>
                <c:pt idx="4">
                  <c:v>Thu</c:v>
                </c:pt>
                <c:pt idx="5">
                  <c:v>Fri</c:v>
                </c:pt>
                <c:pt idx="6">
                  <c:v>Sat</c:v>
                </c:pt>
              </c:strCache>
            </c:strRef>
          </c:cat>
          <c:val>
            <c:numRef>
              <c:f>Analysis3!$AW$6:$AW$12</c:f>
              <c:numCache>
                <c:formatCode>[&gt;=1000000]\$0,,\ "M";[&gt;=1000]\$0,\ "K";\$0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ser>
        <c:dLbls>
          <c:dLblPos val="outEnd"/>
          <c:showLegendKey val="0"/>
          <c:showVal val="1"/>
          <c:showCatName val="0"/>
          <c:showSerName val="0"/>
          <c:showPercent val="0"/>
          <c:showBubbleSize val="0"/>
        </c:dLbls>
        <c:gapWidth val="188"/>
        <c:overlap val="-27"/>
        <c:axId val="955754496"/>
        <c:axId val="955747424"/>
      </c:barChart>
      <c:catAx>
        <c:axId val="955754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47424"/>
        <c:crosses val="autoZero"/>
        <c:auto val="1"/>
        <c:lblAlgn val="ctr"/>
        <c:lblOffset val="100"/>
        <c:noMultiLvlLbl val="0"/>
      </c:catAx>
      <c:valAx>
        <c:axId val="955747424"/>
        <c:scaling>
          <c:orientation val="minMax"/>
        </c:scaling>
        <c:delete val="1"/>
        <c:axPos val="l"/>
        <c:numFmt formatCode="[&gt;=1000000]\$0,,\ &quot;M&quot;;[&gt;=1000]\$0,\ &quot;K&quot;;\$0" sourceLinked="1"/>
        <c:majorTickMark val="out"/>
        <c:minorTickMark val="none"/>
        <c:tickLblPos val="nextTo"/>
        <c:crossAx val="9557544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733045481176476"/>
          <c:y val="9.7423473408343134E-2"/>
          <c:w val="0.57062049386710012"/>
          <c:h val="0.80515305318331376"/>
        </c:manualLayout>
      </c:layout>
      <c:barChart>
        <c:barDir val="bar"/>
        <c:grouping val="clustered"/>
        <c:varyColors val="0"/>
        <c:ser>
          <c:idx val="0"/>
          <c:order val="0"/>
          <c:tx>
            <c:strRef>
              <c:f>Analysis3!$BH$17</c:f>
              <c:strCache>
                <c:ptCount val="1"/>
                <c:pt idx="0">
                  <c:v>Qty</c:v>
                </c:pt>
              </c:strCache>
            </c:strRef>
          </c:tx>
          <c:spPr>
            <a:gradFill>
              <a:gsLst>
                <a:gs pos="64000">
                  <a:srgbClr val="FF9966"/>
                </a:gs>
                <a:gs pos="0">
                  <a:srgbClr val="FFCC99"/>
                </a:gs>
                <a:gs pos="100000">
                  <a:srgbClr val="FF6600"/>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Analysis3!$BG$18:$BG$22</c:f>
              <c:strCache>
                <c:ptCount val="5"/>
                <c:pt idx="0">
                  <c:v>Begin Brew</c:v>
                </c:pt>
                <c:pt idx="1">
                  <c:v>Common Splash</c:v>
                </c:pt>
                <c:pt idx="2">
                  <c:v>Onto Dew</c:v>
                </c:pt>
                <c:pt idx="3">
                  <c:v>Eight Brew</c:v>
                </c:pt>
                <c:pt idx="4">
                  <c:v>Attorney Mist</c:v>
                </c:pt>
              </c:strCache>
            </c:strRef>
          </c:cat>
          <c:val>
            <c:numRef>
              <c:f>Analysis3!$BH$18:$BH$22</c:f>
              <c:numCache>
                <c:formatCode>[&gt;=1000000]0,,\ "M";[&gt;=1000]0,\ "K";0</c:formatCode>
                <c:ptCount val="5"/>
                <c:pt idx="0">
                  <c:v>6861</c:v>
                </c:pt>
                <c:pt idx="1">
                  <c:v>6137</c:v>
                </c:pt>
                <c:pt idx="2">
                  <c:v>6262</c:v>
                </c:pt>
                <c:pt idx="3">
                  <c:v>6671</c:v>
                </c:pt>
                <c:pt idx="4">
                  <c:v>6545</c:v>
                </c:pt>
              </c:numCache>
            </c:numRef>
          </c:val>
        </c:ser>
        <c:dLbls>
          <c:dLblPos val="outEnd"/>
          <c:showLegendKey val="0"/>
          <c:showVal val="1"/>
          <c:showCatName val="0"/>
          <c:showSerName val="0"/>
          <c:showPercent val="0"/>
          <c:showBubbleSize val="0"/>
        </c:dLbls>
        <c:gapWidth val="83"/>
        <c:axId val="955762656"/>
        <c:axId val="955753408"/>
      </c:barChart>
      <c:catAx>
        <c:axId val="955762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955753408"/>
        <c:crosses val="autoZero"/>
        <c:auto val="1"/>
        <c:lblAlgn val="ctr"/>
        <c:lblOffset val="100"/>
        <c:noMultiLvlLbl val="0"/>
      </c:catAx>
      <c:valAx>
        <c:axId val="955753408"/>
        <c:scaling>
          <c:orientation val="minMax"/>
        </c:scaling>
        <c:delete val="1"/>
        <c:axPos val="b"/>
        <c:numFmt formatCode="[&gt;=1000000]0,,\ &quot;M&quot;;[&gt;=1000]0,\ &quot;K&quot;;0" sourceLinked="1"/>
        <c:majorTickMark val="none"/>
        <c:minorTickMark val="none"/>
        <c:tickLblPos val="nextTo"/>
        <c:crossAx val="9557626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[6.xlsm]Analysis3!Categories</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40000">
                <a:srgbClr val="FF9933"/>
              </a:gs>
              <a:gs pos="0">
                <a:srgbClr val="FFCC99"/>
              </a:gs>
              <a:gs pos="100000">
                <a:srgbClr val="FF6600">
                  <a:alpha val="79000"/>
                </a:srgbClr>
              </a:gs>
            </a:gsLst>
            <a:lin ang="54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3622601004408226"/>
          <c:y val="0.10289119090845483"/>
          <c:w val="0.56834017941398185"/>
          <c:h val="0.86933562104779794"/>
        </c:manualLayout>
      </c:layout>
      <c:barChart>
        <c:barDir val="bar"/>
        <c:grouping val="clustered"/>
        <c:varyColors val="0"/>
        <c:ser>
          <c:idx val="0"/>
          <c:order val="0"/>
          <c:tx>
            <c:strRef>
              <c:f>Analysis3!$BR$8</c:f>
              <c:strCache>
                <c:ptCount val="1"/>
                <c:pt idx="0">
                  <c:v>Total</c:v>
                </c:pt>
              </c:strCache>
            </c:strRef>
          </c:tx>
          <c:spPr>
            <a:gradFill>
              <a:gsLst>
                <a:gs pos="40000">
                  <a:srgbClr val="FF9933"/>
                </a:gs>
                <a:gs pos="0">
                  <a:srgbClr val="FFCC99"/>
                </a:gs>
                <a:gs pos="100000">
                  <a:srgbClr val="FF6600">
                    <a:alpha val="79000"/>
                  </a:srgb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Analysis3!$BQ$9:$BQ$16</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Analysis3!$BR$9:$BR$16</c:f>
              <c:numCache>
                <c:formatCode>[&gt;=1000000]\$0,,\ "M";[&gt;=1000]\$0,\ "K";\$0</c:formatCode>
                <c:ptCount val="8"/>
                <c:pt idx="0">
                  <c:v>52455.239999999467</c:v>
                </c:pt>
                <c:pt idx="1">
                  <c:v>86449.160000000033</c:v>
                </c:pt>
                <c:pt idx="2">
                  <c:v>142236.05999999959</c:v>
                </c:pt>
                <c:pt idx="3">
                  <c:v>174072.76000000047</c:v>
                </c:pt>
                <c:pt idx="4">
                  <c:v>339210.4900000029</c:v>
                </c:pt>
                <c:pt idx="5">
                  <c:v>367414.25000000041</c:v>
                </c:pt>
                <c:pt idx="6">
                  <c:v>417457.83000000106</c:v>
                </c:pt>
                <c:pt idx="7">
                  <c:v>718216.26999999897</c:v>
                </c:pt>
              </c:numCache>
            </c:numRef>
          </c:val>
        </c:ser>
        <c:dLbls>
          <c:dLblPos val="outEnd"/>
          <c:showLegendKey val="0"/>
          <c:showVal val="1"/>
          <c:showCatName val="0"/>
          <c:showSerName val="0"/>
          <c:showPercent val="0"/>
          <c:showBubbleSize val="0"/>
        </c:dLbls>
        <c:gapWidth val="53"/>
        <c:axId val="955766464"/>
        <c:axId val="955765376"/>
      </c:barChart>
      <c:catAx>
        <c:axId val="955766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955765376"/>
        <c:crosses val="autoZero"/>
        <c:auto val="1"/>
        <c:lblAlgn val="ctr"/>
        <c:lblOffset val="100"/>
        <c:noMultiLvlLbl val="0"/>
      </c:catAx>
      <c:valAx>
        <c:axId val="955765376"/>
        <c:scaling>
          <c:orientation val="minMax"/>
        </c:scaling>
        <c:delete val="1"/>
        <c:axPos val="b"/>
        <c:numFmt formatCode="[&gt;=1000000]\$0,,\ &quot;M&quot;;[&gt;=1000]\$0,\ &quot;K&quot;;\$0" sourceLinked="1"/>
        <c:majorTickMark val="none"/>
        <c:minorTickMark val="none"/>
        <c:tickLblPos val="nextTo"/>
        <c:crossAx val="955766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5">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firstButton="1" fmlaLink="Analysis3!$BG$4"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Drop" dropStyle="combo" dx="20" fmlaLink="Analysis3!$H$3" fmlaRange="Analysis3!$K$2:$K$3" noThreeD="1" sel="2" val="0"/>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chart" Target="../charts/chart1.xml"/><Relationship Id="rId7" Type="http://schemas.openxmlformats.org/officeDocument/2006/relationships/chart" Target="../charts/chart4.xml"/><Relationship Id="rId2" Type="http://schemas.openxmlformats.org/officeDocument/2006/relationships/hyperlink" Target="#Store!A1"/><Relationship Id="rId1" Type="http://schemas.openxmlformats.org/officeDocument/2006/relationships/hyperlink" Target="#'Profit View'!A1"/><Relationship Id="rId6" Type="http://schemas.openxmlformats.org/officeDocument/2006/relationships/chart" Target="../charts/chart3.xml"/><Relationship Id="rId11" Type="http://schemas.microsoft.com/office/2007/relationships/hdphoto" Target="../media/hdphoto1.wdp"/><Relationship Id="rId5" Type="http://schemas.openxmlformats.org/officeDocument/2006/relationships/image" Target="../media/image1.emf"/><Relationship Id="rId10" Type="http://schemas.openxmlformats.org/officeDocument/2006/relationships/image" Target="../media/image4.png"/><Relationship Id="rId4" Type="http://schemas.openxmlformats.org/officeDocument/2006/relationships/chart" Target="../charts/chart2.xml"/><Relationship Id="rId9"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8.emf"/></Relationships>
</file>

<file path=xl/drawings/_rels/drawing3.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hyperlink" Target="#'Profit View'!A1"/><Relationship Id="rId7" Type="http://schemas.openxmlformats.org/officeDocument/2006/relationships/image" Target="../media/image4.png"/><Relationship Id="rId2" Type="http://schemas.openxmlformats.org/officeDocument/2006/relationships/hyperlink" Target="#'Time Frame1'!A1"/><Relationship Id="rId1" Type="http://schemas.openxmlformats.org/officeDocument/2006/relationships/hyperlink" Target="#'Time Frame'!A1"/><Relationship Id="rId6" Type="http://schemas.openxmlformats.org/officeDocument/2006/relationships/image" Target="../media/image10.emf"/><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hyperlink" Target="#'Time Frame1'!A1"/><Relationship Id="rId18" Type="http://schemas.microsoft.com/office/2007/relationships/hdphoto" Target="../media/hdphoto1.wdp"/><Relationship Id="rId3" Type="http://schemas.openxmlformats.org/officeDocument/2006/relationships/image" Target="../media/image13.png"/><Relationship Id="rId7" Type="http://schemas.openxmlformats.org/officeDocument/2006/relationships/chart" Target="../charts/chart8.xml"/><Relationship Id="rId12" Type="http://schemas.openxmlformats.org/officeDocument/2006/relationships/chart" Target="../charts/chart12.xml"/><Relationship Id="rId17" Type="http://schemas.openxmlformats.org/officeDocument/2006/relationships/image" Target="../media/image4.png"/><Relationship Id="rId2" Type="http://schemas.openxmlformats.org/officeDocument/2006/relationships/image" Target="../media/image12.png"/><Relationship Id="rId16" Type="http://schemas.openxmlformats.org/officeDocument/2006/relationships/hyperlink" Target="#Store!A1"/><Relationship Id="rId1" Type="http://schemas.openxmlformats.org/officeDocument/2006/relationships/chart" Target="../charts/chart7.xml"/><Relationship Id="rId6" Type="http://schemas.openxmlformats.org/officeDocument/2006/relationships/image" Target="../media/image16.png"/><Relationship Id="rId11" Type="http://schemas.openxmlformats.org/officeDocument/2006/relationships/chart" Target="../charts/chart11.xml"/><Relationship Id="rId5" Type="http://schemas.openxmlformats.org/officeDocument/2006/relationships/image" Target="../media/image15.png"/><Relationship Id="rId15" Type="http://schemas.openxmlformats.org/officeDocument/2006/relationships/hyperlink" Target="#'Store Analysis'!A1"/><Relationship Id="rId10" Type="http://schemas.openxmlformats.org/officeDocument/2006/relationships/chart" Target="../charts/chart10.xml"/><Relationship Id="rId4" Type="http://schemas.openxmlformats.org/officeDocument/2006/relationships/image" Target="../media/image14.png"/><Relationship Id="rId9" Type="http://schemas.openxmlformats.org/officeDocument/2006/relationships/chart" Target="../charts/chart9.xml"/><Relationship Id="rId1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480060</xdr:colOff>
      <xdr:row>7</xdr:row>
      <xdr:rowOff>29460</xdr:rowOff>
    </xdr:to>
    <xdr:sp macro="" textlink="">
      <xdr:nvSpPr>
        <xdr:cNvPr id="8" name="Rectangle 7"/>
        <xdr:cNvSpPr/>
      </xdr:nvSpPr>
      <xdr:spPr>
        <a:xfrm>
          <a:off x="0" y="0"/>
          <a:ext cx="11551920" cy="540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259080</xdr:colOff>
      <xdr:row>37</xdr:row>
      <xdr:rowOff>38100</xdr:rowOff>
    </xdr:from>
    <xdr:to>
      <xdr:col>23</xdr:col>
      <xdr:colOff>121920</xdr:colOff>
      <xdr:row>39</xdr:row>
      <xdr:rowOff>0</xdr:rowOff>
    </xdr:to>
    <xdr:sp macro="" textlink="">
      <xdr:nvSpPr>
        <xdr:cNvPr id="11" name="Trapezoid 10"/>
        <xdr:cNvSpPr/>
      </xdr:nvSpPr>
      <xdr:spPr>
        <a:xfrm flipV="1">
          <a:off x="13159740" y="6035040"/>
          <a:ext cx="2301240" cy="1165860"/>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62346</xdr:colOff>
      <xdr:row>5</xdr:row>
      <xdr:rowOff>90054</xdr:rowOff>
    </xdr:from>
    <xdr:to>
      <xdr:col>18</xdr:col>
      <xdr:colOff>554183</xdr:colOff>
      <xdr:row>35</xdr:row>
      <xdr:rowOff>96982</xdr:rowOff>
    </xdr:to>
    <xdr:grpSp>
      <xdr:nvGrpSpPr>
        <xdr:cNvPr id="122" name="Close Filter" hidden="1"/>
        <xdr:cNvGrpSpPr/>
      </xdr:nvGrpSpPr>
      <xdr:grpSpPr>
        <a:xfrm>
          <a:off x="11145982" y="235527"/>
          <a:ext cx="1711037" cy="5410200"/>
          <a:chOff x="11145982" y="235527"/>
          <a:chExt cx="1711037" cy="5410200"/>
        </a:xfrm>
      </xdr:grpSpPr>
      <xdr:sp macro="" textlink="">
        <xdr:nvSpPr>
          <xdr:cNvPr id="123" name="Rounded Rectangle 122" hidden="1"/>
          <xdr:cNvSpPr/>
        </xdr:nvSpPr>
        <xdr:spPr>
          <a:xfrm>
            <a:off x="11145982" y="644236"/>
            <a:ext cx="1711037" cy="5001491"/>
          </a:xfrm>
          <a:prstGeom prst="roundRect">
            <a:avLst>
              <a:gd name="adj" fmla="val 6141"/>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24" name="Category" hidden="1"/>
              <xdr:cNvGraphicFramePr/>
            </xdr:nvGraphicFramePr>
            <xdr:xfrm>
              <a:off x="11173690" y="3054931"/>
              <a:ext cx="1658428" cy="2570014"/>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173690" y="3054931"/>
                <a:ext cx="1658428" cy="2570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5" name="Month Name 1" hidden="1"/>
              <xdr:cNvGraphicFramePr/>
            </xdr:nvGraphicFramePr>
            <xdr:xfrm>
              <a:off x="11208327" y="844437"/>
              <a:ext cx="1584306" cy="2134292"/>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11208327" y="844437"/>
                <a:ext cx="1584306" cy="2134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26" name="Group 125" hidden="1"/>
          <xdr:cNvGrpSpPr/>
        </xdr:nvGrpSpPr>
        <xdr:grpSpPr>
          <a:xfrm>
            <a:off x="11748655" y="235527"/>
            <a:ext cx="1035627" cy="297873"/>
            <a:chOff x="11748655" y="228600"/>
            <a:chExt cx="1035627" cy="297873"/>
          </a:xfrm>
        </xdr:grpSpPr>
        <xdr:sp macro="[0]!HideShow" textlink="">
          <xdr:nvSpPr>
            <xdr:cNvPr id="127" name="Rounded Rectangle 126" hidden="1"/>
            <xdr:cNvSpPr/>
          </xdr:nvSpPr>
          <xdr:spPr>
            <a:xfrm>
              <a:off x="11748655" y="235528"/>
              <a:ext cx="1025235" cy="290945"/>
            </a:xfrm>
            <a:prstGeom prst="roundRect">
              <a:avLst/>
            </a:prstGeom>
            <a:gradFill flip="none" rotWithShape="1">
              <a:gsLst>
                <a:gs pos="0">
                  <a:srgbClr val="FC6C76">
                    <a:shade val="30000"/>
                    <a:satMod val="115000"/>
                  </a:srgbClr>
                </a:gs>
                <a:gs pos="50000">
                  <a:srgbClr val="FC6C76">
                    <a:shade val="67500"/>
                    <a:satMod val="115000"/>
                  </a:srgbClr>
                </a:gs>
                <a:gs pos="100000">
                  <a:srgbClr val="FC6C76">
                    <a:shade val="100000"/>
                    <a:satMod val="115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TextBox 127" hidden="1"/>
            <xdr:cNvSpPr txBox="1"/>
          </xdr:nvSpPr>
          <xdr:spPr>
            <a:xfrm>
              <a:off x="11797145" y="228600"/>
              <a:ext cx="987137" cy="235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solidFill>
                    <a:schemeClr val="bg1"/>
                  </a:solidFill>
                </a:rPr>
                <a:t>Close Filter</a:t>
              </a:r>
              <a:endParaRPr lang="en-US" sz="1200">
                <a:solidFill>
                  <a:schemeClr val="bg1"/>
                </a:solidFill>
              </a:endParaRPr>
            </a:p>
          </xdr:txBody>
        </xdr:sp>
      </xdr:grpSp>
    </xdr:grpSp>
    <xdr:clientData/>
  </xdr:twoCellAnchor>
  <xdr:twoCellAnchor>
    <xdr:from>
      <xdr:col>9</xdr:col>
      <xdr:colOff>277092</xdr:colOff>
      <xdr:row>0</xdr:row>
      <xdr:rowOff>124690</xdr:rowOff>
    </xdr:from>
    <xdr:to>
      <xdr:col>11</xdr:col>
      <xdr:colOff>34638</xdr:colOff>
      <xdr:row>6</xdr:row>
      <xdr:rowOff>83127</xdr:rowOff>
    </xdr:to>
    <xdr:grpSp>
      <xdr:nvGrpSpPr>
        <xdr:cNvPr id="129" name="Group 128"/>
        <xdr:cNvGrpSpPr/>
      </xdr:nvGrpSpPr>
      <xdr:grpSpPr>
        <a:xfrm>
          <a:off x="7093528" y="124690"/>
          <a:ext cx="976746" cy="284019"/>
          <a:chOff x="5098473" y="138545"/>
          <a:chExt cx="976746" cy="284019"/>
        </a:xfrm>
      </xdr:grpSpPr>
      <xdr:sp macro="" textlink="">
        <xdr:nvSpPr>
          <xdr:cNvPr id="130" name="Round Diagonal Corner Rectangle 129">
            <a:hlinkClick xmlns:r="http://schemas.openxmlformats.org/officeDocument/2006/relationships" r:id="rId1"/>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TextBox 130"/>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Profit</a:t>
            </a:r>
            <a:r>
              <a:rPr lang="en-US" sz="1200" baseline="0">
                <a:solidFill>
                  <a:schemeClr val="tx1"/>
                </a:solidFill>
              </a:rPr>
              <a:t> View</a:t>
            </a:r>
            <a:endParaRPr lang="en-US" sz="1200">
              <a:solidFill>
                <a:schemeClr val="tx1"/>
              </a:solidFill>
            </a:endParaRPr>
          </a:p>
        </xdr:txBody>
      </xdr:sp>
    </xdr:grpSp>
    <xdr:clientData/>
  </xdr:twoCellAnchor>
  <xdr:twoCellAnchor>
    <xdr:from>
      <xdr:col>7</xdr:col>
      <xdr:colOff>547256</xdr:colOff>
      <xdr:row>1</xdr:row>
      <xdr:rowOff>6927</xdr:rowOff>
    </xdr:from>
    <xdr:to>
      <xdr:col>9</xdr:col>
      <xdr:colOff>200891</xdr:colOff>
      <xdr:row>6</xdr:row>
      <xdr:rowOff>90055</xdr:rowOff>
    </xdr:to>
    <xdr:grpSp>
      <xdr:nvGrpSpPr>
        <xdr:cNvPr id="132" name="Group 131"/>
        <xdr:cNvGrpSpPr/>
      </xdr:nvGrpSpPr>
      <xdr:grpSpPr>
        <a:xfrm>
          <a:off x="6144492" y="131618"/>
          <a:ext cx="872835" cy="284019"/>
          <a:chOff x="5098473" y="138545"/>
          <a:chExt cx="976746" cy="284019"/>
        </a:xfrm>
      </xdr:grpSpPr>
      <xdr:sp macro="" textlink="">
        <xdr:nvSpPr>
          <xdr:cNvPr id="133" name="Round Diagonal Corner Rectangle 132">
            <a:hlinkClick xmlns:r="http://schemas.openxmlformats.org/officeDocument/2006/relationships" r:id="rId2"/>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TextBox 133"/>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Store</a:t>
            </a:r>
          </a:p>
        </xdr:txBody>
      </xdr:sp>
    </xdr:grpSp>
    <xdr:clientData/>
  </xdr:twoCellAnchor>
  <xdr:twoCellAnchor>
    <xdr:from>
      <xdr:col>6</xdr:col>
      <xdr:colOff>83129</xdr:colOff>
      <xdr:row>1</xdr:row>
      <xdr:rowOff>13854</xdr:rowOff>
    </xdr:from>
    <xdr:to>
      <xdr:col>7</xdr:col>
      <xdr:colOff>450275</xdr:colOff>
      <xdr:row>6</xdr:row>
      <xdr:rowOff>96982</xdr:rowOff>
    </xdr:to>
    <xdr:grpSp>
      <xdr:nvGrpSpPr>
        <xdr:cNvPr id="135" name="Group 134"/>
        <xdr:cNvGrpSpPr/>
      </xdr:nvGrpSpPr>
      <xdr:grpSpPr>
        <a:xfrm>
          <a:off x="5070765" y="138545"/>
          <a:ext cx="976746" cy="284019"/>
          <a:chOff x="5098473" y="138545"/>
          <a:chExt cx="976746" cy="284019"/>
        </a:xfrm>
      </xdr:grpSpPr>
      <xdr:sp macro="" textlink="">
        <xdr:nvSpPr>
          <xdr:cNvPr id="136" name="Round Diagonal Corner Rectangle 135"/>
          <xdr:cNvSpPr/>
        </xdr:nvSpPr>
        <xdr:spPr>
          <a:xfrm>
            <a:off x="5098473" y="145473"/>
            <a:ext cx="976746" cy="277091"/>
          </a:xfrm>
          <a:prstGeom prst="round2DiagRect">
            <a:avLst/>
          </a:prstGeom>
          <a:gradFill flip="none" rotWithShape="1">
            <a:gsLst>
              <a:gs pos="1000">
                <a:srgbClr val="0070C0"/>
              </a:gs>
              <a:gs pos="54000">
                <a:srgbClr val="478FD1"/>
              </a:gs>
              <a:gs pos="100000">
                <a:srgbClr val="005392"/>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 name="TextBox 136"/>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Time</a:t>
            </a:r>
            <a:r>
              <a:rPr lang="en-US" sz="1200" baseline="0">
                <a:solidFill>
                  <a:schemeClr val="bg1"/>
                </a:solidFill>
              </a:rPr>
              <a:t> Frame</a:t>
            </a:r>
            <a:endParaRPr lang="en-US" sz="1200">
              <a:solidFill>
                <a:schemeClr val="bg1"/>
              </a:solidFill>
            </a:endParaRPr>
          </a:p>
        </xdr:txBody>
      </xdr:sp>
    </xdr:grpSp>
    <xdr:clientData/>
  </xdr:twoCellAnchor>
  <xdr:twoCellAnchor>
    <xdr:from>
      <xdr:col>6</xdr:col>
      <xdr:colOff>325583</xdr:colOff>
      <xdr:row>7</xdr:row>
      <xdr:rowOff>117764</xdr:rowOff>
    </xdr:from>
    <xdr:to>
      <xdr:col>16</xdr:col>
      <xdr:colOff>228600</xdr:colOff>
      <xdr:row>35</xdr:row>
      <xdr:rowOff>159329</xdr:rowOff>
    </xdr:to>
    <xdr:sp macro="" textlink="">
      <xdr:nvSpPr>
        <xdr:cNvPr id="138" name="Round Diagonal Corner Rectangle 137"/>
        <xdr:cNvSpPr/>
      </xdr:nvSpPr>
      <xdr:spPr>
        <a:xfrm>
          <a:off x="5313219" y="623455"/>
          <a:ext cx="5999017" cy="5084619"/>
        </a:xfrm>
        <a:prstGeom prst="round2DiagRect">
          <a:avLst>
            <a:gd name="adj1" fmla="val 6250"/>
            <a:gd name="adj2" fmla="val 834"/>
          </a:avLst>
        </a:prstGeom>
        <a:solidFill>
          <a:srgbClr val="FFFFFF"/>
        </a:solidFill>
        <a:ln>
          <a:noFill/>
        </a:ln>
        <a:effectLst>
          <a:glow rad="101600">
            <a:schemeClr val="bg2">
              <a:lumMod val="75000"/>
              <a:alpha val="40000"/>
            </a:schemeClr>
          </a:glow>
          <a:outerShdw blurRad="50800" dist="190500" dir="5400000" algn="ctr" rotWithShape="0">
            <a:schemeClr val="bg2">
              <a:lumMod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336666</xdr:colOff>
      <xdr:row>26</xdr:row>
      <xdr:rowOff>124690</xdr:rowOff>
    </xdr:from>
    <xdr:to>
      <xdr:col>16</xdr:col>
      <xdr:colOff>16626</xdr:colOff>
      <xdr:row>35</xdr:row>
      <xdr:rowOff>117764</xdr:rowOff>
    </xdr:to>
    <xdr:graphicFrame macro="">
      <xdr:nvGraphicFramePr>
        <xdr:cNvPr id="139" name="Chart 1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579121</xdr:colOff>
      <xdr:row>16</xdr:row>
      <xdr:rowOff>159326</xdr:rowOff>
    </xdr:from>
    <xdr:to>
      <xdr:col>16</xdr:col>
      <xdr:colOff>83821</xdr:colOff>
      <xdr:row>26</xdr:row>
      <xdr:rowOff>50568</xdr:rowOff>
    </xdr:to>
    <xdr:graphicFrame macro="">
      <xdr:nvGraphicFramePr>
        <xdr:cNvPr id="140" name="Chart 1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379615</xdr:colOff>
      <xdr:row>13</xdr:row>
      <xdr:rowOff>160021</xdr:rowOff>
    </xdr:from>
    <xdr:to>
      <xdr:col>15</xdr:col>
      <xdr:colOff>547255</xdr:colOff>
      <xdr:row>15</xdr:row>
      <xdr:rowOff>165562</xdr:rowOff>
    </xdr:to>
    <xdr:sp macro="" textlink="">
      <xdr:nvSpPr>
        <xdr:cNvPr id="141" name="TextBox 140"/>
        <xdr:cNvSpPr txBox="1"/>
      </xdr:nvSpPr>
      <xdr:spPr>
        <a:xfrm>
          <a:off x="5367251" y="1746366"/>
          <a:ext cx="5654040"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t>Revenue</a:t>
          </a:r>
          <a:r>
            <a:rPr lang="en-US" sz="1600" b="0" baseline="0"/>
            <a:t> vs</a:t>
          </a:r>
          <a:r>
            <a:rPr lang="en-US" sz="1600" b="0"/>
            <a:t> Target by Month</a:t>
          </a:r>
        </a:p>
      </xdr:txBody>
    </xdr:sp>
    <xdr:clientData/>
  </xdr:twoCellAnchor>
  <xdr:twoCellAnchor>
    <xdr:from>
      <xdr:col>6</xdr:col>
      <xdr:colOff>484910</xdr:colOff>
      <xdr:row>15</xdr:row>
      <xdr:rowOff>139931</xdr:rowOff>
    </xdr:from>
    <xdr:to>
      <xdr:col>8</xdr:col>
      <xdr:colOff>545870</xdr:colOff>
      <xdr:row>15</xdr:row>
      <xdr:rowOff>147551</xdr:rowOff>
    </xdr:to>
    <xdr:cxnSp macro="">
      <xdr:nvCxnSpPr>
        <xdr:cNvPr id="142" name="Straight Connector 141"/>
        <xdr:cNvCxnSpPr/>
      </xdr:nvCxnSpPr>
      <xdr:spPr>
        <a:xfrm flipV="1">
          <a:off x="5472546" y="2086495"/>
          <a:ext cx="1280160" cy="7620"/>
        </a:xfrm>
        <a:prstGeom prst="line">
          <a:avLst/>
        </a:prstGeom>
        <a:ln w="1270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290945</xdr:colOff>
      <xdr:row>12</xdr:row>
      <xdr:rowOff>166256</xdr:rowOff>
    </xdr:from>
    <xdr:to>
      <xdr:col>18</xdr:col>
      <xdr:colOff>457200</xdr:colOff>
      <xdr:row>29</xdr:row>
      <xdr:rowOff>117765</xdr:rowOff>
    </xdr:to>
    <mc:AlternateContent xmlns:mc="http://schemas.openxmlformats.org/markup-compatibility/2006" xmlns:a14="http://schemas.microsoft.com/office/drawing/2010/main">
      <mc:Choice Requires="a14">
        <xdr:graphicFrame macro="">
          <xdr:nvGraphicFramePr>
            <xdr:cNvPr id="143" name="Store Name"/>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1374581" y="1572492"/>
              <a:ext cx="1385455" cy="3013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103909</xdr:colOff>
      <xdr:row>0</xdr:row>
      <xdr:rowOff>55420</xdr:rowOff>
    </xdr:from>
    <xdr:to>
      <xdr:col>5</xdr:col>
      <xdr:colOff>277090</xdr:colOff>
      <xdr:row>6</xdr:row>
      <xdr:rowOff>138545</xdr:rowOff>
    </xdr:to>
    <xdr:sp macro="" textlink="">
      <xdr:nvSpPr>
        <xdr:cNvPr id="32" name="TextBox 31"/>
        <xdr:cNvSpPr txBox="1"/>
      </xdr:nvSpPr>
      <xdr:spPr>
        <a:xfrm>
          <a:off x="782782" y="55420"/>
          <a:ext cx="387234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400" b="1" i="0" u="none" strike="noStrike">
              <a:solidFill>
                <a:schemeClr val="accent5">
                  <a:lumMod val="50000"/>
                </a:schemeClr>
              </a:solidFill>
              <a:latin typeface="Cambria" panose="02040503050406030204" pitchFamily="18" charset="0"/>
              <a:ea typeface="Cambria" panose="02040503050406030204" pitchFamily="18" charset="0"/>
              <a:cs typeface="Calibri"/>
            </a:rPr>
            <a:t>KIX</a:t>
          </a:r>
          <a:r>
            <a:rPr lang="en-US" sz="2400" b="1" i="0" u="none" strike="noStrike" baseline="0">
              <a:solidFill>
                <a:schemeClr val="accent5">
                  <a:lumMod val="50000"/>
                </a:schemeClr>
              </a:solidFill>
              <a:latin typeface="Cambria" panose="02040503050406030204" pitchFamily="18" charset="0"/>
              <a:ea typeface="Cambria" panose="02040503050406030204" pitchFamily="18" charset="0"/>
              <a:cs typeface="Calibri"/>
            </a:rPr>
            <a:t> Business Dashboard</a:t>
          </a:r>
          <a:endParaRPr lang="en-US" sz="2400" b="1" i="0" u="none" strike="noStrike">
            <a:solidFill>
              <a:schemeClr val="accent5">
                <a:lumMod val="50000"/>
              </a:schemeClr>
            </a:solidFill>
            <a:latin typeface="Cambria" panose="02040503050406030204" pitchFamily="18" charset="0"/>
            <a:ea typeface="Cambria" panose="02040503050406030204" pitchFamily="18" charset="0"/>
            <a:cs typeface="Calibri"/>
          </a:endParaRPr>
        </a:p>
      </xdr:txBody>
    </xdr:sp>
    <xdr:clientData/>
  </xdr:twoCellAnchor>
  <xdr:twoCellAnchor>
    <xdr:from>
      <xdr:col>0</xdr:col>
      <xdr:colOff>0</xdr:colOff>
      <xdr:row>7</xdr:row>
      <xdr:rowOff>34635</xdr:rowOff>
    </xdr:from>
    <xdr:to>
      <xdr:col>0</xdr:col>
      <xdr:colOff>270164</xdr:colOff>
      <xdr:row>36</xdr:row>
      <xdr:rowOff>20781</xdr:rowOff>
    </xdr:to>
    <xdr:sp macro="" textlink="">
      <xdr:nvSpPr>
        <xdr:cNvPr id="34" name="Rounded Rectangle 33"/>
        <xdr:cNvSpPr/>
      </xdr:nvSpPr>
      <xdr:spPr>
        <a:xfrm flipH="1">
          <a:off x="0" y="540326"/>
          <a:ext cx="270164" cy="5209310"/>
        </a:xfrm>
        <a:prstGeom prst="roundRect">
          <a:avLst>
            <a:gd name="adj" fmla="val 32051"/>
          </a:avLst>
        </a:prstGeom>
        <a:gradFill flip="none" rotWithShape="1">
          <a:gsLst>
            <a:gs pos="0">
              <a:schemeClr val="accent1">
                <a:lumMod val="60000"/>
                <a:lumOff val="40000"/>
              </a:schemeClr>
            </a:gs>
            <a:gs pos="0">
              <a:schemeClr val="accent1">
                <a:lumMod val="75000"/>
              </a:schemeClr>
            </a:gs>
            <a:gs pos="100000">
              <a:schemeClr val="tx1">
                <a:lumMod val="85000"/>
                <a:lumOff val="15000"/>
              </a:scheme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297872</xdr:colOff>
      <xdr:row>7</xdr:row>
      <xdr:rowOff>110837</xdr:rowOff>
    </xdr:from>
    <xdr:to>
      <xdr:col>3</xdr:col>
      <xdr:colOff>152400</xdr:colOff>
      <xdr:row>24</xdr:row>
      <xdr:rowOff>0</xdr:rowOff>
    </xdr:to>
    <xdr:sp macro="" textlink="">
      <xdr:nvSpPr>
        <xdr:cNvPr id="35" name="Round Diagonal Corner Rectangle 34"/>
        <xdr:cNvSpPr/>
      </xdr:nvSpPr>
      <xdr:spPr>
        <a:xfrm>
          <a:off x="297872" y="616528"/>
          <a:ext cx="2382983" cy="2951017"/>
        </a:xfrm>
        <a:prstGeom prst="round2DiagRect">
          <a:avLst>
            <a:gd name="adj1" fmla="val 4447"/>
            <a:gd name="adj2" fmla="val 834"/>
          </a:avLst>
        </a:prstGeom>
        <a:solidFill>
          <a:srgbClr val="FFFFFF"/>
        </a:solidFill>
        <a:ln>
          <a:noFill/>
        </a:ln>
        <a:effectLst>
          <a:glow rad="101600">
            <a:schemeClr val="bg2">
              <a:lumMod val="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249381</xdr:colOff>
      <xdr:row>7</xdr:row>
      <xdr:rowOff>90054</xdr:rowOff>
    </xdr:from>
    <xdr:to>
      <xdr:col>6</xdr:col>
      <xdr:colOff>193963</xdr:colOff>
      <xdr:row>23</xdr:row>
      <xdr:rowOff>159326</xdr:rowOff>
    </xdr:to>
    <xdr:sp macro="" textlink="">
      <xdr:nvSpPr>
        <xdr:cNvPr id="36" name="Round Diagonal Corner Rectangle 35"/>
        <xdr:cNvSpPr/>
      </xdr:nvSpPr>
      <xdr:spPr>
        <a:xfrm>
          <a:off x="2777836" y="595745"/>
          <a:ext cx="2403763" cy="2951017"/>
        </a:xfrm>
        <a:prstGeom prst="round2DiagRect">
          <a:avLst>
            <a:gd name="adj1" fmla="val 4872"/>
            <a:gd name="adj2" fmla="val 834"/>
          </a:avLst>
        </a:prstGeom>
        <a:solidFill>
          <a:srgbClr val="FFFFFF"/>
        </a:solidFill>
        <a:ln>
          <a:noFill/>
        </a:ln>
        <a:effectLst>
          <a:glow rad="101600">
            <a:schemeClr val="bg2">
              <a:lumMod val="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374073</xdr:colOff>
      <xdr:row>24</xdr:row>
      <xdr:rowOff>103911</xdr:rowOff>
    </xdr:from>
    <xdr:to>
      <xdr:col>6</xdr:col>
      <xdr:colOff>200892</xdr:colOff>
      <xdr:row>35</xdr:row>
      <xdr:rowOff>173182</xdr:rowOff>
    </xdr:to>
    <xdr:sp macro="" textlink="">
      <xdr:nvSpPr>
        <xdr:cNvPr id="37" name="Round Diagonal Corner Rectangle 36"/>
        <xdr:cNvSpPr/>
      </xdr:nvSpPr>
      <xdr:spPr>
        <a:xfrm>
          <a:off x="374073" y="3671456"/>
          <a:ext cx="4814455" cy="2050471"/>
        </a:xfrm>
        <a:prstGeom prst="round2DiagRect">
          <a:avLst>
            <a:gd name="adj1" fmla="val 7612"/>
            <a:gd name="adj2" fmla="val 834"/>
          </a:avLst>
        </a:prstGeom>
        <a:solidFill>
          <a:srgbClr val="FFFFFF"/>
        </a:solidFill>
        <a:ln>
          <a:noFill/>
        </a:ln>
        <a:effectLst>
          <a:glow rad="101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137161</xdr:colOff>
      <xdr:row>8</xdr:row>
      <xdr:rowOff>111530</xdr:rowOff>
    </xdr:from>
    <xdr:to>
      <xdr:col>9</xdr:col>
      <xdr:colOff>152401</xdr:colOff>
      <xdr:row>10</xdr:row>
      <xdr:rowOff>34637</xdr:rowOff>
    </xdr:to>
    <xdr:sp macro="" textlink="">
      <xdr:nvSpPr>
        <xdr:cNvPr id="38" name="TextBox 37"/>
        <xdr:cNvSpPr txBox="1"/>
      </xdr:nvSpPr>
      <xdr:spPr>
        <a:xfrm>
          <a:off x="5734397" y="797330"/>
          <a:ext cx="1234440" cy="283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 Revenue</a:t>
          </a:r>
        </a:p>
      </xdr:txBody>
    </xdr:sp>
    <xdr:clientData/>
  </xdr:twoCellAnchor>
  <xdr:twoCellAnchor>
    <xdr:from>
      <xdr:col>7</xdr:col>
      <xdr:colOff>110837</xdr:colOff>
      <xdr:row>8</xdr:row>
      <xdr:rowOff>173182</xdr:rowOff>
    </xdr:from>
    <xdr:to>
      <xdr:col>7</xdr:col>
      <xdr:colOff>173182</xdr:colOff>
      <xdr:row>11</xdr:row>
      <xdr:rowOff>110837</xdr:rowOff>
    </xdr:to>
    <xdr:sp macro="" textlink="">
      <xdr:nvSpPr>
        <xdr:cNvPr id="2" name="Rectangle 1"/>
        <xdr:cNvSpPr/>
      </xdr:nvSpPr>
      <xdr:spPr>
        <a:xfrm>
          <a:off x="5708073" y="858982"/>
          <a:ext cx="62345" cy="477982"/>
        </a:xfrm>
        <a:prstGeom prst="rect">
          <a:avLst/>
        </a:prstGeom>
        <a:gradFill>
          <a:gsLst>
            <a:gs pos="0">
              <a:schemeClr val="accent1">
                <a:lumMod val="60000"/>
                <a:lumOff val="40000"/>
              </a:schemeClr>
            </a:gs>
            <a:gs pos="61000">
              <a:schemeClr val="accent1">
                <a:lumMod val="40000"/>
                <a:lumOff val="60000"/>
              </a:schemeClr>
            </a:gs>
            <a:gs pos="97000">
              <a:schemeClr val="accent5">
                <a:lumMod val="60000"/>
                <a:lumOff val="4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164870</xdr:colOff>
      <xdr:row>9</xdr:row>
      <xdr:rowOff>160022</xdr:rowOff>
    </xdr:from>
    <xdr:to>
      <xdr:col>8</xdr:col>
      <xdr:colOff>484910</xdr:colOff>
      <xdr:row>12</xdr:row>
      <xdr:rowOff>6929</xdr:rowOff>
    </xdr:to>
    <xdr:sp macro="" textlink="'Time Analysis'!$P$5">
      <xdr:nvSpPr>
        <xdr:cNvPr id="40" name="TextBox 39"/>
        <xdr:cNvSpPr txBox="1"/>
      </xdr:nvSpPr>
      <xdr:spPr>
        <a:xfrm>
          <a:off x="5762106" y="1025931"/>
          <a:ext cx="929640" cy="3872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5B8868-F84E-4884-9EA6-EBE276F52E7B}" type="TxLink">
            <a:rPr lang="en-US" sz="2000" b="1" i="0" u="none" strike="noStrike">
              <a:solidFill>
                <a:schemeClr val="accent1">
                  <a:lumMod val="50000"/>
                </a:schemeClr>
              </a:solidFill>
              <a:latin typeface="+mn-lt"/>
              <a:cs typeface="Calibri"/>
            </a:rPr>
            <a:pPr/>
            <a:t>$5 M</a:t>
          </a:fld>
          <a:endParaRPr lang="en-US" sz="2800" b="1">
            <a:solidFill>
              <a:schemeClr val="accent1">
                <a:lumMod val="50000"/>
              </a:schemeClr>
            </a:solidFill>
            <a:latin typeface="+mn-lt"/>
          </a:endParaRPr>
        </a:p>
      </xdr:txBody>
    </xdr:sp>
    <xdr:clientData/>
  </xdr:twoCellAnchor>
  <xdr:twoCellAnchor>
    <xdr:from>
      <xdr:col>10</xdr:col>
      <xdr:colOff>124692</xdr:colOff>
      <xdr:row>9</xdr:row>
      <xdr:rowOff>34635</xdr:rowOff>
    </xdr:from>
    <xdr:to>
      <xdr:col>10</xdr:col>
      <xdr:colOff>187037</xdr:colOff>
      <xdr:row>11</xdr:row>
      <xdr:rowOff>152399</xdr:rowOff>
    </xdr:to>
    <xdr:sp macro="" textlink="">
      <xdr:nvSpPr>
        <xdr:cNvPr id="42" name="Rectangle 41"/>
        <xdr:cNvSpPr/>
      </xdr:nvSpPr>
      <xdr:spPr>
        <a:xfrm>
          <a:off x="7550728" y="900544"/>
          <a:ext cx="62345" cy="477982"/>
        </a:xfrm>
        <a:prstGeom prst="rect">
          <a:avLst/>
        </a:prstGeom>
        <a:gradFill>
          <a:gsLst>
            <a:gs pos="0">
              <a:schemeClr val="accent1">
                <a:lumMod val="60000"/>
                <a:lumOff val="40000"/>
              </a:schemeClr>
            </a:gs>
            <a:gs pos="61000">
              <a:schemeClr val="accent1">
                <a:lumMod val="40000"/>
                <a:lumOff val="60000"/>
              </a:schemeClr>
            </a:gs>
            <a:gs pos="97000">
              <a:schemeClr val="accent5">
                <a:lumMod val="60000"/>
                <a:lumOff val="4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275707</xdr:colOff>
      <xdr:row>9</xdr:row>
      <xdr:rowOff>180108</xdr:rowOff>
    </xdr:from>
    <xdr:to>
      <xdr:col>11</xdr:col>
      <xdr:colOff>595747</xdr:colOff>
      <xdr:row>11</xdr:row>
      <xdr:rowOff>117764</xdr:rowOff>
    </xdr:to>
    <xdr:sp macro="" textlink="'Time Analysis'!$Q$5">
      <xdr:nvSpPr>
        <xdr:cNvPr id="43" name="TextBox 42"/>
        <xdr:cNvSpPr txBox="1"/>
      </xdr:nvSpPr>
      <xdr:spPr>
        <a:xfrm>
          <a:off x="7701743" y="1046017"/>
          <a:ext cx="929640" cy="2978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6B39916-147F-49D4-B766-11BDFA13AA96}" type="TxLink">
            <a:rPr lang="en-US" sz="2000" b="1" i="0" u="none" strike="noStrike">
              <a:solidFill>
                <a:schemeClr val="accent1">
                  <a:lumMod val="50000"/>
                </a:schemeClr>
              </a:solidFill>
              <a:latin typeface="+mn-lt"/>
              <a:ea typeface="+mn-ea"/>
              <a:cs typeface="Calibri"/>
            </a:rPr>
            <a:pPr marL="0" indent="0"/>
            <a:t>$5 M</a:t>
          </a:fld>
          <a:endParaRPr lang="en-US" sz="2000" b="1" i="0" u="none" strike="noStrike">
            <a:solidFill>
              <a:schemeClr val="accent1">
                <a:lumMod val="50000"/>
              </a:schemeClr>
            </a:solidFill>
            <a:latin typeface="+mn-lt"/>
            <a:ea typeface="+mn-ea"/>
            <a:cs typeface="Calibri"/>
          </a:endParaRPr>
        </a:p>
      </xdr:txBody>
    </xdr:sp>
    <xdr:clientData/>
  </xdr:twoCellAnchor>
  <xdr:twoCellAnchor>
    <xdr:from>
      <xdr:col>10</xdr:col>
      <xdr:colOff>207818</xdr:colOff>
      <xdr:row>8</xdr:row>
      <xdr:rowOff>153091</xdr:rowOff>
    </xdr:from>
    <xdr:to>
      <xdr:col>12</xdr:col>
      <xdr:colOff>124691</xdr:colOff>
      <xdr:row>10</xdr:row>
      <xdr:rowOff>124690</xdr:rowOff>
    </xdr:to>
    <xdr:sp macro="" textlink="">
      <xdr:nvSpPr>
        <xdr:cNvPr id="41" name="TextBox 40"/>
        <xdr:cNvSpPr txBox="1"/>
      </xdr:nvSpPr>
      <xdr:spPr>
        <a:xfrm>
          <a:off x="7633854" y="838891"/>
          <a:ext cx="1136073" cy="3318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 Target</a:t>
          </a:r>
        </a:p>
      </xdr:txBody>
    </xdr:sp>
    <xdr:clientData/>
  </xdr:twoCellAnchor>
  <xdr:twoCellAnchor>
    <xdr:from>
      <xdr:col>13</xdr:col>
      <xdr:colOff>55418</xdr:colOff>
      <xdr:row>9</xdr:row>
      <xdr:rowOff>13854</xdr:rowOff>
    </xdr:from>
    <xdr:to>
      <xdr:col>13</xdr:col>
      <xdr:colOff>117763</xdr:colOff>
      <xdr:row>11</xdr:row>
      <xdr:rowOff>131618</xdr:rowOff>
    </xdr:to>
    <xdr:sp macro="" textlink="">
      <xdr:nvSpPr>
        <xdr:cNvPr id="44" name="Rectangle 43"/>
        <xdr:cNvSpPr/>
      </xdr:nvSpPr>
      <xdr:spPr>
        <a:xfrm>
          <a:off x="9310254" y="879763"/>
          <a:ext cx="62345" cy="477982"/>
        </a:xfrm>
        <a:prstGeom prst="rect">
          <a:avLst/>
        </a:prstGeom>
        <a:gradFill>
          <a:gsLst>
            <a:gs pos="0">
              <a:schemeClr val="accent1">
                <a:lumMod val="60000"/>
                <a:lumOff val="40000"/>
              </a:schemeClr>
            </a:gs>
            <a:gs pos="61000">
              <a:schemeClr val="accent1">
                <a:lumMod val="40000"/>
                <a:lumOff val="60000"/>
              </a:schemeClr>
            </a:gs>
            <a:gs pos="97000">
              <a:schemeClr val="accent5">
                <a:lumMod val="60000"/>
                <a:lumOff val="4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138544</xdr:colOff>
      <xdr:row>8</xdr:row>
      <xdr:rowOff>132310</xdr:rowOff>
    </xdr:from>
    <xdr:to>
      <xdr:col>15</xdr:col>
      <xdr:colOff>55417</xdr:colOff>
      <xdr:row>10</xdr:row>
      <xdr:rowOff>103909</xdr:rowOff>
    </xdr:to>
    <xdr:sp macro="" textlink="">
      <xdr:nvSpPr>
        <xdr:cNvPr id="46" name="TextBox 45"/>
        <xdr:cNvSpPr txBox="1"/>
      </xdr:nvSpPr>
      <xdr:spPr>
        <a:xfrm>
          <a:off x="9393380" y="818110"/>
          <a:ext cx="1136073" cy="3318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Variance</a:t>
          </a:r>
          <a:r>
            <a:rPr lang="en-US" sz="1400" b="0" baseline="0"/>
            <a:t> %</a:t>
          </a:r>
          <a:endParaRPr lang="en-US" sz="1400" b="0"/>
        </a:p>
      </xdr:txBody>
    </xdr:sp>
    <xdr:clientData/>
  </xdr:twoCellAnchor>
  <mc:AlternateContent xmlns:mc="http://schemas.openxmlformats.org/markup-compatibility/2006">
    <mc:Choice xmlns:a14="http://schemas.microsoft.com/office/drawing/2010/main" Requires="a14">
      <xdr:twoCellAnchor editAs="oneCell">
        <xdr:from>
          <xdr:col>13</xdr:col>
          <xdr:colOff>180110</xdr:colOff>
          <xdr:row>10</xdr:row>
          <xdr:rowOff>34636</xdr:rowOff>
        </xdr:from>
        <xdr:to>
          <xdr:col>14</xdr:col>
          <xdr:colOff>500150</xdr:colOff>
          <xdr:row>11</xdr:row>
          <xdr:rowOff>156556</xdr:rowOff>
        </xdr:to>
        <xdr:pic>
          <xdr:nvPicPr>
            <xdr:cNvPr id="52" name="Picture 51"/>
            <xdr:cNvPicPr>
              <a:picLocks noChangeAspect="1" noChangeArrowheads="1"/>
              <a:extLst>
                <a:ext uri="{84589F7E-364E-4C9E-8A38-B11213B215E9}">
                  <a14:cameraTool cellRange="'Time Analysis'!$R$8" spid="_x0000_s13412"/>
                </a:ext>
              </a:extLst>
            </xdr:cNvPicPr>
          </xdr:nvPicPr>
          <xdr:blipFill>
            <a:blip xmlns:r="http://schemas.openxmlformats.org/officeDocument/2006/relationships" r:embed="rId5"/>
            <a:srcRect/>
            <a:stretch>
              <a:fillRect/>
            </a:stretch>
          </xdr:blipFill>
          <xdr:spPr bwMode="auto">
            <a:xfrm>
              <a:off x="9434946" y="1080654"/>
              <a:ext cx="929640" cy="30202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367145</xdr:colOff>
      <xdr:row>12</xdr:row>
      <xdr:rowOff>90056</xdr:rowOff>
    </xdr:from>
    <xdr:to>
      <xdr:col>3</xdr:col>
      <xdr:colOff>101138</xdr:colOff>
      <xdr:row>21</xdr:row>
      <xdr:rowOff>55418</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477982</xdr:colOff>
      <xdr:row>27</xdr:row>
      <xdr:rowOff>48493</xdr:rowOff>
    </xdr:from>
    <xdr:to>
      <xdr:col>6</xdr:col>
      <xdr:colOff>117764</xdr:colOff>
      <xdr:row>34</xdr:row>
      <xdr:rowOff>79320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393469</xdr:colOff>
      <xdr:row>8</xdr:row>
      <xdr:rowOff>35330</xdr:rowOff>
    </xdr:from>
    <xdr:to>
      <xdr:col>3</xdr:col>
      <xdr:colOff>138545</xdr:colOff>
      <xdr:row>10</xdr:row>
      <xdr:rowOff>40872</xdr:rowOff>
    </xdr:to>
    <xdr:sp macro="" textlink="">
      <xdr:nvSpPr>
        <xdr:cNvPr id="47" name="TextBox 46"/>
        <xdr:cNvSpPr txBox="1"/>
      </xdr:nvSpPr>
      <xdr:spPr>
        <a:xfrm>
          <a:off x="393469" y="721130"/>
          <a:ext cx="2273531"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baseline="0"/>
            <a:t>Quaterly Revenue</a:t>
          </a:r>
          <a:endParaRPr lang="en-US" sz="1200" b="0"/>
        </a:p>
      </xdr:txBody>
    </xdr:sp>
    <xdr:clientData/>
  </xdr:twoCellAnchor>
  <xdr:twoCellAnchor>
    <xdr:from>
      <xdr:col>0</xdr:col>
      <xdr:colOff>477983</xdr:colOff>
      <xdr:row>9</xdr:row>
      <xdr:rowOff>117764</xdr:rowOff>
    </xdr:from>
    <xdr:to>
      <xdr:col>2</xdr:col>
      <xdr:colOff>13855</xdr:colOff>
      <xdr:row>9</xdr:row>
      <xdr:rowOff>126769</xdr:rowOff>
    </xdr:to>
    <xdr:cxnSp macro="">
      <xdr:nvCxnSpPr>
        <xdr:cNvPr id="48" name="Straight Connector 47"/>
        <xdr:cNvCxnSpPr/>
      </xdr:nvCxnSpPr>
      <xdr:spPr>
        <a:xfrm flipV="1">
          <a:off x="477983" y="983673"/>
          <a:ext cx="942108" cy="9005"/>
        </a:xfrm>
        <a:prstGeom prst="line">
          <a:avLst/>
        </a:prstGeom>
        <a:ln w="1270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414251</xdr:colOff>
      <xdr:row>24</xdr:row>
      <xdr:rowOff>139239</xdr:rowOff>
    </xdr:from>
    <xdr:to>
      <xdr:col>2</xdr:col>
      <xdr:colOff>568037</xdr:colOff>
      <xdr:row>26</xdr:row>
      <xdr:rowOff>144780</xdr:rowOff>
    </xdr:to>
    <xdr:sp macro="" textlink="">
      <xdr:nvSpPr>
        <xdr:cNvPr id="50" name="TextBox 49"/>
        <xdr:cNvSpPr txBox="1"/>
      </xdr:nvSpPr>
      <xdr:spPr>
        <a:xfrm>
          <a:off x="414251" y="3706784"/>
          <a:ext cx="1560022" cy="365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baseline="0"/>
            <a:t>Weekly Revenue</a:t>
          </a:r>
          <a:endParaRPr lang="en-US" sz="1200" b="0"/>
        </a:p>
      </xdr:txBody>
    </xdr:sp>
    <xdr:clientData/>
  </xdr:twoCellAnchor>
  <xdr:twoCellAnchor>
    <xdr:from>
      <xdr:col>0</xdr:col>
      <xdr:colOff>498765</xdr:colOff>
      <xdr:row>26</xdr:row>
      <xdr:rowOff>34636</xdr:rowOff>
    </xdr:from>
    <xdr:to>
      <xdr:col>2</xdr:col>
      <xdr:colOff>34637</xdr:colOff>
      <xdr:row>26</xdr:row>
      <xdr:rowOff>50569</xdr:rowOff>
    </xdr:to>
    <xdr:cxnSp macro="">
      <xdr:nvCxnSpPr>
        <xdr:cNvPr id="51" name="Straight Connector 50"/>
        <xdr:cNvCxnSpPr/>
      </xdr:nvCxnSpPr>
      <xdr:spPr>
        <a:xfrm flipV="1">
          <a:off x="498765" y="3962400"/>
          <a:ext cx="942108" cy="15933"/>
        </a:xfrm>
        <a:prstGeom prst="line">
          <a:avLst/>
        </a:prstGeom>
        <a:ln w="1270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400396</xdr:colOff>
      <xdr:row>10</xdr:row>
      <xdr:rowOff>695</xdr:rowOff>
    </xdr:from>
    <xdr:to>
      <xdr:col>3</xdr:col>
      <xdr:colOff>138545</xdr:colOff>
      <xdr:row>12</xdr:row>
      <xdr:rowOff>145473</xdr:rowOff>
    </xdr:to>
    <xdr:sp macro="" textlink="'Time Analysis'!$AB$27">
      <xdr:nvSpPr>
        <xdr:cNvPr id="56" name="TextBox 55"/>
        <xdr:cNvSpPr txBox="1"/>
      </xdr:nvSpPr>
      <xdr:spPr>
        <a:xfrm>
          <a:off x="400396" y="1046713"/>
          <a:ext cx="2266604" cy="5049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49EBAC-717E-4D14-8C82-E658D828E8B5}" type="TxLink">
            <a:rPr lang="en-US" sz="1000" b="0" i="1" u="none" strike="noStrike">
              <a:solidFill>
                <a:schemeClr val="bg2">
                  <a:lumMod val="50000"/>
                </a:schemeClr>
              </a:solidFill>
              <a:latin typeface="Calibri"/>
              <a:cs typeface="Calibri"/>
            </a:rPr>
            <a:pPr/>
            <a:t>The line in the chart indicates $1,361,702 average Revenue</a:t>
          </a:fld>
          <a:endParaRPr lang="en-US" sz="2000" b="0" i="1">
            <a:solidFill>
              <a:schemeClr val="bg2">
                <a:lumMod val="50000"/>
              </a:schemeClr>
            </a:solidFill>
            <a:latin typeface="+mn-lt"/>
          </a:endParaRPr>
        </a:p>
      </xdr:txBody>
    </xdr:sp>
    <xdr:clientData/>
  </xdr:twoCellAnchor>
  <xdr:twoCellAnchor>
    <xdr:from>
      <xdr:col>0</xdr:col>
      <xdr:colOff>393469</xdr:colOff>
      <xdr:row>26</xdr:row>
      <xdr:rowOff>56113</xdr:rowOff>
    </xdr:from>
    <xdr:to>
      <xdr:col>5</xdr:col>
      <xdr:colOff>581891</xdr:colOff>
      <xdr:row>27</xdr:row>
      <xdr:rowOff>117763</xdr:rowOff>
    </xdr:to>
    <xdr:sp macro="" textlink="'Time Analysis'!$AJ$31">
      <xdr:nvSpPr>
        <xdr:cNvPr id="57" name="TextBox 56"/>
        <xdr:cNvSpPr txBox="1"/>
      </xdr:nvSpPr>
      <xdr:spPr>
        <a:xfrm>
          <a:off x="393469" y="3983877"/>
          <a:ext cx="4566458" cy="2417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6879AB8-94A4-4D48-9082-B031CAB15A15}" type="TxLink">
            <a:rPr lang="en-US" sz="1000" b="0" i="1" u="none" strike="noStrike">
              <a:solidFill>
                <a:schemeClr val="bg2">
                  <a:lumMod val="50000"/>
                </a:schemeClr>
              </a:solidFill>
              <a:latin typeface="Calibri"/>
              <a:ea typeface="+mn-ea"/>
              <a:cs typeface="Calibri"/>
            </a:rPr>
            <a:pPr marL="0" indent="0"/>
            <a:t>The line in the chart indicates $778,116 average Revenue</a:t>
          </a:fld>
          <a:endParaRPr lang="en-US" sz="1000" b="0" i="1" u="none" strike="noStrike">
            <a:solidFill>
              <a:schemeClr val="bg2">
                <a:lumMod val="50000"/>
              </a:schemeClr>
            </a:solidFill>
            <a:latin typeface="Calibri"/>
            <a:ea typeface="+mn-ea"/>
            <a:cs typeface="Calibri"/>
          </a:endParaRPr>
        </a:p>
      </xdr:txBody>
    </xdr:sp>
    <xdr:clientData/>
  </xdr:twoCellAnchor>
  <xdr:twoCellAnchor>
    <xdr:from>
      <xdr:col>0</xdr:col>
      <xdr:colOff>429491</xdr:colOff>
      <xdr:row>21</xdr:row>
      <xdr:rowOff>131618</xdr:rowOff>
    </xdr:from>
    <xdr:to>
      <xdr:col>0</xdr:col>
      <xdr:colOff>533400</xdr:colOff>
      <xdr:row>22</xdr:row>
      <xdr:rowOff>48491</xdr:rowOff>
    </xdr:to>
    <xdr:sp macro="" textlink="">
      <xdr:nvSpPr>
        <xdr:cNvPr id="3" name="Oval 2"/>
        <xdr:cNvSpPr/>
      </xdr:nvSpPr>
      <xdr:spPr>
        <a:xfrm>
          <a:off x="429491" y="3158836"/>
          <a:ext cx="103909" cy="96982"/>
        </a:xfrm>
        <a:prstGeom prst="ellipse">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519544</xdr:colOff>
      <xdr:row>21</xdr:row>
      <xdr:rowOff>34636</xdr:rowOff>
    </xdr:from>
    <xdr:to>
      <xdr:col>2</xdr:col>
      <xdr:colOff>367146</xdr:colOff>
      <xdr:row>22</xdr:row>
      <xdr:rowOff>55418</xdr:rowOff>
    </xdr:to>
    <xdr:sp macro="" textlink="">
      <xdr:nvSpPr>
        <xdr:cNvPr id="58" name="TextBox 57"/>
        <xdr:cNvSpPr txBox="1"/>
      </xdr:nvSpPr>
      <xdr:spPr>
        <a:xfrm>
          <a:off x="519544" y="3061854"/>
          <a:ext cx="1253838"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a:solidFill>
                <a:srgbClr val="000000"/>
              </a:solidFill>
              <a:latin typeface="Calibri"/>
              <a:ea typeface="+mn-ea"/>
              <a:cs typeface="Calibri"/>
            </a:rPr>
            <a:t>Below</a:t>
          </a:r>
          <a:r>
            <a:rPr lang="en-US" sz="1050" b="0" i="0" u="none" strike="noStrike" baseline="0">
              <a:solidFill>
                <a:srgbClr val="000000"/>
              </a:solidFill>
              <a:latin typeface="Calibri"/>
              <a:ea typeface="+mn-ea"/>
              <a:cs typeface="Calibri"/>
            </a:rPr>
            <a:t> Average</a:t>
          </a:r>
          <a:endParaRPr lang="en-US" sz="1050" b="0" i="0" u="none" strike="noStrike">
            <a:solidFill>
              <a:srgbClr val="000000"/>
            </a:solidFill>
            <a:latin typeface="Calibri"/>
            <a:ea typeface="+mn-ea"/>
            <a:cs typeface="Calibri"/>
          </a:endParaRPr>
        </a:p>
      </xdr:txBody>
    </xdr:sp>
    <xdr:clientData/>
  </xdr:twoCellAnchor>
  <xdr:twoCellAnchor>
    <xdr:from>
      <xdr:col>0</xdr:col>
      <xdr:colOff>422563</xdr:colOff>
      <xdr:row>22</xdr:row>
      <xdr:rowOff>159327</xdr:rowOff>
    </xdr:from>
    <xdr:to>
      <xdr:col>0</xdr:col>
      <xdr:colOff>526472</xdr:colOff>
      <xdr:row>23</xdr:row>
      <xdr:rowOff>76200</xdr:rowOff>
    </xdr:to>
    <xdr:sp macro="" textlink="">
      <xdr:nvSpPr>
        <xdr:cNvPr id="59" name="Oval 58"/>
        <xdr:cNvSpPr/>
      </xdr:nvSpPr>
      <xdr:spPr>
        <a:xfrm>
          <a:off x="422563" y="3366654"/>
          <a:ext cx="103909" cy="96982"/>
        </a:xfrm>
        <a:prstGeom prst="ellipse">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512616</xdr:colOff>
      <xdr:row>22</xdr:row>
      <xdr:rowOff>62345</xdr:rowOff>
    </xdr:from>
    <xdr:to>
      <xdr:col>2</xdr:col>
      <xdr:colOff>360218</xdr:colOff>
      <xdr:row>23</xdr:row>
      <xdr:rowOff>83127</xdr:rowOff>
    </xdr:to>
    <xdr:sp macro="" textlink="">
      <xdr:nvSpPr>
        <xdr:cNvPr id="60" name="TextBox 59"/>
        <xdr:cNvSpPr txBox="1"/>
      </xdr:nvSpPr>
      <xdr:spPr>
        <a:xfrm>
          <a:off x="512616" y="3269672"/>
          <a:ext cx="1253838"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baseline="0">
              <a:solidFill>
                <a:srgbClr val="000000"/>
              </a:solidFill>
              <a:latin typeface="Calibri"/>
              <a:ea typeface="+mn-ea"/>
              <a:cs typeface="Calibri"/>
            </a:rPr>
            <a:t>Above Average</a:t>
          </a:r>
          <a:endParaRPr lang="en-US" sz="1050" b="0" i="0" u="none" strike="noStrike">
            <a:solidFill>
              <a:srgbClr val="000000"/>
            </a:solidFill>
            <a:latin typeface="Calibri"/>
            <a:ea typeface="+mn-ea"/>
            <a:cs typeface="Calibri"/>
          </a:endParaRPr>
        </a:p>
      </xdr:txBody>
    </xdr:sp>
    <xdr:clientData/>
  </xdr:twoCellAnchor>
  <xdr:twoCellAnchor>
    <xdr:from>
      <xdr:col>2</xdr:col>
      <xdr:colOff>235526</xdr:colOff>
      <xdr:row>21</xdr:row>
      <xdr:rowOff>34637</xdr:rowOff>
    </xdr:from>
    <xdr:to>
      <xdr:col>3</xdr:col>
      <xdr:colOff>159327</xdr:colOff>
      <xdr:row>22</xdr:row>
      <xdr:rowOff>48492</xdr:rowOff>
    </xdr:to>
    <xdr:sp macro="" textlink="">
      <xdr:nvSpPr>
        <xdr:cNvPr id="62" name="TextBox 61"/>
        <xdr:cNvSpPr txBox="1"/>
      </xdr:nvSpPr>
      <xdr:spPr>
        <a:xfrm>
          <a:off x="1641762" y="3061855"/>
          <a:ext cx="1046020" cy="19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baseline="0">
              <a:solidFill>
                <a:srgbClr val="000000"/>
              </a:solidFill>
              <a:latin typeface="Calibri"/>
              <a:ea typeface="+mn-ea"/>
              <a:cs typeface="Calibri"/>
            </a:rPr>
            <a:t> Average Line</a:t>
          </a:r>
          <a:endParaRPr lang="en-US" sz="1050" b="0" i="0" u="none" strike="noStrike">
            <a:solidFill>
              <a:srgbClr val="000000"/>
            </a:solidFill>
            <a:latin typeface="Calibri"/>
            <a:ea typeface="+mn-ea"/>
            <a:cs typeface="Calibri"/>
          </a:endParaRPr>
        </a:p>
      </xdr:txBody>
    </xdr:sp>
    <xdr:clientData/>
  </xdr:twoCellAnchor>
  <xdr:twoCellAnchor>
    <xdr:from>
      <xdr:col>0</xdr:col>
      <xdr:colOff>644236</xdr:colOff>
      <xdr:row>34</xdr:row>
      <xdr:rowOff>90055</xdr:rowOff>
    </xdr:from>
    <xdr:to>
      <xdr:col>1</xdr:col>
      <xdr:colOff>69272</xdr:colOff>
      <xdr:row>35</xdr:row>
      <xdr:rowOff>6928</xdr:rowOff>
    </xdr:to>
    <xdr:sp macro="" textlink="">
      <xdr:nvSpPr>
        <xdr:cNvPr id="63" name="Oval 62"/>
        <xdr:cNvSpPr/>
      </xdr:nvSpPr>
      <xdr:spPr>
        <a:xfrm>
          <a:off x="644236" y="5458691"/>
          <a:ext cx="103909" cy="96982"/>
        </a:xfrm>
        <a:prstGeom prst="ellipse">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55416</xdr:colOff>
      <xdr:row>33</xdr:row>
      <xdr:rowOff>173182</xdr:rowOff>
    </xdr:from>
    <xdr:to>
      <xdr:col>2</xdr:col>
      <xdr:colOff>581891</xdr:colOff>
      <xdr:row>35</xdr:row>
      <xdr:rowOff>13855</xdr:rowOff>
    </xdr:to>
    <xdr:sp macro="" textlink="">
      <xdr:nvSpPr>
        <xdr:cNvPr id="64" name="TextBox 63"/>
        <xdr:cNvSpPr txBox="1"/>
      </xdr:nvSpPr>
      <xdr:spPr>
        <a:xfrm>
          <a:off x="734289" y="5361709"/>
          <a:ext cx="1253838"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a:solidFill>
                <a:srgbClr val="000000"/>
              </a:solidFill>
              <a:latin typeface="Calibri"/>
              <a:ea typeface="+mn-ea"/>
              <a:cs typeface="Calibri"/>
            </a:rPr>
            <a:t>Below</a:t>
          </a:r>
          <a:r>
            <a:rPr lang="en-US" sz="1050" b="0" i="0" u="none" strike="noStrike" baseline="0">
              <a:solidFill>
                <a:srgbClr val="000000"/>
              </a:solidFill>
              <a:latin typeface="Calibri"/>
              <a:ea typeface="+mn-ea"/>
              <a:cs typeface="Calibri"/>
            </a:rPr>
            <a:t> Average</a:t>
          </a:r>
          <a:endParaRPr lang="en-US" sz="1050" b="0" i="0" u="none" strike="noStrike">
            <a:solidFill>
              <a:srgbClr val="000000"/>
            </a:solidFill>
            <a:latin typeface="Calibri"/>
            <a:ea typeface="+mn-ea"/>
            <a:cs typeface="Calibri"/>
          </a:endParaRPr>
        </a:p>
      </xdr:txBody>
    </xdr:sp>
    <xdr:clientData/>
  </xdr:twoCellAnchor>
  <xdr:twoCellAnchor>
    <xdr:from>
      <xdr:col>2</xdr:col>
      <xdr:colOff>540327</xdr:colOff>
      <xdr:row>34</xdr:row>
      <xdr:rowOff>83128</xdr:rowOff>
    </xdr:from>
    <xdr:to>
      <xdr:col>2</xdr:col>
      <xdr:colOff>644236</xdr:colOff>
      <xdr:row>35</xdr:row>
      <xdr:rowOff>1</xdr:rowOff>
    </xdr:to>
    <xdr:sp macro="" textlink="">
      <xdr:nvSpPr>
        <xdr:cNvPr id="65" name="Oval 64"/>
        <xdr:cNvSpPr/>
      </xdr:nvSpPr>
      <xdr:spPr>
        <a:xfrm>
          <a:off x="1946563" y="5451764"/>
          <a:ext cx="103909" cy="96982"/>
        </a:xfrm>
        <a:prstGeom prst="ellipse">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630380</xdr:colOff>
      <xdr:row>33</xdr:row>
      <xdr:rowOff>166255</xdr:rowOff>
    </xdr:from>
    <xdr:to>
      <xdr:col>4</xdr:col>
      <xdr:colOff>34636</xdr:colOff>
      <xdr:row>35</xdr:row>
      <xdr:rowOff>6928</xdr:rowOff>
    </xdr:to>
    <xdr:sp macro="" textlink="">
      <xdr:nvSpPr>
        <xdr:cNvPr id="66" name="TextBox 65"/>
        <xdr:cNvSpPr txBox="1"/>
      </xdr:nvSpPr>
      <xdr:spPr>
        <a:xfrm>
          <a:off x="2036616" y="5354782"/>
          <a:ext cx="1253838"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baseline="0">
              <a:solidFill>
                <a:srgbClr val="000000"/>
              </a:solidFill>
              <a:latin typeface="Calibri"/>
              <a:ea typeface="+mn-ea"/>
              <a:cs typeface="Calibri"/>
            </a:rPr>
            <a:t>Above Average</a:t>
          </a:r>
          <a:endParaRPr lang="en-US" sz="1050" b="0" i="0" u="none" strike="noStrike">
            <a:solidFill>
              <a:srgbClr val="000000"/>
            </a:solidFill>
            <a:latin typeface="Calibri"/>
            <a:ea typeface="+mn-ea"/>
            <a:cs typeface="Calibri"/>
          </a:endParaRPr>
        </a:p>
      </xdr:txBody>
    </xdr:sp>
    <xdr:clientData/>
  </xdr:twoCellAnchor>
  <xdr:twoCellAnchor>
    <xdr:from>
      <xdr:col>2</xdr:col>
      <xdr:colOff>367146</xdr:colOff>
      <xdr:row>22</xdr:row>
      <xdr:rowOff>96982</xdr:rowOff>
    </xdr:from>
    <xdr:to>
      <xdr:col>2</xdr:col>
      <xdr:colOff>1011382</xdr:colOff>
      <xdr:row>22</xdr:row>
      <xdr:rowOff>103912</xdr:rowOff>
    </xdr:to>
    <xdr:cxnSp macro="">
      <xdr:nvCxnSpPr>
        <xdr:cNvPr id="5" name="Straight Connector 4"/>
        <xdr:cNvCxnSpPr/>
      </xdr:nvCxnSpPr>
      <xdr:spPr>
        <a:xfrm flipV="1">
          <a:off x="1773382" y="3304309"/>
          <a:ext cx="644236" cy="6930"/>
        </a:xfrm>
        <a:prstGeom prst="line">
          <a:avLst/>
        </a:prstGeom>
        <a:ln w="12700">
          <a:solidFill>
            <a:schemeClr val="bg2">
              <a:lumMod val="2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574962</xdr:colOff>
      <xdr:row>34</xdr:row>
      <xdr:rowOff>0</xdr:rowOff>
    </xdr:from>
    <xdr:to>
      <xdr:col>5</xdr:col>
      <xdr:colOff>498764</xdr:colOff>
      <xdr:row>35</xdr:row>
      <xdr:rowOff>13855</xdr:rowOff>
    </xdr:to>
    <xdr:sp macro="" textlink="">
      <xdr:nvSpPr>
        <xdr:cNvPr id="69" name="TextBox 68"/>
        <xdr:cNvSpPr txBox="1"/>
      </xdr:nvSpPr>
      <xdr:spPr>
        <a:xfrm>
          <a:off x="3830780" y="5368636"/>
          <a:ext cx="1046020" cy="19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b="0" i="0" u="none" strike="noStrike" baseline="0">
              <a:solidFill>
                <a:srgbClr val="000000"/>
              </a:solidFill>
              <a:latin typeface="Calibri"/>
              <a:ea typeface="+mn-ea"/>
              <a:cs typeface="Calibri"/>
            </a:rPr>
            <a:t> Average Line</a:t>
          </a:r>
          <a:endParaRPr lang="en-US" sz="1050" b="0" i="0" u="none" strike="noStrike">
            <a:solidFill>
              <a:srgbClr val="000000"/>
            </a:solidFill>
            <a:latin typeface="Calibri"/>
            <a:ea typeface="+mn-ea"/>
            <a:cs typeface="Calibri"/>
          </a:endParaRPr>
        </a:p>
      </xdr:txBody>
    </xdr:sp>
    <xdr:clientData/>
  </xdr:twoCellAnchor>
  <xdr:twoCellAnchor>
    <xdr:from>
      <xdr:col>4</xdr:col>
      <xdr:colOff>207818</xdr:colOff>
      <xdr:row>34</xdr:row>
      <xdr:rowOff>145473</xdr:rowOff>
    </xdr:from>
    <xdr:to>
      <xdr:col>4</xdr:col>
      <xdr:colOff>630382</xdr:colOff>
      <xdr:row>34</xdr:row>
      <xdr:rowOff>152403</xdr:rowOff>
    </xdr:to>
    <xdr:cxnSp macro="">
      <xdr:nvCxnSpPr>
        <xdr:cNvPr id="70" name="Straight Connector 69"/>
        <xdr:cNvCxnSpPr/>
      </xdr:nvCxnSpPr>
      <xdr:spPr>
        <a:xfrm flipV="1">
          <a:off x="3463636" y="5514109"/>
          <a:ext cx="422564" cy="6930"/>
        </a:xfrm>
        <a:prstGeom prst="line">
          <a:avLst/>
        </a:prstGeom>
        <a:ln w="12700">
          <a:solidFill>
            <a:schemeClr val="bg2">
              <a:lumMod val="2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338051</xdr:colOff>
          <xdr:row>9</xdr:row>
          <xdr:rowOff>150441</xdr:rowOff>
        </xdr:from>
        <xdr:to>
          <xdr:col>4</xdr:col>
          <xdr:colOff>942110</xdr:colOff>
          <xdr:row>15</xdr:row>
          <xdr:rowOff>53332</xdr:rowOff>
        </xdr:to>
        <xdr:pic>
          <xdr:nvPicPr>
            <xdr:cNvPr id="75" name="Picture 74"/>
            <xdr:cNvPicPr>
              <a:picLocks noChangeAspect="1" noChangeArrowheads="1"/>
              <a:extLst>
                <a:ext uri="{84589F7E-364E-4C9E-8A38-B11213B215E9}">
                  <a14:cameraTool cellRange="'Waffle Charts'!$E$11:$N$20" spid="_x0000_s13413"/>
                </a:ext>
              </a:extLst>
            </xdr:cNvPicPr>
          </xdr:nvPicPr>
          <xdr:blipFill>
            <a:blip xmlns:r="http://schemas.openxmlformats.org/officeDocument/2006/relationships" r:embed="rId8"/>
            <a:srcRect/>
            <a:stretch>
              <a:fillRect/>
            </a:stretch>
          </xdr:blipFill>
          <xdr:spPr bwMode="auto">
            <a:xfrm>
              <a:off x="2866506" y="1016350"/>
              <a:ext cx="1331422" cy="98354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338050</xdr:colOff>
          <xdr:row>17</xdr:row>
          <xdr:rowOff>145472</xdr:rowOff>
        </xdr:from>
        <xdr:to>
          <xdr:col>4</xdr:col>
          <xdr:colOff>966373</xdr:colOff>
          <xdr:row>23</xdr:row>
          <xdr:rowOff>67192</xdr:rowOff>
        </xdr:to>
        <xdr:pic>
          <xdr:nvPicPr>
            <xdr:cNvPr id="78" name="Picture 77"/>
            <xdr:cNvPicPr>
              <a:picLocks noChangeAspect="1" noChangeArrowheads="1"/>
              <a:extLst>
                <a:ext uri="{84589F7E-364E-4C9E-8A38-B11213B215E9}">
                  <a14:cameraTool cellRange="'Waffle Charts'!$E$25:$N$34" spid="_x0000_s13414"/>
                </a:ext>
              </a:extLst>
            </xdr:cNvPicPr>
          </xdr:nvPicPr>
          <xdr:blipFill>
            <a:blip xmlns:r="http://schemas.openxmlformats.org/officeDocument/2006/relationships" r:embed="rId9"/>
            <a:srcRect/>
            <a:stretch>
              <a:fillRect/>
            </a:stretch>
          </xdr:blipFill>
          <xdr:spPr bwMode="auto">
            <a:xfrm>
              <a:off x="2866505" y="2452254"/>
              <a:ext cx="1355686" cy="100237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261850</xdr:colOff>
      <xdr:row>8</xdr:row>
      <xdr:rowOff>7621</xdr:rowOff>
    </xdr:from>
    <xdr:to>
      <xdr:col>6</xdr:col>
      <xdr:colOff>27708</xdr:colOff>
      <xdr:row>9</xdr:row>
      <xdr:rowOff>83128</xdr:rowOff>
    </xdr:to>
    <xdr:sp macro="" textlink="">
      <xdr:nvSpPr>
        <xdr:cNvPr id="79" name="TextBox 78"/>
        <xdr:cNvSpPr txBox="1"/>
      </xdr:nvSpPr>
      <xdr:spPr>
        <a:xfrm>
          <a:off x="2790305" y="693421"/>
          <a:ext cx="2225039" cy="2556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t>Revenue by </a:t>
          </a:r>
          <a:r>
            <a:rPr lang="en-US" sz="1400" b="1" baseline="0">
              <a:solidFill>
                <a:schemeClr val="accent1"/>
              </a:solidFill>
            </a:rPr>
            <a:t>Weekends</a:t>
          </a:r>
          <a:endParaRPr lang="en-US" sz="1400" b="1">
            <a:solidFill>
              <a:schemeClr val="accent1"/>
            </a:solidFill>
          </a:endParaRPr>
        </a:p>
      </xdr:txBody>
    </xdr:sp>
    <xdr:clientData/>
  </xdr:twoCellAnchor>
  <xdr:twoCellAnchor>
    <xdr:from>
      <xdr:col>3</xdr:col>
      <xdr:colOff>261851</xdr:colOff>
      <xdr:row>16</xdr:row>
      <xdr:rowOff>28403</xdr:rowOff>
    </xdr:from>
    <xdr:to>
      <xdr:col>5</xdr:col>
      <xdr:colOff>360219</xdr:colOff>
      <xdr:row>17</xdr:row>
      <xdr:rowOff>103910</xdr:rowOff>
    </xdr:to>
    <xdr:sp macro="" textlink="">
      <xdr:nvSpPr>
        <xdr:cNvPr id="81" name="TextBox 80"/>
        <xdr:cNvSpPr txBox="1"/>
      </xdr:nvSpPr>
      <xdr:spPr>
        <a:xfrm>
          <a:off x="2790306" y="2155076"/>
          <a:ext cx="1947949" cy="2556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baseline="0"/>
            <a:t>Revenue by </a:t>
          </a:r>
          <a:r>
            <a:rPr lang="en-US" sz="1400" b="1" baseline="0">
              <a:solidFill>
                <a:schemeClr val="accent5">
                  <a:lumMod val="50000"/>
                </a:schemeClr>
              </a:solidFill>
            </a:rPr>
            <a:t>Weekdays</a:t>
          </a:r>
          <a:endParaRPr lang="en-US" sz="1200" b="1">
            <a:solidFill>
              <a:schemeClr val="accent5">
                <a:lumMod val="50000"/>
              </a:schemeClr>
            </a:solidFill>
          </a:endParaRPr>
        </a:p>
      </xdr:txBody>
    </xdr:sp>
    <xdr:clientData/>
  </xdr:twoCellAnchor>
  <xdr:twoCellAnchor>
    <xdr:from>
      <xdr:col>4</xdr:col>
      <xdr:colOff>1058489</xdr:colOff>
      <xdr:row>12</xdr:row>
      <xdr:rowOff>63041</xdr:rowOff>
    </xdr:from>
    <xdr:to>
      <xdr:col>6</xdr:col>
      <xdr:colOff>166255</xdr:colOff>
      <xdr:row>14</xdr:row>
      <xdr:rowOff>90056</xdr:rowOff>
    </xdr:to>
    <xdr:sp macro="" textlink="'Time Analysis'!$W$6">
      <xdr:nvSpPr>
        <xdr:cNvPr id="82" name="TextBox 81"/>
        <xdr:cNvSpPr txBox="1"/>
      </xdr:nvSpPr>
      <xdr:spPr>
        <a:xfrm>
          <a:off x="4314307" y="1469277"/>
          <a:ext cx="839584" cy="3872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9BFD1A-8E95-4D51-A669-C26CA014CF4C}" type="TxLink">
            <a:rPr lang="en-US" sz="2000" b="1" i="0" u="none" strike="noStrike">
              <a:solidFill>
                <a:schemeClr val="accent1">
                  <a:lumMod val="75000"/>
                </a:schemeClr>
              </a:solidFill>
              <a:latin typeface="Calibri"/>
              <a:cs typeface="Calibri"/>
            </a:rPr>
            <a:pPr/>
            <a:t>29%</a:t>
          </a:fld>
          <a:endParaRPr lang="en-US" sz="4800" b="1">
            <a:solidFill>
              <a:schemeClr val="accent1">
                <a:lumMod val="75000"/>
              </a:schemeClr>
            </a:solidFill>
            <a:latin typeface="+mn-lt"/>
          </a:endParaRPr>
        </a:p>
      </xdr:txBody>
    </xdr:sp>
    <xdr:clientData/>
  </xdr:twoCellAnchor>
  <xdr:twoCellAnchor>
    <xdr:from>
      <xdr:col>4</xdr:col>
      <xdr:colOff>1016924</xdr:colOff>
      <xdr:row>10</xdr:row>
      <xdr:rowOff>145473</xdr:rowOff>
    </xdr:from>
    <xdr:to>
      <xdr:col>6</xdr:col>
      <xdr:colOff>124690</xdr:colOff>
      <xdr:row>13</xdr:row>
      <xdr:rowOff>1</xdr:rowOff>
    </xdr:to>
    <xdr:sp macro="" textlink="'Time Analysis'!$V$6">
      <xdr:nvSpPr>
        <xdr:cNvPr id="83" name="TextBox 82"/>
        <xdr:cNvSpPr txBox="1"/>
      </xdr:nvSpPr>
      <xdr:spPr>
        <a:xfrm>
          <a:off x="4272742" y="1191491"/>
          <a:ext cx="839584" cy="3948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BEFC2F-5F63-4957-BAC7-C0098B56A452}" type="TxLink">
            <a:rPr lang="en-US" sz="1800" b="1" i="0" u="none" strike="noStrike">
              <a:solidFill>
                <a:srgbClr val="000000"/>
              </a:solidFill>
              <a:latin typeface="Calibri"/>
              <a:cs typeface="Calibri"/>
            </a:rPr>
            <a:pPr/>
            <a:t>$2 M</a:t>
          </a:fld>
          <a:endParaRPr lang="en-US" sz="6000" b="1">
            <a:solidFill>
              <a:schemeClr val="accent1">
                <a:lumMod val="75000"/>
              </a:schemeClr>
            </a:solidFill>
            <a:latin typeface="+mn-lt"/>
          </a:endParaRPr>
        </a:p>
      </xdr:txBody>
    </xdr:sp>
    <xdr:clientData/>
  </xdr:twoCellAnchor>
  <xdr:twoCellAnchor>
    <xdr:from>
      <xdr:col>4</xdr:col>
      <xdr:colOff>1058488</xdr:colOff>
      <xdr:row>19</xdr:row>
      <xdr:rowOff>166950</xdr:rowOff>
    </xdr:from>
    <xdr:to>
      <xdr:col>6</xdr:col>
      <xdr:colOff>166254</xdr:colOff>
      <xdr:row>22</xdr:row>
      <xdr:rowOff>13857</xdr:rowOff>
    </xdr:to>
    <xdr:sp macro="" textlink="'Time Analysis'!$W$5">
      <xdr:nvSpPr>
        <xdr:cNvPr id="84" name="TextBox 83"/>
        <xdr:cNvSpPr txBox="1"/>
      </xdr:nvSpPr>
      <xdr:spPr>
        <a:xfrm>
          <a:off x="4314306" y="2833950"/>
          <a:ext cx="839584" cy="3872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1139F6-7B7D-41FF-BB40-E773DB8BB7AC}" type="TxLink">
            <a:rPr lang="en-US" sz="2000" b="1" i="0" u="none" strike="noStrike">
              <a:solidFill>
                <a:schemeClr val="accent5">
                  <a:lumMod val="50000"/>
                </a:schemeClr>
              </a:solidFill>
              <a:latin typeface="Calibri"/>
              <a:ea typeface="+mn-ea"/>
              <a:cs typeface="Calibri"/>
            </a:rPr>
            <a:pPr marL="0" indent="0"/>
            <a:t>71%</a:t>
          </a:fld>
          <a:endParaRPr lang="en-US" sz="2000" b="1" i="0" u="none" strike="noStrike">
            <a:solidFill>
              <a:schemeClr val="accent5">
                <a:lumMod val="50000"/>
              </a:schemeClr>
            </a:solidFill>
            <a:latin typeface="Calibri"/>
            <a:ea typeface="+mn-ea"/>
            <a:cs typeface="Calibri"/>
          </a:endParaRPr>
        </a:p>
      </xdr:txBody>
    </xdr:sp>
    <xdr:clientData/>
  </xdr:twoCellAnchor>
  <xdr:twoCellAnchor>
    <xdr:from>
      <xdr:col>4</xdr:col>
      <xdr:colOff>1044631</xdr:colOff>
      <xdr:row>18</xdr:row>
      <xdr:rowOff>41565</xdr:rowOff>
    </xdr:from>
    <xdr:to>
      <xdr:col>6</xdr:col>
      <xdr:colOff>152397</xdr:colOff>
      <xdr:row>20</xdr:row>
      <xdr:rowOff>76202</xdr:rowOff>
    </xdr:to>
    <xdr:sp macro="" textlink="'Time Analysis'!$V$5">
      <xdr:nvSpPr>
        <xdr:cNvPr id="85" name="TextBox 84"/>
        <xdr:cNvSpPr txBox="1"/>
      </xdr:nvSpPr>
      <xdr:spPr>
        <a:xfrm>
          <a:off x="4300449" y="2528456"/>
          <a:ext cx="839584" cy="3948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01652CE-9609-460B-A599-74D14296B793}" type="TxLink">
            <a:rPr lang="en-US" sz="1800" b="1" i="0" u="none" strike="noStrike">
              <a:solidFill>
                <a:srgbClr val="000000"/>
              </a:solidFill>
              <a:latin typeface="Calibri"/>
              <a:ea typeface="+mn-ea"/>
              <a:cs typeface="Calibri"/>
            </a:rPr>
            <a:pPr marL="0" indent="0"/>
            <a:t>$4 M</a:t>
          </a:fld>
          <a:endParaRPr lang="en-US" sz="1800" b="1" i="0" u="none" strike="noStrike">
            <a:solidFill>
              <a:srgbClr val="000000"/>
            </a:solidFill>
            <a:latin typeface="Calibri"/>
            <a:ea typeface="+mn-ea"/>
            <a:cs typeface="Calibri"/>
          </a:endParaRPr>
        </a:p>
      </xdr:txBody>
    </xdr:sp>
    <xdr:clientData/>
  </xdr:twoCellAnchor>
  <xdr:twoCellAnchor editAs="oneCell">
    <xdr:from>
      <xdr:col>0</xdr:col>
      <xdr:colOff>83129</xdr:colOff>
      <xdr:row>0</xdr:row>
      <xdr:rowOff>1</xdr:rowOff>
    </xdr:from>
    <xdr:to>
      <xdr:col>0</xdr:col>
      <xdr:colOff>665019</xdr:colOff>
      <xdr:row>7</xdr:row>
      <xdr:rowOff>76200</xdr:rowOff>
    </xdr:to>
    <xdr:pic>
      <xdr:nvPicPr>
        <xdr:cNvPr id="33" name="Picture 32"/>
        <xdr:cNvPicPr>
          <a:picLocks noChangeAspect="1"/>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colorTemperature colorTemp="6425"/>
                  </a14:imgEffect>
                  <a14:imgEffect>
                    <a14:saturation sat="67000"/>
                  </a14:imgEffect>
                </a14:imgLayer>
              </a14:imgProps>
            </a:ext>
            <a:ext uri="{28A0092B-C50C-407E-A947-70E740481C1C}">
              <a14:useLocalDpi xmlns:a14="http://schemas.microsoft.com/office/drawing/2010/main" val="0"/>
            </a:ext>
          </a:extLst>
        </a:blip>
        <a:stretch>
          <a:fillRect/>
        </a:stretch>
      </xdr:blipFill>
      <xdr:spPr>
        <a:xfrm>
          <a:off x="83129" y="1"/>
          <a:ext cx="581890" cy="581890"/>
        </a:xfrm>
        <a:prstGeom prst="rect">
          <a:avLst/>
        </a:prstGeom>
      </xdr:spPr>
    </xdr:pic>
    <xdr:clientData/>
  </xdr:twoCellAnchor>
  <xdr:twoCellAnchor editAs="absolute">
    <xdr:from>
      <xdr:col>15</xdr:col>
      <xdr:colOff>443346</xdr:colOff>
      <xdr:row>0</xdr:row>
      <xdr:rowOff>0</xdr:rowOff>
    </xdr:from>
    <xdr:to>
      <xdr:col>23</xdr:col>
      <xdr:colOff>437632</xdr:colOff>
      <xdr:row>38</xdr:row>
      <xdr:rowOff>173181</xdr:rowOff>
    </xdr:to>
    <xdr:sp macro="" textlink="">
      <xdr:nvSpPr>
        <xdr:cNvPr id="86" name="Moon 85"/>
        <xdr:cNvSpPr/>
      </xdr:nvSpPr>
      <xdr:spPr>
        <a:xfrm flipH="1">
          <a:off x="10917382" y="0"/>
          <a:ext cx="4871086" cy="6262254"/>
        </a:xfrm>
        <a:prstGeom prst="moon">
          <a:avLst>
            <a:gd name="adj" fmla="val 61768"/>
          </a:avLst>
        </a:prstGeom>
        <a:solidFill>
          <a:schemeClr val="bg1">
            <a:lumMod val="85000"/>
          </a:schemeClr>
        </a:solidFill>
        <a:ln w="1905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569421</xdr:colOff>
      <xdr:row>0</xdr:row>
      <xdr:rowOff>20782</xdr:rowOff>
    </xdr:from>
    <xdr:to>
      <xdr:col>21</xdr:col>
      <xdr:colOff>317961</xdr:colOff>
      <xdr:row>9</xdr:row>
      <xdr:rowOff>165562</xdr:rowOff>
    </xdr:to>
    <xdr:sp macro="" textlink="">
      <xdr:nvSpPr>
        <xdr:cNvPr id="10" name="Trapezoid 9"/>
        <xdr:cNvSpPr/>
      </xdr:nvSpPr>
      <xdr:spPr>
        <a:xfrm flipV="1">
          <a:off x="12250881" y="20782"/>
          <a:ext cx="2186940" cy="1021080"/>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100445</xdr:colOff>
      <xdr:row>0</xdr:row>
      <xdr:rowOff>0</xdr:rowOff>
    </xdr:from>
    <xdr:to>
      <xdr:col>18</xdr:col>
      <xdr:colOff>298565</xdr:colOff>
      <xdr:row>5</xdr:row>
      <xdr:rowOff>22860</xdr:rowOff>
    </xdr:to>
    <xdr:sp macro="" textlink="">
      <xdr:nvSpPr>
        <xdr:cNvPr id="12" name="Rectangle 11"/>
        <xdr:cNvSpPr/>
      </xdr:nvSpPr>
      <xdr:spPr>
        <a:xfrm>
          <a:off x="11184081" y="0"/>
          <a:ext cx="1417320" cy="1683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99060</xdr:colOff>
          <xdr:row>16</xdr:row>
          <xdr:rowOff>121920</xdr:rowOff>
        </xdr:to>
        <xdr:pic>
          <xdr:nvPicPr>
            <xdr:cNvPr id="3" name="Picture 2"/>
            <xdr:cNvPicPr>
              <a:picLocks noChangeAspect="1" noChangeArrowheads="1"/>
              <a:extLst>
                <a:ext uri="{84589F7E-364E-4C9E-8A38-B11213B215E9}">
                  <a14:cameraTool cellRange="$E$9" spid="_x0000_s19476"/>
                </a:ext>
              </a:extLst>
            </xdr:cNvPicPr>
          </xdr:nvPicPr>
          <xdr:blipFill>
            <a:blip xmlns:r="http://schemas.openxmlformats.org/officeDocument/2006/relationships" r:embed="rId1"/>
            <a:srcRect/>
            <a:stretch>
              <a:fillRect/>
            </a:stretch>
          </xdr:blipFill>
          <xdr:spPr bwMode="auto">
            <a:xfrm>
              <a:off x="4099560" y="2857500"/>
              <a:ext cx="906780" cy="3048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106781</xdr:colOff>
      <xdr:row>17</xdr:row>
      <xdr:rowOff>151007</xdr:rowOff>
    </xdr:to>
    <xdr:sp macro="" textlink="">
      <xdr:nvSpPr>
        <xdr:cNvPr id="149" name="Oval 148"/>
        <xdr:cNvSpPr/>
      </xdr:nvSpPr>
      <xdr:spPr>
        <a:xfrm>
          <a:off x="0" y="0"/>
          <a:ext cx="3362599" cy="2457789"/>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16</xdr:col>
      <xdr:colOff>480060</xdr:colOff>
      <xdr:row>7</xdr:row>
      <xdr:rowOff>29460</xdr:rowOff>
    </xdr:to>
    <xdr:sp macro="" textlink="">
      <xdr:nvSpPr>
        <xdr:cNvPr id="8" name="Rectangle 7"/>
        <xdr:cNvSpPr/>
      </xdr:nvSpPr>
      <xdr:spPr>
        <a:xfrm>
          <a:off x="0" y="0"/>
          <a:ext cx="11563696" cy="535151"/>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380999</xdr:colOff>
      <xdr:row>0</xdr:row>
      <xdr:rowOff>0</xdr:rowOff>
    </xdr:from>
    <xdr:to>
      <xdr:col>23</xdr:col>
      <xdr:colOff>375285</xdr:colOff>
      <xdr:row>38</xdr:row>
      <xdr:rowOff>173181</xdr:rowOff>
    </xdr:to>
    <xdr:sp macro="" textlink="">
      <xdr:nvSpPr>
        <xdr:cNvPr id="9" name="Moon 8"/>
        <xdr:cNvSpPr/>
      </xdr:nvSpPr>
      <xdr:spPr>
        <a:xfrm flipH="1">
          <a:off x="10843259" y="0"/>
          <a:ext cx="4871086" cy="6353001"/>
        </a:xfrm>
        <a:prstGeom prst="moon">
          <a:avLst>
            <a:gd name="adj" fmla="val 61768"/>
          </a:avLst>
        </a:prstGeom>
        <a:solidFill>
          <a:schemeClr val="bg1">
            <a:lumMod val="85000"/>
          </a:schemeClr>
        </a:solidFill>
        <a:ln w="1905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569421</xdr:colOff>
      <xdr:row>0</xdr:row>
      <xdr:rowOff>20782</xdr:rowOff>
    </xdr:from>
    <xdr:to>
      <xdr:col>21</xdr:col>
      <xdr:colOff>317961</xdr:colOff>
      <xdr:row>9</xdr:row>
      <xdr:rowOff>165562</xdr:rowOff>
    </xdr:to>
    <xdr:sp macro="" textlink="">
      <xdr:nvSpPr>
        <xdr:cNvPr id="10" name="Trapezoid 9"/>
        <xdr:cNvSpPr/>
      </xdr:nvSpPr>
      <xdr:spPr>
        <a:xfrm flipV="1">
          <a:off x="12250881" y="20782"/>
          <a:ext cx="2186940" cy="1021080"/>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259080</xdr:colOff>
      <xdr:row>37</xdr:row>
      <xdr:rowOff>38100</xdr:rowOff>
    </xdr:from>
    <xdr:to>
      <xdr:col>23</xdr:col>
      <xdr:colOff>121920</xdr:colOff>
      <xdr:row>43</xdr:row>
      <xdr:rowOff>106680</xdr:rowOff>
    </xdr:to>
    <xdr:sp macro="" textlink="">
      <xdr:nvSpPr>
        <xdr:cNvPr id="11" name="Trapezoid 10"/>
        <xdr:cNvSpPr/>
      </xdr:nvSpPr>
      <xdr:spPr>
        <a:xfrm flipV="1">
          <a:off x="13159740" y="6035040"/>
          <a:ext cx="2301240" cy="1165860"/>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3463</xdr:colOff>
      <xdr:row>0</xdr:row>
      <xdr:rowOff>0</xdr:rowOff>
    </xdr:from>
    <xdr:to>
      <xdr:col>18</xdr:col>
      <xdr:colOff>201583</xdr:colOff>
      <xdr:row>5</xdr:row>
      <xdr:rowOff>22860</xdr:rowOff>
    </xdr:to>
    <xdr:sp macro="" textlink="">
      <xdr:nvSpPr>
        <xdr:cNvPr id="12" name="Rectangle 11"/>
        <xdr:cNvSpPr/>
      </xdr:nvSpPr>
      <xdr:spPr>
        <a:xfrm>
          <a:off x="11075323" y="0"/>
          <a:ext cx="1417320" cy="1676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525780</xdr:colOff>
          <xdr:row>44</xdr:row>
          <xdr:rowOff>106680</xdr:rowOff>
        </xdr:from>
        <xdr:to>
          <xdr:col>14</xdr:col>
          <xdr:colOff>114300</xdr:colOff>
          <xdr:row>45</xdr:row>
          <xdr:rowOff>175260</xdr:rowOff>
        </xdr:to>
        <xdr:sp macro="" textlink="">
          <xdr:nvSpPr>
            <xdr:cNvPr id="12292" name="Option Button 4" hidden="1">
              <a:extLst>
                <a:ext uri="{63B3BB69-23CF-44E3-9099-C40C66FF867C}">
                  <a14:compatExt spid="_x0000_s1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62346</xdr:colOff>
      <xdr:row>5</xdr:row>
      <xdr:rowOff>90054</xdr:rowOff>
    </xdr:from>
    <xdr:to>
      <xdr:col>18</xdr:col>
      <xdr:colOff>554183</xdr:colOff>
      <xdr:row>35</xdr:row>
      <xdr:rowOff>96982</xdr:rowOff>
    </xdr:to>
    <xdr:grpSp>
      <xdr:nvGrpSpPr>
        <xdr:cNvPr id="122" name="Close Filter" hidden="1"/>
        <xdr:cNvGrpSpPr/>
      </xdr:nvGrpSpPr>
      <xdr:grpSpPr>
        <a:xfrm>
          <a:off x="11145982" y="235527"/>
          <a:ext cx="1711037" cy="5410200"/>
          <a:chOff x="11145982" y="235527"/>
          <a:chExt cx="1711037" cy="5410200"/>
        </a:xfrm>
      </xdr:grpSpPr>
      <xdr:sp macro="" textlink="">
        <xdr:nvSpPr>
          <xdr:cNvPr id="123" name="Rounded Rectangle 122" hidden="1"/>
          <xdr:cNvSpPr/>
        </xdr:nvSpPr>
        <xdr:spPr>
          <a:xfrm>
            <a:off x="11145982" y="644236"/>
            <a:ext cx="1711037" cy="5001491"/>
          </a:xfrm>
          <a:prstGeom prst="roundRect">
            <a:avLst>
              <a:gd name="adj" fmla="val 6141"/>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24" name="Category" hidden="1"/>
              <xdr:cNvGraphicFramePr/>
            </xdr:nvGraphicFramePr>
            <xdr:xfrm>
              <a:off x="11173690" y="3054931"/>
              <a:ext cx="1658428" cy="2570014"/>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173690" y="3054931"/>
                <a:ext cx="1658428" cy="2570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5" name="Month Name 1" hidden="1"/>
              <xdr:cNvGraphicFramePr/>
            </xdr:nvGraphicFramePr>
            <xdr:xfrm>
              <a:off x="11208327" y="844437"/>
              <a:ext cx="1584306" cy="2134292"/>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11208327" y="844437"/>
                <a:ext cx="1584306" cy="2134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26" name="Group 125" hidden="1"/>
          <xdr:cNvGrpSpPr/>
        </xdr:nvGrpSpPr>
        <xdr:grpSpPr>
          <a:xfrm>
            <a:off x="11748655" y="235527"/>
            <a:ext cx="1035627" cy="297873"/>
            <a:chOff x="11748655" y="228600"/>
            <a:chExt cx="1035627" cy="297873"/>
          </a:xfrm>
        </xdr:grpSpPr>
        <xdr:sp macro="[0]!HideShow" textlink="">
          <xdr:nvSpPr>
            <xdr:cNvPr id="127" name="Rounded Rectangle 126" hidden="1"/>
            <xdr:cNvSpPr/>
          </xdr:nvSpPr>
          <xdr:spPr>
            <a:xfrm>
              <a:off x="11748655" y="235528"/>
              <a:ext cx="1025235" cy="290945"/>
            </a:xfrm>
            <a:prstGeom prst="roundRect">
              <a:avLst/>
            </a:prstGeom>
            <a:gradFill flip="none" rotWithShape="1">
              <a:gsLst>
                <a:gs pos="0">
                  <a:srgbClr val="FC6C76">
                    <a:shade val="30000"/>
                    <a:satMod val="115000"/>
                  </a:srgbClr>
                </a:gs>
                <a:gs pos="50000">
                  <a:srgbClr val="FC6C76">
                    <a:shade val="67500"/>
                    <a:satMod val="115000"/>
                  </a:srgbClr>
                </a:gs>
                <a:gs pos="100000">
                  <a:srgbClr val="FC6C76">
                    <a:shade val="100000"/>
                    <a:satMod val="115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TextBox 127" hidden="1"/>
            <xdr:cNvSpPr txBox="1"/>
          </xdr:nvSpPr>
          <xdr:spPr>
            <a:xfrm>
              <a:off x="11797145" y="228600"/>
              <a:ext cx="987137" cy="235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solidFill>
                    <a:schemeClr val="bg1"/>
                  </a:solidFill>
                </a:rPr>
                <a:t>Close Filter</a:t>
              </a:r>
              <a:endParaRPr lang="en-US" sz="1200">
                <a:solidFill>
                  <a:schemeClr val="bg1"/>
                </a:solidFill>
              </a:endParaRPr>
            </a:p>
          </xdr:txBody>
        </xdr:sp>
      </xdr:grpSp>
    </xdr:grpSp>
    <xdr:clientData/>
  </xdr:twoCellAnchor>
  <xdr:twoCellAnchor>
    <xdr:from>
      <xdr:col>10</xdr:col>
      <xdr:colOff>401783</xdr:colOff>
      <xdr:row>5</xdr:row>
      <xdr:rowOff>41563</xdr:rowOff>
    </xdr:from>
    <xdr:to>
      <xdr:col>12</xdr:col>
      <xdr:colOff>159329</xdr:colOff>
      <xdr:row>6</xdr:row>
      <xdr:rowOff>145473</xdr:rowOff>
    </xdr:to>
    <xdr:grpSp>
      <xdr:nvGrpSpPr>
        <xdr:cNvPr id="129" name="Group 128">
          <a:hlinkClick xmlns:r="http://schemas.openxmlformats.org/officeDocument/2006/relationships" r:id="rId1"/>
        </xdr:cNvPr>
        <xdr:cNvGrpSpPr/>
      </xdr:nvGrpSpPr>
      <xdr:grpSpPr>
        <a:xfrm>
          <a:off x="7827819" y="187036"/>
          <a:ext cx="976746" cy="284019"/>
          <a:chOff x="5098473" y="138545"/>
          <a:chExt cx="976746" cy="284019"/>
        </a:xfrm>
      </xdr:grpSpPr>
      <xdr:sp macro="" textlink="">
        <xdr:nvSpPr>
          <xdr:cNvPr id="130" name="Round Diagonal Corner Rectangle 129">
            <a:hlinkClick xmlns:r="http://schemas.openxmlformats.org/officeDocument/2006/relationships" r:id="rId2"/>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TextBox 130"/>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Time</a:t>
            </a:r>
            <a:r>
              <a:rPr lang="en-US" sz="1200" baseline="0">
                <a:solidFill>
                  <a:schemeClr val="tx1"/>
                </a:solidFill>
              </a:rPr>
              <a:t> Frame</a:t>
            </a:r>
            <a:endParaRPr lang="en-US" sz="1200">
              <a:solidFill>
                <a:schemeClr val="tx1"/>
              </a:solidFill>
            </a:endParaRPr>
          </a:p>
        </xdr:txBody>
      </xdr:sp>
    </xdr:grpSp>
    <xdr:clientData/>
  </xdr:twoCellAnchor>
  <xdr:twoCellAnchor>
    <xdr:from>
      <xdr:col>12</xdr:col>
      <xdr:colOff>228602</xdr:colOff>
      <xdr:row>5</xdr:row>
      <xdr:rowOff>34635</xdr:rowOff>
    </xdr:from>
    <xdr:to>
      <xdr:col>13</xdr:col>
      <xdr:colOff>602675</xdr:colOff>
      <xdr:row>6</xdr:row>
      <xdr:rowOff>145473</xdr:rowOff>
    </xdr:to>
    <xdr:grpSp>
      <xdr:nvGrpSpPr>
        <xdr:cNvPr id="135" name="Group 134"/>
        <xdr:cNvGrpSpPr/>
      </xdr:nvGrpSpPr>
      <xdr:grpSpPr>
        <a:xfrm>
          <a:off x="8873838" y="180108"/>
          <a:ext cx="983673" cy="290947"/>
          <a:chOff x="5098473" y="131617"/>
          <a:chExt cx="983673" cy="290947"/>
        </a:xfrm>
      </xdr:grpSpPr>
      <xdr:sp macro="" textlink="">
        <xdr:nvSpPr>
          <xdr:cNvPr id="136" name="Round Diagonal Corner Rectangle 135"/>
          <xdr:cNvSpPr/>
        </xdr:nvSpPr>
        <xdr:spPr>
          <a:xfrm>
            <a:off x="5098473" y="145473"/>
            <a:ext cx="976746" cy="277091"/>
          </a:xfrm>
          <a:prstGeom prst="round2DiagRect">
            <a:avLst/>
          </a:prstGeom>
          <a:gradFill flip="none" rotWithShape="1">
            <a:gsLst>
              <a:gs pos="1000">
                <a:srgbClr val="0070C0"/>
              </a:gs>
              <a:gs pos="54000">
                <a:srgbClr val="478FD1"/>
              </a:gs>
              <a:gs pos="100000">
                <a:srgbClr val="005392"/>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 name="TextBox 136"/>
          <xdr:cNvSpPr txBox="1"/>
        </xdr:nvSpPr>
        <xdr:spPr>
          <a:xfrm>
            <a:off x="5126182" y="131617"/>
            <a:ext cx="955964" cy="270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Store</a:t>
            </a:r>
          </a:p>
        </xdr:txBody>
      </xdr:sp>
    </xdr:grpSp>
    <xdr:clientData/>
  </xdr:twoCellAnchor>
  <xdr:twoCellAnchor>
    <xdr:from>
      <xdr:col>12</xdr:col>
      <xdr:colOff>422564</xdr:colOff>
      <xdr:row>1</xdr:row>
      <xdr:rowOff>20781</xdr:rowOff>
    </xdr:from>
    <xdr:to>
      <xdr:col>14</xdr:col>
      <xdr:colOff>159328</xdr:colOff>
      <xdr:row>6</xdr:row>
      <xdr:rowOff>55418</xdr:rowOff>
    </xdr:to>
    <xdr:sp macro="" textlink="">
      <xdr:nvSpPr>
        <xdr:cNvPr id="140" name="TextBox 139"/>
        <xdr:cNvSpPr txBox="1"/>
      </xdr:nvSpPr>
      <xdr:spPr>
        <a:xfrm>
          <a:off x="9067800" y="145472"/>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a:solidFill>
              <a:schemeClr val="tx1"/>
            </a:solidFill>
          </a:endParaRPr>
        </a:p>
      </xdr:txBody>
    </xdr:sp>
    <xdr:clientData/>
  </xdr:twoCellAnchor>
  <xdr:twoCellAnchor>
    <xdr:from>
      <xdr:col>14</xdr:col>
      <xdr:colOff>69274</xdr:colOff>
      <xdr:row>5</xdr:row>
      <xdr:rowOff>41563</xdr:rowOff>
    </xdr:from>
    <xdr:to>
      <xdr:col>15</xdr:col>
      <xdr:colOff>436420</xdr:colOff>
      <xdr:row>6</xdr:row>
      <xdr:rowOff>145473</xdr:rowOff>
    </xdr:to>
    <xdr:grpSp>
      <xdr:nvGrpSpPr>
        <xdr:cNvPr id="141" name="Group 140">
          <a:hlinkClick xmlns:r="http://schemas.openxmlformats.org/officeDocument/2006/relationships" r:id="rId3"/>
        </xdr:cNvPr>
        <xdr:cNvGrpSpPr/>
      </xdr:nvGrpSpPr>
      <xdr:grpSpPr>
        <a:xfrm>
          <a:off x="9933710" y="187036"/>
          <a:ext cx="976746" cy="284019"/>
          <a:chOff x="5098473" y="138545"/>
          <a:chExt cx="976746" cy="284019"/>
        </a:xfrm>
      </xdr:grpSpPr>
      <xdr:sp macro="" textlink="">
        <xdr:nvSpPr>
          <xdr:cNvPr id="142" name="Round Diagonal Corner Rectangle 141">
            <a:hlinkClick xmlns:r="http://schemas.openxmlformats.org/officeDocument/2006/relationships" r:id="rId2"/>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TextBox 142"/>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Profit</a:t>
            </a:r>
            <a:r>
              <a:rPr lang="en-US" sz="1100" baseline="0">
                <a:solidFill>
                  <a:schemeClr val="dk1"/>
                </a:solidFill>
                <a:effectLst/>
                <a:latin typeface="+mn-lt"/>
                <a:ea typeface="+mn-ea"/>
                <a:cs typeface="+mn-cs"/>
              </a:rPr>
              <a:t> View</a:t>
            </a:r>
          </a:p>
          <a:p>
            <a:endParaRPr lang="en-US" sz="1200">
              <a:effectLst/>
            </a:endParaRPr>
          </a:p>
        </xdr:txBody>
      </xdr:sp>
    </xdr:grpSp>
    <xdr:clientData/>
  </xdr:twoCellAnchor>
  <xdr:twoCellAnchor>
    <xdr:from>
      <xdr:col>0</xdr:col>
      <xdr:colOff>353292</xdr:colOff>
      <xdr:row>8</xdr:row>
      <xdr:rowOff>22167</xdr:rowOff>
    </xdr:from>
    <xdr:to>
      <xdr:col>16</xdr:col>
      <xdr:colOff>436420</xdr:colOff>
      <xdr:row>35</xdr:row>
      <xdr:rowOff>110837</xdr:rowOff>
    </xdr:to>
    <xdr:sp macro="" textlink="">
      <xdr:nvSpPr>
        <xdr:cNvPr id="150" name="Round Diagonal Corner Rectangle 149"/>
        <xdr:cNvSpPr/>
      </xdr:nvSpPr>
      <xdr:spPr>
        <a:xfrm>
          <a:off x="353292" y="707967"/>
          <a:ext cx="11166764" cy="4951615"/>
        </a:xfrm>
        <a:prstGeom prst="round2DiagRect">
          <a:avLst>
            <a:gd name="adj1" fmla="val 7612"/>
            <a:gd name="adj2" fmla="val 0"/>
          </a:avLst>
        </a:prstGeom>
        <a:solidFill>
          <a:srgbClr val="FFFFFF"/>
        </a:solidFill>
        <a:ln>
          <a:noFill/>
        </a:ln>
        <a:effectLst>
          <a:outerShdw blurRad="63500" sx="102000" sy="102000" algn="ctr" rotWithShape="0">
            <a:schemeClr val="tx1">
              <a:lumMod val="65000"/>
              <a:lumOff val="35000"/>
              <a:alpha val="14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915093</xdr:colOff>
      <xdr:row>8</xdr:row>
      <xdr:rowOff>160712</xdr:rowOff>
    </xdr:from>
    <xdr:to>
      <xdr:col>16</xdr:col>
      <xdr:colOff>299263</xdr:colOff>
      <xdr:row>34</xdr:row>
      <xdr:rowOff>162810</xdr:rowOff>
    </xdr:to>
    <xdr:sp macro="" textlink="">
      <xdr:nvSpPr>
        <xdr:cNvPr id="151" name="Round Diagonal Corner Rectangle 150"/>
        <xdr:cNvSpPr/>
      </xdr:nvSpPr>
      <xdr:spPr>
        <a:xfrm>
          <a:off x="4170911" y="846512"/>
          <a:ext cx="7211988" cy="4684934"/>
        </a:xfrm>
        <a:prstGeom prst="round2DiagRect">
          <a:avLst>
            <a:gd name="adj1" fmla="val 7612"/>
            <a:gd name="adj2" fmla="val 0"/>
          </a:avLst>
        </a:prstGeom>
        <a:solidFill>
          <a:srgbClr val="FFFFFF"/>
        </a:solidFill>
        <a:ln>
          <a:noFill/>
        </a:ln>
        <a:effectLst>
          <a:outerShdw blurRad="63500" sx="102000" sy="102000" algn="ctr" rotWithShape="0">
            <a:schemeClr val="tx1">
              <a:lumMod val="65000"/>
              <a:lumOff val="35000"/>
              <a:alpha val="26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126769</xdr:colOff>
      <xdr:row>10</xdr:row>
      <xdr:rowOff>29787</xdr:rowOff>
    </xdr:from>
    <xdr:to>
      <xdr:col>14</xdr:col>
      <xdr:colOff>197269</xdr:colOff>
      <xdr:row>12</xdr:row>
      <xdr:rowOff>15533</xdr:rowOff>
    </xdr:to>
    <xdr:sp macro="" textlink="">
      <xdr:nvSpPr>
        <xdr:cNvPr id="152" name="TextBox 151"/>
        <xdr:cNvSpPr txBox="1"/>
      </xdr:nvSpPr>
      <xdr:spPr>
        <a:xfrm>
          <a:off x="4504805" y="1075805"/>
          <a:ext cx="5556900" cy="3459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Total Revenue</a:t>
          </a:r>
          <a:r>
            <a:rPr lang="en-US" sz="1600" b="1" baseline="0"/>
            <a:t> vs</a:t>
          </a:r>
          <a:r>
            <a:rPr lang="en-US" sz="1600" b="1"/>
            <a:t> Total Target by Store Name</a:t>
          </a:r>
        </a:p>
      </xdr:txBody>
    </xdr:sp>
    <xdr:clientData/>
  </xdr:twoCellAnchor>
  <xdr:twoCellAnchor editAs="oneCell">
    <xdr:from>
      <xdr:col>0</xdr:col>
      <xdr:colOff>653240</xdr:colOff>
      <xdr:row>10</xdr:row>
      <xdr:rowOff>31867</xdr:rowOff>
    </xdr:from>
    <xdr:to>
      <xdr:col>2</xdr:col>
      <xdr:colOff>969817</xdr:colOff>
      <xdr:row>19</xdr:row>
      <xdr:rowOff>117764</xdr:rowOff>
    </xdr:to>
    <mc:AlternateContent xmlns:mc="http://schemas.openxmlformats.org/markup-compatibility/2006" xmlns:a14="http://schemas.microsoft.com/office/drawing/2010/main">
      <mc:Choice Requires="a14">
        <xdr:graphicFrame macro="">
          <xdr:nvGraphicFramePr>
            <xdr:cNvPr id="153"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53240" y="1077885"/>
              <a:ext cx="1722813" cy="17068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118454</xdr:colOff>
      <xdr:row>21</xdr:row>
      <xdr:rowOff>96982</xdr:rowOff>
    </xdr:from>
    <xdr:to>
      <xdr:col>4</xdr:col>
      <xdr:colOff>568035</xdr:colOff>
      <xdr:row>24</xdr:row>
      <xdr:rowOff>104480</xdr:rowOff>
    </xdr:to>
    <xdr:sp macro="" textlink="">
      <xdr:nvSpPr>
        <xdr:cNvPr id="154" name="Rectangle 153"/>
        <xdr:cNvSpPr/>
      </xdr:nvSpPr>
      <xdr:spPr>
        <a:xfrm>
          <a:off x="797327" y="3124200"/>
          <a:ext cx="3026526" cy="547825"/>
        </a:xfrm>
        <a:prstGeom prst="rect">
          <a:avLst/>
        </a:prstGeom>
        <a:solidFill>
          <a:schemeClr val="bg1">
            <a:lumMod val="9500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1073727</xdr:colOff>
      <xdr:row>14</xdr:row>
      <xdr:rowOff>162790</xdr:rowOff>
    </xdr:from>
    <xdr:to>
      <xdr:col>16</xdr:col>
      <xdr:colOff>31019</xdr:colOff>
      <xdr:row>29</xdr:row>
      <xdr:rowOff>84717</xdr:rowOff>
    </xdr:to>
    <xdr:graphicFrame macro="">
      <xdr:nvGraphicFramePr>
        <xdr:cNvPr id="166" name="Chart 1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210589</xdr:colOff>
      <xdr:row>13</xdr:row>
      <xdr:rowOff>15240</xdr:rowOff>
    </xdr:from>
    <xdr:to>
      <xdr:col>14</xdr:col>
      <xdr:colOff>281089</xdr:colOff>
      <xdr:row>15</xdr:row>
      <xdr:rowOff>985</xdr:rowOff>
    </xdr:to>
    <xdr:sp macro="" textlink="">
      <xdr:nvSpPr>
        <xdr:cNvPr id="167" name="TextBox 166"/>
        <xdr:cNvSpPr txBox="1"/>
      </xdr:nvSpPr>
      <xdr:spPr>
        <a:xfrm>
          <a:off x="4588625" y="1601585"/>
          <a:ext cx="5556900" cy="3459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a:solidFill>
                <a:schemeClr val="bg2">
                  <a:lumMod val="50000"/>
                </a:schemeClr>
              </a:solidFill>
            </a:rPr>
            <a:t>The Highlighted stores have achieved their Target Revenues</a:t>
          </a:r>
        </a:p>
      </xdr:txBody>
    </xdr:sp>
    <xdr:clientData/>
  </xdr:twoCellAnchor>
  <xdr:twoCellAnchor>
    <xdr:from>
      <xdr:col>5</xdr:col>
      <xdr:colOff>202969</xdr:colOff>
      <xdr:row>29</xdr:row>
      <xdr:rowOff>101138</xdr:rowOff>
    </xdr:from>
    <xdr:to>
      <xdr:col>16</xdr:col>
      <xdr:colOff>95252</xdr:colOff>
      <xdr:row>35</xdr:row>
      <xdr:rowOff>51170</xdr:rowOff>
    </xdr:to>
    <xdr:graphicFrame macro="">
      <xdr:nvGraphicFramePr>
        <xdr:cNvPr id="168" name="Chart 1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180109</xdr:colOff>
      <xdr:row>0</xdr:row>
      <xdr:rowOff>55420</xdr:rowOff>
    </xdr:from>
    <xdr:to>
      <xdr:col>5</xdr:col>
      <xdr:colOff>381000</xdr:colOff>
      <xdr:row>6</xdr:row>
      <xdr:rowOff>138545</xdr:rowOff>
    </xdr:to>
    <xdr:sp macro="" textlink="">
      <xdr:nvSpPr>
        <xdr:cNvPr id="118" name="TextBox 117"/>
        <xdr:cNvSpPr txBox="1"/>
      </xdr:nvSpPr>
      <xdr:spPr>
        <a:xfrm>
          <a:off x="858982" y="55420"/>
          <a:ext cx="390005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400" b="1" i="0" u="none" strike="noStrike">
              <a:solidFill>
                <a:schemeClr val="accent5">
                  <a:lumMod val="50000"/>
                </a:schemeClr>
              </a:solidFill>
              <a:latin typeface="Cambria" panose="02040503050406030204" pitchFamily="18" charset="0"/>
              <a:ea typeface="Cambria" panose="02040503050406030204" pitchFamily="18" charset="0"/>
              <a:cs typeface="Calibri"/>
            </a:rPr>
            <a:t>KIX Business Dashboard</a:t>
          </a:r>
        </a:p>
      </xdr:txBody>
    </xdr:sp>
    <xdr:clientData/>
  </xdr:twoCellAnchor>
  <xdr:twoCellAnchor>
    <xdr:from>
      <xdr:col>0</xdr:col>
      <xdr:colOff>526473</xdr:colOff>
      <xdr:row>20</xdr:row>
      <xdr:rowOff>166256</xdr:rowOff>
    </xdr:from>
    <xdr:to>
      <xdr:col>2</xdr:col>
      <xdr:colOff>138546</xdr:colOff>
      <xdr:row>25</xdr:row>
      <xdr:rowOff>41564</xdr:rowOff>
    </xdr:to>
    <xdr:sp macro="" textlink="">
      <xdr:nvSpPr>
        <xdr:cNvPr id="13" name="Hexagon 12"/>
        <xdr:cNvSpPr/>
      </xdr:nvSpPr>
      <xdr:spPr>
        <a:xfrm>
          <a:off x="526473" y="3013365"/>
          <a:ext cx="1018309" cy="775854"/>
        </a:xfrm>
        <a:prstGeom prst="hexagon">
          <a:avLst/>
        </a:prstGeom>
        <a:gradFill flip="none" rotWithShape="1">
          <a:gsLst>
            <a:gs pos="0">
              <a:schemeClr val="accent5">
                <a:lumMod val="20000"/>
                <a:lumOff val="80000"/>
              </a:schemeClr>
            </a:gs>
            <a:gs pos="54000">
              <a:schemeClr val="accent1">
                <a:lumMod val="40000"/>
                <a:lumOff val="60000"/>
              </a:schemeClr>
            </a:gs>
            <a:gs pos="100000">
              <a:srgbClr val="478FD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546561</xdr:colOff>
      <xdr:row>22</xdr:row>
      <xdr:rowOff>103910</xdr:rowOff>
    </xdr:from>
    <xdr:to>
      <xdr:col>2</xdr:col>
      <xdr:colOff>117763</xdr:colOff>
      <xdr:row>24</xdr:row>
      <xdr:rowOff>180109</xdr:rowOff>
    </xdr:to>
    <xdr:sp macro="" textlink="">
      <xdr:nvSpPr>
        <xdr:cNvPr id="160" name="TextBox 159"/>
        <xdr:cNvSpPr txBox="1"/>
      </xdr:nvSpPr>
      <xdr:spPr>
        <a:xfrm>
          <a:off x="546561" y="3311237"/>
          <a:ext cx="977438" cy="436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Total </a:t>
          </a:r>
          <a:r>
            <a:rPr lang="en-US" sz="900" b="0"/>
            <a:t>Revenue</a:t>
          </a:r>
          <a:endParaRPr lang="en-US" sz="1000" b="0"/>
        </a:p>
      </xdr:txBody>
    </xdr:sp>
    <xdr:clientData/>
  </xdr:twoCellAnchor>
  <xdr:twoCellAnchor>
    <xdr:from>
      <xdr:col>0</xdr:col>
      <xdr:colOff>642158</xdr:colOff>
      <xdr:row>21</xdr:row>
      <xdr:rowOff>72045</xdr:rowOff>
    </xdr:from>
    <xdr:to>
      <xdr:col>2</xdr:col>
      <xdr:colOff>145473</xdr:colOff>
      <xdr:row>23</xdr:row>
      <xdr:rowOff>137075</xdr:rowOff>
    </xdr:to>
    <xdr:sp macro="" textlink="'Store Analysis'!$A$4">
      <xdr:nvSpPr>
        <xdr:cNvPr id="163" name="TextBox 162"/>
        <xdr:cNvSpPr txBox="1"/>
      </xdr:nvSpPr>
      <xdr:spPr>
        <a:xfrm>
          <a:off x="642158" y="3099263"/>
          <a:ext cx="909551" cy="42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BF33A3-AF63-4F71-8099-EEEA849402F3}" type="TxLink">
            <a:rPr lang="en-US" sz="1800" b="1" i="0" u="none" strike="noStrike">
              <a:solidFill>
                <a:srgbClr val="000000"/>
              </a:solidFill>
              <a:latin typeface="Calibri"/>
              <a:cs typeface="Calibri"/>
            </a:rPr>
            <a:pPr algn="l"/>
            <a:t>$5.4M</a:t>
          </a:fld>
          <a:endParaRPr lang="en-US" sz="1800" b="1"/>
        </a:p>
      </xdr:txBody>
    </xdr:sp>
    <xdr:clientData/>
  </xdr:twoCellAnchor>
  <xdr:twoCellAnchor>
    <xdr:from>
      <xdr:col>1</xdr:col>
      <xdr:colOff>104600</xdr:colOff>
      <xdr:row>31</xdr:row>
      <xdr:rowOff>27709</xdr:rowOff>
    </xdr:from>
    <xdr:to>
      <xdr:col>4</xdr:col>
      <xdr:colOff>554181</xdr:colOff>
      <xdr:row>34</xdr:row>
      <xdr:rowOff>35207</xdr:rowOff>
    </xdr:to>
    <xdr:sp macro="" textlink="">
      <xdr:nvSpPr>
        <xdr:cNvPr id="170" name="Rectangle 169"/>
        <xdr:cNvSpPr/>
      </xdr:nvSpPr>
      <xdr:spPr>
        <a:xfrm>
          <a:off x="783473" y="4856018"/>
          <a:ext cx="3026526" cy="547825"/>
        </a:xfrm>
        <a:prstGeom prst="rect">
          <a:avLst/>
        </a:prstGeom>
        <a:solidFill>
          <a:schemeClr val="bg1">
            <a:lumMod val="9500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30</xdr:row>
      <xdr:rowOff>96983</xdr:rowOff>
    </xdr:from>
    <xdr:to>
      <xdr:col>2</xdr:col>
      <xdr:colOff>145473</xdr:colOff>
      <xdr:row>34</xdr:row>
      <xdr:rowOff>152401</xdr:rowOff>
    </xdr:to>
    <xdr:sp macro="" textlink="">
      <xdr:nvSpPr>
        <xdr:cNvPr id="171" name="Hexagon 170"/>
        <xdr:cNvSpPr/>
      </xdr:nvSpPr>
      <xdr:spPr>
        <a:xfrm>
          <a:off x="533400" y="4745183"/>
          <a:ext cx="1018309" cy="775854"/>
        </a:xfrm>
        <a:prstGeom prst="hexagon">
          <a:avLst/>
        </a:prstGeom>
        <a:gradFill flip="none" rotWithShape="1">
          <a:gsLst>
            <a:gs pos="0">
              <a:schemeClr val="accent1">
                <a:lumMod val="20000"/>
                <a:lumOff val="80000"/>
              </a:schemeClr>
            </a:gs>
            <a:gs pos="54000">
              <a:schemeClr val="accent1">
                <a:lumMod val="40000"/>
                <a:lumOff val="60000"/>
              </a:schemeClr>
            </a:gs>
            <a:gs pos="100000">
              <a:srgbClr val="478FD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553488</xdr:colOff>
      <xdr:row>32</xdr:row>
      <xdr:rowOff>34637</xdr:rowOff>
    </xdr:from>
    <xdr:to>
      <xdr:col>2</xdr:col>
      <xdr:colOff>124690</xdr:colOff>
      <xdr:row>34</xdr:row>
      <xdr:rowOff>110836</xdr:rowOff>
    </xdr:to>
    <xdr:sp macro="" textlink="">
      <xdr:nvSpPr>
        <xdr:cNvPr id="172" name="TextBox 171"/>
        <xdr:cNvSpPr txBox="1"/>
      </xdr:nvSpPr>
      <xdr:spPr>
        <a:xfrm>
          <a:off x="553488" y="5043055"/>
          <a:ext cx="977438" cy="436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Variance</a:t>
          </a:r>
          <a:r>
            <a:rPr lang="en-US" sz="1000" b="0" baseline="0"/>
            <a:t> %</a:t>
          </a:r>
          <a:endParaRPr lang="en-US" sz="1000" b="0"/>
        </a:p>
      </xdr:txBody>
    </xdr:sp>
    <xdr:clientData/>
  </xdr:twoCellAnchor>
  <mc:AlternateContent xmlns:mc="http://schemas.openxmlformats.org/markup-compatibility/2006">
    <mc:Choice xmlns:a14="http://schemas.microsoft.com/office/drawing/2010/main" Requires="a14">
      <xdr:twoCellAnchor editAs="oneCell">
        <xdr:from>
          <xdr:col>0</xdr:col>
          <xdr:colOff>613064</xdr:colOff>
          <xdr:row>31</xdr:row>
          <xdr:rowOff>40178</xdr:rowOff>
        </xdr:from>
        <xdr:to>
          <xdr:col>1</xdr:col>
          <xdr:colOff>699654</xdr:colOff>
          <xdr:row>32</xdr:row>
          <xdr:rowOff>152143</xdr:rowOff>
        </xdr:to>
        <xdr:pic>
          <xdr:nvPicPr>
            <xdr:cNvPr id="165" name="Picture 164"/>
            <xdr:cNvPicPr>
              <a:picLocks noChangeAspect="1" noChangeArrowheads="1"/>
              <a:extLst>
                <a:ext uri="{84589F7E-364E-4C9E-8A38-B11213B215E9}">
                  <a14:cameraTool cellRange="'Store Analysis'!$E$9" spid="_x0000_s12362"/>
                </a:ext>
              </a:extLst>
            </xdr:cNvPicPr>
          </xdr:nvPicPr>
          <xdr:blipFill>
            <a:blip xmlns:r="http://schemas.openxmlformats.org/officeDocument/2006/relationships" r:embed="rId6"/>
            <a:srcRect/>
            <a:stretch>
              <a:fillRect/>
            </a:stretch>
          </xdr:blipFill>
          <xdr:spPr bwMode="auto">
            <a:xfrm>
              <a:off x="613064" y="4868487"/>
              <a:ext cx="765463" cy="29207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104600</xdr:colOff>
      <xdr:row>26</xdr:row>
      <xdr:rowOff>55417</xdr:rowOff>
    </xdr:from>
    <xdr:to>
      <xdr:col>4</xdr:col>
      <xdr:colOff>554181</xdr:colOff>
      <xdr:row>29</xdr:row>
      <xdr:rowOff>62915</xdr:rowOff>
    </xdr:to>
    <xdr:sp macro="" textlink="">
      <xdr:nvSpPr>
        <xdr:cNvPr id="173" name="Rectangle 172"/>
        <xdr:cNvSpPr/>
      </xdr:nvSpPr>
      <xdr:spPr>
        <a:xfrm>
          <a:off x="783473" y="3983181"/>
          <a:ext cx="3026526" cy="547825"/>
        </a:xfrm>
        <a:prstGeom prst="rect">
          <a:avLst/>
        </a:prstGeom>
        <a:solidFill>
          <a:schemeClr val="bg1">
            <a:lumMod val="9500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25</xdr:row>
      <xdr:rowOff>124691</xdr:rowOff>
    </xdr:from>
    <xdr:to>
      <xdr:col>2</xdr:col>
      <xdr:colOff>145473</xdr:colOff>
      <xdr:row>30</xdr:row>
      <xdr:rowOff>0</xdr:rowOff>
    </xdr:to>
    <xdr:sp macro="" textlink="">
      <xdr:nvSpPr>
        <xdr:cNvPr id="174" name="Hexagon 173"/>
        <xdr:cNvSpPr/>
      </xdr:nvSpPr>
      <xdr:spPr>
        <a:xfrm>
          <a:off x="533400" y="3872346"/>
          <a:ext cx="1018309" cy="775854"/>
        </a:xfrm>
        <a:prstGeom prst="hexagon">
          <a:avLst/>
        </a:prstGeom>
        <a:gradFill flip="none" rotWithShape="1">
          <a:gsLst>
            <a:gs pos="0">
              <a:schemeClr val="accent5">
                <a:lumMod val="20000"/>
                <a:lumOff val="80000"/>
              </a:schemeClr>
            </a:gs>
            <a:gs pos="54000">
              <a:schemeClr val="accent1">
                <a:lumMod val="40000"/>
                <a:lumOff val="60000"/>
              </a:schemeClr>
            </a:gs>
            <a:gs pos="100000">
              <a:srgbClr val="478FD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553488</xdr:colOff>
      <xdr:row>27</xdr:row>
      <xdr:rowOff>62345</xdr:rowOff>
    </xdr:from>
    <xdr:to>
      <xdr:col>2</xdr:col>
      <xdr:colOff>124690</xdr:colOff>
      <xdr:row>29</xdr:row>
      <xdr:rowOff>138544</xdr:rowOff>
    </xdr:to>
    <xdr:sp macro="" textlink="">
      <xdr:nvSpPr>
        <xdr:cNvPr id="175" name="TextBox 174"/>
        <xdr:cNvSpPr txBox="1"/>
      </xdr:nvSpPr>
      <xdr:spPr>
        <a:xfrm>
          <a:off x="553488" y="4170218"/>
          <a:ext cx="977438" cy="436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Total</a:t>
          </a:r>
          <a:r>
            <a:rPr lang="en-US" sz="1000" b="0" baseline="0"/>
            <a:t> Target</a:t>
          </a:r>
          <a:endParaRPr lang="en-US" sz="1000" b="0"/>
        </a:p>
      </xdr:txBody>
    </xdr:sp>
    <xdr:clientData/>
  </xdr:twoCellAnchor>
  <xdr:twoCellAnchor>
    <xdr:from>
      <xdr:col>0</xdr:col>
      <xdr:colOff>653934</xdr:colOff>
      <xdr:row>26</xdr:row>
      <xdr:rowOff>25630</xdr:rowOff>
    </xdr:from>
    <xdr:to>
      <xdr:col>2</xdr:col>
      <xdr:colOff>76200</xdr:colOff>
      <xdr:row>28</xdr:row>
      <xdr:rowOff>90660</xdr:rowOff>
    </xdr:to>
    <xdr:sp macro="" textlink="'Store Analysis'!$K$4">
      <xdr:nvSpPr>
        <xdr:cNvPr id="164" name="TextBox 163"/>
        <xdr:cNvSpPr txBox="1"/>
      </xdr:nvSpPr>
      <xdr:spPr>
        <a:xfrm>
          <a:off x="653934" y="3953394"/>
          <a:ext cx="828502" cy="42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1E66EB0-98F9-4990-8CE8-CB91997A8CCF}" type="TxLink">
            <a:rPr lang="en-US" sz="1800" b="1" i="0" u="none" strike="noStrike">
              <a:solidFill>
                <a:srgbClr val="000000"/>
              </a:solidFill>
              <a:latin typeface="Calibri"/>
              <a:ea typeface="+mn-ea"/>
              <a:cs typeface="Calibri"/>
            </a:rPr>
            <a:pPr marL="0" indent="0" algn="l"/>
            <a:t>$5.3M</a:t>
          </a:fld>
          <a:endParaRPr lang="en-US" sz="1800" b="1" i="0" u="none" strike="noStrike">
            <a:solidFill>
              <a:srgbClr val="000000"/>
            </a:solidFill>
            <a:latin typeface="Calibri"/>
            <a:ea typeface="+mn-ea"/>
            <a:cs typeface="Calibri"/>
          </a:endParaRPr>
        </a:p>
      </xdr:txBody>
    </xdr:sp>
    <xdr:clientData/>
  </xdr:twoCellAnchor>
  <xdr:twoCellAnchor>
    <xdr:from>
      <xdr:col>5</xdr:col>
      <xdr:colOff>233449</xdr:colOff>
      <xdr:row>12</xdr:row>
      <xdr:rowOff>36021</xdr:rowOff>
    </xdr:from>
    <xdr:to>
      <xdr:col>7</xdr:col>
      <xdr:colOff>294409</xdr:colOff>
      <xdr:row>12</xdr:row>
      <xdr:rowOff>43641</xdr:rowOff>
    </xdr:to>
    <xdr:cxnSp macro="">
      <xdr:nvCxnSpPr>
        <xdr:cNvPr id="176" name="Straight Connector 175"/>
        <xdr:cNvCxnSpPr/>
      </xdr:nvCxnSpPr>
      <xdr:spPr>
        <a:xfrm flipV="1">
          <a:off x="4611485" y="1442257"/>
          <a:ext cx="1280160" cy="7620"/>
        </a:xfrm>
        <a:prstGeom prst="line">
          <a:avLst/>
        </a:prstGeom>
        <a:ln w="1270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238300</xdr:colOff>
      <xdr:row>21</xdr:row>
      <xdr:rowOff>139930</xdr:rowOff>
    </xdr:from>
    <xdr:to>
      <xdr:col>2</xdr:col>
      <xdr:colOff>810492</xdr:colOff>
      <xdr:row>23</xdr:row>
      <xdr:rowOff>76201</xdr:rowOff>
    </xdr:to>
    <xdr:sp macro="" textlink="">
      <xdr:nvSpPr>
        <xdr:cNvPr id="177" name="TextBox 176"/>
        <xdr:cNvSpPr txBox="1"/>
      </xdr:nvSpPr>
      <xdr:spPr>
        <a:xfrm>
          <a:off x="1644536" y="3167148"/>
          <a:ext cx="572192" cy="29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Store</a:t>
          </a:r>
          <a:r>
            <a:rPr lang="en-US" sz="1200" b="0" baseline="0"/>
            <a:t> </a:t>
          </a:r>
          <a:endParaRPr lang="en-US" sz="1200" b="0"/>
        </a:p>
      </xdr:txBody>
    </xdr:sp>
    <xdr:clientData/>
  </xdr:twoCellAnchor>
  <xdr:twoCellAnchor>
    <xdr:from>
      <xdr:col>3</xdr:col>
      <xdr:colOff>203661</xdr:colOff>
      <xdr:row>21</xdr:row>
      <xdr:rowOff>146857</xdr:rowOff>
    </xdr:from>
    <xdr:to>
      <xdr:col>4</xdr:col>
      <xdr:colOff>561109</xdr:colOff>
      <xdr:row>23</xdr:row>
      <xdr:rowOff>55418</xdr:rowOff>
    </xdr:to>
    <xdr:sp macro="" textlink="">
      <xdr:nvSpPr>
        <xdr:cNvPr id="178" name="TextBox 177"/>
        <xdr:cNvSpPr txBox="1"/>
      </xdr:nvSpPr>
      <xdr:spPr>
        <a:xfrm>
          <a:off x="2732116" y="3174075"/>
          <a:ext cx="1084811"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has the highest </a:t>
          </a:r>
          <a:endParaRPr lang="en-US" sz="1100" b="0"/>
        </a:p>
      </xdr:txBody>
    </xdr:sp>
    <xdr:clientData/>
  </xdr:twoCellAnchor>
  <xdr:twoCellAnchor>
    <xdr:from>
      <xdr:col>2</xdr:col>
      <xdr:colOff>586741</xdr:colOff>
      <xdr:row>21</xdr:row>
      <xdr:rowOff>134390</xdr:rowOff>
    </xdr:from>
    <xdr:to>
      <xdr:col>3</xdr:col>
      <xdr:colOff>498763</xdr:colOff>
      <xdr:row>23</xdr:row>
      <xdr:rowOff>62346</xdr:rowOff>
    </xdr:to>
    <xdr:sp macro="" textlink="'Store Analysis'!$X$31">
      <xdr:nvSpPr>
        <xdr:cNvPr id="179" name="TextBox 178"/>
        <xdr:cNvSpPr txBox="1"/>
      </xdr:nvSpPr>
      <xdr:spPr>
        <a:xfrm>
          <a:off x="1992977" y="3161608"/>
          <a:ext cx="1034241"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540031-6AA8-49D3-80A9-A4A110678857}" type="TxLink">
            <a:rPr lang="en-US" sz="1050" b="1" i="0" u="none" strike="noStrike">
              <a:solidFill>
                <a:srgbClr val="000000"/>
              </a:solidFill>
              <a:latin typeface="Calibri"/>
              <a:cs typeface="Calibri"/>
            </a:rPr>
            <a:pPr algn="l"/>
            <a:t>Myers-Lopez</a:t>
          </a:fld>
          <a:endParaRPr lang="en-US" sz="1600" b="1"/>
        </a:p>
      </xdr:txBody>
    </xdr:sp>
    <xdr:clientData/>
  </xdr:twoCellAnchor>
  <xdr:twoCellAnchor>
    <xdr:from>
      <xdr:col>2</xdr:col>
      <xdr:colOff>245225</xdr:colOff>
      <xdr:row>22</xdr:row>
      <xdr:rowOff>146857</xdr:rowOff>
    </xdr:from>
    <xdr:to>
      <xdr:col>3</xdr:col>
      <xdr:colOff>20781</xdr:colOff>
      <xdr:row>24</xdr:row>
      <xdr:rowOff>55418</xdr:rowOff>
    </xdr:to>
    <xdr:sp macro="" textlink="">
      <xdr:nvSpPr>
        <xdr:cNvPr id="180" name="TextBox 179"/>
        <xdr:cNvSpPr txBox="1"/>
      </xdr:nvSpPr>
      <xdr:spPr>
        <a:xfrm>
          <a:off x="1651461" y="3354184"/>
          <a:ext cx="897775"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Revenue of  </a:t>
          </a:r>
          <a:endParaRPr lang="en-US" sz="1100" b="0"/>
        </a:p>
      </xdr:txBody>
    </xdr:sp>
    <xdr:clientData/>
  </xdr:twoCellAnchor>
  <xdr:twoCellAnchor>
    <xdr:from>
      <xdr:col>2</xdr:col>
      <xdr:colOff>974670</xdr:colOff>
      <xdr:row>22</xdr:row>
      <xdr:rowOff>134390</xdr:rowOff>
    </xdr:from>
    <xdr:to>
      <xdr:col>3</xdr:col>
      <xdr:colOff>471055</xdr:colOff>
      <xdr:row>24</xdr:row>
      <xdr:rowOff>62346</xdr:rowOff>
    </xdr:to>
    <xdr:sp macro="" textlink="'Store Analysis'!$X$30">
      <xdr:nvSpPr>
        <xdr:cNvPr id="181" name="TextBox 180"/>
        <xdr:cNvSpPr txBox="1"/>
      </xdr:nvSpPr>
      <xdr:spPr>
        <a:xfrm>
          <a:off x="2380906" y="3341717"/>
          <a:ext cx="618604"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8DCE200-F36C-49E2-8552-7C6EB290FBDA}" type="TxLink">
            <a:rPr lang="en-US" sz="1100" b="1" i="0" u="none" strike="noStrike">
              <a:solidFill>
                <a:srgbClr val="000000"/>
              </a:solidFill>
              <a:latin typeface="Calibri"/>
              <a:cs typeface="Calibri"/>
            </a:rPr>
            <a:pPr algn="l"/>
            <a:t>$565 K</a:t>
          </a:fld>
          <a:endParaRPr lang="en-US" sz="1800" b="1"/>
        </a:p>
      </xdr:txBody>
    </xdr:sp>
    <xdr:clientData/>
  </xdr:twoCellAnchor>
  <xdr:twoCellAnchor>
    <xdr:from>
      <xdr:col>2</xdr:col>
      <xdr:colOff>148246</xdr:colOff>
      <xdr:row>26</xdr:row>
      <xdr:rowOff>84511</xdr:rowOff>
    </xdr:from>
    <xdr:to>
      <xdr:col>2</xdr:col>
      <xdr:colOff>720438</xdr:colOff>
      <xdr:row>28</xdr:row>
      <xdr:rowOff>20782</xdr:rowOff>
    </xdr:to>
    <xdr:sp macro="" textlink="">
      <xdr:nvSpPr>
        <xdr:cNvPr id="182" name="TextBox 181"/>
        <xdr:cNvSpPr txBox="1"/>
      </xdr:nvSpPr>
      <xdr:spPr>
        <a:xfrm>
          <a:off x="1554482" y="4012275"/>
          <a:ext cx="572192" cy="29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Store</a:t>
          </a:r>
          <a:r>
            <a:rPr lang="en-US" sz="1200" b="0" baseline="0"/>
            <a:t> </a:t>
          </a:r>
          <a:endParaRPr lang="en-US" sz="1200" b="0"/>
        </a:p>
      </xdr:txBody>
    </xdr:sp>
    <xdr:clientData/>
  </xdr:twoCellAnchor>
  <xdr:twoCellAnchor>
    <xdr:from>
      <xdr:col>3</xdr:col>
      <xdr:colOff>127461</xdr:colOff>
      <xdr:row>26</xdr:row>
      <xdr:rowOff>91438</xdr:rowOff>
    </xdr:from>
    <xdr:to>
      <xdr:col>4</xdr:col>
      <xdr:colOff>484909</xdr:colOff>
      <xdr:row>27</xdr:row>
      <xdr:rowOff>180108</xdr:rowOff>
    </xdr:to>
    <xdr:sp macro="" textlink="">
      <xdr:nvSpPr>
        <xdr:cNvPr id="183" name="TextBox 182"/>
        <xdr:cNvSpPr txBox="1"/>
      </xdr:nvSpPr>
      <xdr:spPr>
        <a:xfrm>
          <a:off x="2655916" y="4019202"/>
          <a:ext cx="1084811"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has the highest </a:t>
          </a:r>
          <a:endParaRPr lang="en-US" sz="1100" b="0"/>
        </a:p>
      </xdr:txBody>
    </xdr:sp>
    <xdr:clientData/>
  </xdr:twoCellAnchor>
  <xdr:twoCellAnchor>
    <xdr:from>
      <xdr:col>2</xdr:col>
      <xdr:colOff>572887</xdr:colOff>
      <xdr:row>26</xdr:row>
      <xdr:rowOff>72044</xdr:rowOff>
    </xdr:from>
    <xdr:to>
      <xdr:col>3</xdr:col>
      <xdr:colOff>360219</xdr:colOff>
      <xdr:row>28</xdr:row>
      <xdr:rowOff>0</xdr:rowOff>
    </xdr:to>
    <xdr:sp macro="" textlink="'Store Analysis'!$Y$31">
      <xdr:nvSpPr>
        <xdr:cNvPr id="184" name="TextBox 183"/>
        <xdr:cNvSpPr txBox="1"/>
      </xdr:nvSpPr>
      <xdr:spPr>
        <a:xfrm>
          <a:off x="1979123" y="3999808"/>
          <a:ext cx="909551"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9AA46B2-5893-4C64-804B-2AF5968D71BD}" type="TxLink">
            <a:rPr lang="en-US" sz="1050" b="1" i="0" u="none" strike="noStrike">
              <a:solidFill>
                <a:srgbClr val="000000"/>
              </a:solidFill>
              <a:latin typeface="Calibri"/>
              <a:cs typeface="Calibri"/>
            </a:rPr>
            <a:pPr algn="l"/>
            <a:t>Novak PLC</a:t>
          </a:fld>
          <a:endParaRPr lang="en-US" sz="1600" b="1"/>
        </a:p>
      </xdr:txBody>
    </xdr:sp>
    <xdr:clientData/>
  </xdr:twoCellAnchor>
  <xdr:twoCellAnchor>
    <xdr:from>
      <xdr:col>2</xdr:col>
      <xdr:colOff>155172</xdr:colOff>
      <xdr:row>27</xdr:row>
      <xdr:rowOff>91438</xdr:rowOff>
    </xdr:from>
    <xdr:to>
      <xdr:col>2</xdr:col>
      <xdr:colOff>893620</xdr:colOff>
      <xdr:row>28</xdr:row>
      <xdr:rowOff>180108</xdr:rowOff>
    </xdr:to>
    <xdr:sp macro="" textlink="">
      <xdr:nvSpPr>
        <xdr:cNvPr id="185" name="TextBox 184"/>
        <xdr:cNvSpPr txBox="1"/>
      </xdr:nvSpPr>
      <xdr:spPr>
        <a:xfrm>
          <a:off x="1561408" y="4199311"/>
          <a:ext cx="738448"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Target of  </a:t>
          </a:r>
          <a:endParaRPr lang="en-US" sz="1100" b="0"/>
        </a:p>
      </xdr:txBody>
    </xdr:sp>
    <xdr:clientData/>
  </xdr:twoCellAnchor>
  <xdr:twoCellAnchor>
    <xdr:from>
      <xdr:col>2</xdr:col>
      <xdr:colOff>766853</xdr:colOff>
      <xdr:row>27</xdr:row>
      <xdr:rowOff>72044</xdr:rowOff>
    </xdr:from>
    <xdr:to>
      <xdr:col>3</xdr:col>
      <xdr:colOff>263238</xdr:colOff>
      <xdr:row>29</xdr:row>
      <xdr:rowOff>0</xdr:rowOff>
    </xdr:to>
    <xdr:sp macro="" textlink="'Store Analysis'!$Y$30">
      <xdr:nvSpPr>
        <xdr:cNvPr id="186" name="TextBox 185"/>
        <xdr:cNvSpPr txBox="1"/>
      </xdr:nvSpPr>
      <xdr:spPr>
        <a:xfrm>
          <a:off x="2173089" y="4179917"/>
          <a:ext cx="618604"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03667C2-B3F3-471F-A38E-04CAAEE50365}" type="TxLink">
            <a:rPr lang="en-US" sz="1100" b="1" i="0" u="none" strike="noStrike">
              <a:solidFill>
                <a:srgbClr val="000000"/>
              </a:solidFill>
              <a:latin typeface="Calibri"/>
              <a:cs typeface="Calibri"/>
            </a:rPr>
            <a:pPr algn="l"/>
            <a:t>$711 K</a:t>
          </a:fld>
          <a:endParaRPr lang="en-US" sz="1800" b="1"/>
        </a:p>
      </xdr:txBody>
    </xdr:sp>
    <xdr:clientData/>
  </xdr:twoCellAnchor>
  <xdr:twoCellAnchor>
    <xdr:from>
      <xdr:col>2</xdr:col>
      <xdr:colOff>141319</xdr:colOff>
      <xdr:row>31</xdr:row>
      <xdr:rowOff>36021</xdr:rowOff>
    </xdr:from>
    <xdr:to>
      <xdr:col>2</xdr:col>
      <xdr:colOff>713511</xdr:colOff>
      <xdr:row>32</xdr:row>
      <xdr:rowOff>152401</xdr:rowOff>
    </xdr:to>
    <xdr:sp macro="" textlink="">
      <xdr:nvSpPr>
        <xdr:cNvPr id="187" name="TextBox 186"/>
        <xdr:cNvSpPr txBox="1"/>
      </xdr:nvSpPr>
      <xdr:spPr>
        <a:xfrm>
          <a:off x="1547555" y="4864330"/>
          <a:ext cx="572192" cy="29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Store</a:t>
          </a:r>
          <a:r>
            <a:rPr lang="en-US" sz="1200" b="0" baseline="0"/>
            <a:t> </a:t>
          </a:r>
          <a:endParaRPr lang="en-US" sz="1200" b="0"/>
        </a:p>
      </xdr:txBody>
    </xdr:sp>
    <xdr:clientData/>
  </xdr:twoCellAnchor>
  <xdr:twoCellAnchor>
    <xdr:from>
      <xdr:col>3</xdr:col>
      <xdr:colOff>120534</xdr:colOff>
      <xdr:row>31</xdr:row>
      <xdr:rowOff>42948</xdr:rowOff>
    </xdr:from>
    <xdr:to>
      <xdr:col>4</xdr:col>
      <xdr:colOff>477982</xdr:colOff>
      <xdr:row>32</xdr:row>
      <xdr:rowOff>131618</xdr:rowOff>
    </xdr:to>
    <xdr:sp macro="" textlink="">
      <xdr:nvSpPr>
        <xdr:cNvPr id="188" name="TextBox 187"/>
        <xdr:cNvSpPr txBox="1"/>
      </xdr:nvSpPr>
      <xdr:spPr>
        <a:xfrm>
          <a:off x="2648989" y="4871257"/>
          <a:ext cx="1084811"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has the highest </a:t>
          </a:r>
          <a:endParaRPr lang="en-US" sz="1100" b="0"/>
        </a:p>
      </xdr:txBody>
    </xdr:sp>
    <xdr:clientData/>
  </xdr:twoCellAnchor>
  <xdr:twoCellAnchor>
    <xdr:from>
      <xdr:col>2</xdr:col>
      <xdr:colOff>524396</xdr:colOff>
      <xdr:row>31</xdr:row>
      <xdr:rowOff>30481</xdr:rowOff>
    </xdr:from>
    <xdr:to>
      <xdr:col>3</xdr:col>
      <xdr:colOff>311728</xdr:colOff>
      <xdr:row>32</xdr:row>
      <xdr:rowOff>138546</xdr:rowOff>
    </xdr:to>
    <xdr:sp macro="" textlink="'Store Analysis'!$W$31">
      <xdr:nvSpPr>
        <xdr:cNvPr id="189" name="TextBox 188"/>
        <xdr:cNvSpPr txBox="1"/>
      </xdr:nvSpPr>
      <xdr:spPr>
        <a:xfrm>
          <a:off x="1930632" y="4858790"/>
          <a:ext cx="909551"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79A7BEF-3860-4E46-9D95-6185C721667A}" type="TxLink">
            <a:rPr lang="en-US" sz="1100" b="1" i="0" u="none" strike="noStrike">
              <a:solidFill>
                <a:srgbClr val="000000"/>
              </a:solidFill>
              <a:latin typeface="Calibri"/>
              <a:cs typeface="Calibri"/>
            </a:rPr>
            <a:pPr algn="l"/>
            <a:t>Lee-Myers</a:t>
          </a:fld>
          <a:endParaRPr lang="en-US" sz="1600" b="1"/>
        </a:p>
      </xdr:txBody>
    </xdr:sp>
    <xdr:clientData/>
  </xdr:twoCellAnchor>
  <xdr:twoCellAnchor>
    <xdr:from>
      <xdr:col>2</xdr:col>
      <xdr:colOff>148244</xdr:colOff>
      <xdr:row>32</xdr:row>
      <xdr:rowOff>42948</xdr:rowOff>
    </xdr:from>
    <xdr:to>
      <xdr:col>2</xdr:col>
      <xdr:colOff>1025237</xdr:colOff>
      <xdr:row>33</xdr:row>
      <xdr:rowOff>131618</xdr:rowOff>
    </xdr:to>
    <xdr:sp macro="" textlink="">
      <xdr:nvSpPr>
        <xdr:cNvPr id="190" name="TextBox 189"/>
        <xdr:cNvSpPr txBox="1"/>
      </xdr:nvSpPr>
      <xdr:spPr>
        <a:xfrm>
          <a:off x="1554480" y="5051366"/>
          <a:ext cx="876993" cy="268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Variance of  </a:t>
          </a:r>
          <a:endParaRPr lang="en-US" sz="1100" b="0"/>
        </a:p>
      </xdr:txBody>
    </xdr:sp>
    <xdr:clientData/>
  </xdr:twoCellAnchor>
  <xdr:twoCellAnchor>
    <xdr:from>
      <xdr:col>2</xdr:col>
      <xdr:colOff>877689</xdr:colOff>
      <xdr:row>32</xdr:row>
      <xdr:rowOff>30481</xdr:rowOff>
    </xdr:from>
    <xdr:to>
      <xdr:col>3</xdr:col>
      <xdr:colOff>374074</xdr:colOff>
      <xdr:row>33</xdr:row>
      <xdr:rowOff>138546</xdr:rowOff>
    </xdr:to>
    <xdr:sp macro="" textlink="'Store Analysis'!$W$30">
      <xdr:nvSpPr>
        <xdr:cNvPr id="191" name="TextBox 190"/>
        <xdr:cNvSpPr txBox="1"/>
      </xdr:nvSpPr>
      <xdr:spPr>
        <a:xfrm>
          <a:off x="2283925" y="5038899"/>
          <a:ext cx="618604" cy="28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88963F1-1526-4199-A6A8-7A1889FA56D4}" type="TxLink">
            <a:rPr lang="en-US" sz="1100" b="1" i="0" u="none" strike="noStrike">
              <a:solidFill>
                <a:srgbClr val="000000"/>
              </a:solidFill>
              <a:latin typeface="Calibri"/>
              <a:cs typeface="Calibri"/>
            </a:rPr>
            <a:pPr algn="l"/>
            <a:t>+31.1%</a:t>
          </a:fld>
          <a:endParaRPr lang="en-US" sz="1800" b="1"/>
        </a:p>
      </xdr:txBody>
    </xdr:sp>
    <xdr:clientData/>
  </xdr:twoCellAnchor>
  <xdr:twoCellAnchor editAs="oneCell">
    <xdr:from>
      <xdr:col>2</xdr:col>
      <xdr:colOff>949037</xdr:colOff>
      <xdr:row>9</xdr:row>
      <xdr:rowOff>152399</xdr:rowOff>
    </xdr:from>
    <xdr:to>
      <xdr:col>4</xdr:col>
      <xdr:colOff>768928</xdr:colOff>
      <xdr:row>20</xdr:row>
      <xdr:rowOff>0</xdr:rowOff>
    </xdr:to>
    <mc:AlternateContent xmlns:mc="http://schemas.openxmlformats.org/markup-compatibility/2006" xmlns:a14="http://schemas.microsoft.com/office/drawing/2010/main">
      <mc:Choice Requires="a14">
        <xdr:graphicFrame macro="">
          <xdr:nvGraphicFramePr>
            <xdr:cNvPr id="192" name="Store Name 1"/>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2355273" y="1018308"/>
              <a:ext cx="1669473" cy="1828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6</xdr:row>
      <xdr:rowOff>145472</xdr:rowOff>
    </xdr:from>
    <xdr:to>
      <xdr:col>0</xdr:col>
      <xdr:colOff>270164</xdr:colOff>
      <xdr:row>35</xdr:row>
      <xdr:rowOff>131619</xdr:rowOff>
    </xdr:to>
    <xdr:sp macro="" textlink="">
      <xdr:nvSpPr>
        <xdr:cNvPr id="2" name="Rounded Rectangle 1"/>
        <xdr:cNvSpPr/>
      </xdr:nvSpPr>
      <xdr:spPr>
        <a:xfrm flipH="1">
          <a:off x="0" y="471054"/>
          <a:ext cx="270164" cy="5209310"/>
        </a:xfrm>
        <a:prstGeom prst="roundRect">
          <a:avLst>
            <a:gd name="adj" fmla="val 32051"/>
          </a:avLst>
        </a:prstGeom>
        <a:gradFill flip="none" rotWithShape="1">
          <a:gsLst>
            <a:gs pos="0">
              <a:schemeClr val="accent1">
                <a:lumMod val="60000"/>
                <a:lumOff val="40000"/>
              </a:schemeClr>
            </a:gs>
            <a:gs pos="0">
              <a:schemeClr val="accent1">
                <a:lumMod val="75000"/>
              </a:schemeClr>
            </a:gs>
            <a:gs pos="100000">
              <a:schemeClr val="tx1">
                <a:lumMod val="85000"/>
                <a:lumOff val="15000"/>
              </a:scheme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90055</xdr:colOff>
      <xdr:row>0</xdr:row>
      <xdr:rowOff>0</xdr:rowOff>
    </xdr:from>
    <xdr:to>
      <xdr:col>1</xdr:col>
      <xdr:colOff>76199</xdr:colOff>
      <xdr:row>7</xdr:row>
      <xdr:rowOff>159326</xdr:rowOff>
    </xdr:to>
    <xdr:pic>
      <xdr:nvPicPr>
        <xdr:cNvPr id="63" name="Picture 62"/>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colorTemperature colorTemp="6425"/>
                  </a14:imgEffect>
                  <a14:imgEffect>
                    <a14:saturation sat="67000"/>
                  </a14:imgEffect>
                </a14:imgLayer>
              </a14:imgProps>
            </a:ext>
            <a:ext uri="{28A0092B-C50C-407E-A947-70E740481C1C}">
              <a14:useLocalDpi xmlns:a14="http://schemas.microsoft.com/office/drawing/2010/main" val="0"/>
            </a:ext>
          </a:extLst>
        </a:blip>
        <a:stretch>
          <a:fillRect/>
        </a:stretch>
      </xdr:blipFill>
      <xdr:spPr>
        <a:xfrm>
          <a:off x="90055" y="0"/>
          <a:ext cx="665017" cy="66501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16</xdr:col>
      <xdr:colOff>425374</xdr:colOff>
      <xdr:row>12</xdr:row>
      <xdr:rowOff>124693</xdr:rowOff>
    </xdr:from>
    <xdr:to>
      <xdr:col>18</xdr:col>
      <xdr:colOff>256309</xdr:colOff>
      <xdr:row>30</xdr:row>
      <xdr:rowOff>20783</xdr:rowOff>
    </xdr:to>
    <xdr:sp macro="" textlink="">
      <xdr:nvSpPr>
        <xdr:cNvPr id="38" name="Oval 37"/>
        <xdr:cNvSpPr/>
      </xdr:nvSpPr>
      <xdr:spPr>
        <a:xfrm>
          <a:off x="11509010" y="1530929"/>
          <a:ext cx="1050135" cy="3138054"/>
        </a:xfrm>
        <a:prstGeom prst="ellipse">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498764</xdr:colOff>
      <xdr:row>12</xdr:row>
      <xdr:rowOff>41564</xdr:rowOff>
    </xdr:from>
    <xdr:to>
      <xdr:col>13</xdr:col>
      <xdr:colOff>20783</xdr:colOff>
      <xdr:row>25</xdr:row>
      <xdr:rowOff>13854</xdr:rowOff>
    </xdr:to>
    <xdr:sp macro="" textlink="">
      <xdr:nvSpPr>
        <xdr:cNvPr id="46" name="Rectangle 45"/>
        <xdr:cNvSpPr/>
      </xdr:nvSpPr>
      <xdr:spPr>
        <a:xfrm>
          <a:off x="5486400" y="1447800"/>
          <a:ext cx="3789219" cy="231370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471055</xdr:colOff>
      <xdr:row>12</xdr:row>
      <xdr:rowOff>20782</xdr:rowOff>
    </xdr:from>
    <xdr:to>
      <xdr:col>2</xdr:col>
      <xdr:colOff>1059873</xdr:colOff>
      <xdr:row>24</xdr:row>
      <xdr:rowOff>173182</xdr:rowOff>
    </xdr:to>
    <xdr:sp macro="" textlink="">
      <xdr:nvSpPr>
        <xdr:cNvPr id="50" name="Rectangle 49"/>
        <xdr:cNvSpPr/>
      </xdr:nvSpPr>
      <xdr:spPr>
        <a:xfrm>
          <a:off x="471055" y="1427018"/>
          <a:ext cx="1995054" cy="231370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27709</xdr:colOff>
      <xdr:row>12</xdr:row>
      <xdr:rowOff>1</xdr:rowOff>
    </xdr:from>
    <xdr:to>
      <xdr:col>6</xdr:col>
      <xdr:colOff>394853</xdr:colOff>
      <xdr:row>24</xdr:row>
      <xdr:rowOff>152401</xdr:rowOff>
    </xdr:to>
    <xdr:sp macro="" textlink="">
      <xdr:nvSpPr>
        <xdr:cNvPr id="51" name="Rectangle 50"/>
        <xdr:cNvSpPr/>
      </xdr:nvSpPr>
      <xdr:spPr>
        <a:xfrm>
          <a:off x="2556164" y="1406237"/>
          <a:ext cx="2826325" cy="231370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401782</xdr:colOff>
      <xdr:row>25</xdr:row>
      <xdr:rowOff>96981</xdr:rowOff>
    </xdr:from>
    <xdr:to>
      <xdr:col>7</xdr:col>
      <xdr:colOff>394856</xdr:colOff>
      <xdr:row>35</xdr:row>
      <xdr:rowOff>131619</xdr:rowOff>
    </xdr:to>
    <xdr:sp macro="" textlink="">
      <xdr:nvSpPr>
        <xdr:cNvPr id="52" name="Rectangle 51"/>
        <xdr:cNvSpPr/>
      </xdr:nvSpPr>
      <xdr:spPr>
        <a:xfrm>
          <a:off x="401782" y="3844636"/>
          <a:ext cx="5590310" cy="183572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477982</xdr:colOff>
      <xdr:row>25</xdr:row>
      <xdr:rowOff>110835</xdr:rowOff>
    </xdr:from>
    <xdr:to>
      <xdr:col>12</xdr:col>
      <xdr:colOff>561110</xdr:colOff>
      <xdr:row>35</xdr:row>
      <xdr:rowOff>145473</xdr:rowOff>
    </xdr:to>
    <xdr:sp macro="" textlink="">
      <xdr:nvSpPr>
        <xdr:cNvPr id="53" name="Rectangle 52"/>
        <xdr:cNvSpPr/>
      </xdr:nvSpPr>
      <xdr:spPr>
        <a:xfrm>
          <a:off x="6075218" y="3858490"/>
          <a:ext cx="3131128" cy="183572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16</xdr:col>
      <xdr:colOff>480060</xdr:colOff>
      <xdr:row>7</xdr:row>
      <xdr:rowOff>29460</xdr:rowOff>
    </xdr:to>
    <xdr:sp macro="" textlink="">
      <xdr:nvSpPr>
        <xdr:cNvPr id="5" name="Rectangle 4"/>
        <xdr:cNvSpPr/>
      </xdr:nvSpPr>
      <xdr:spPr>
        <a:xfrm>
          <a:off x="0" y="0"/>
          <a:ext cx="11551920" cy="540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380999</xdr:colOff>
      <xdr:row>0</xdr:row>
      <xdr:rowOff>0</xdr:rowOff>
    </xdr:from>
    <xdr:to>
      <xdr:col>23</xdr:col>
      <xdr:colOff>375285</xdr:colOff>
      <xdr:row>38</xdr:row>
      <xdr:rowOff>173181</xdr:rowOff>
    </xdr:to>
    <xdr:sp macro="" textlink="">
      <xdr:nvSpPr>
        <xdr:cNvPr id="6" name="Moon 5"/>
        <xdr:cNvSpPr/>
      </xdr:nvSpPr>
      <xdr:spPr>
        <a:xfrm flipH="1">
          <a:off x="10855035" y="0"/>
          <a:ext cx="4871086" cy="6262254"/>
        </a:xfrm>
        <a:prstGeom prst="moon">
          <a:avLst>
            <a:gd name="adj" fmla="val 61768"/>
          </a:avLst>
        </a:prstGeom>
        <a:solidFill>
          <a:schemeClr val="bg1">
            <a:lumMod val="85000"/>
          </a:schemeClr>
        </a:solidFill>
        <a:ln w="1905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569421</xdr:colOff>
      <xdr:row>0</xdr:row>
      <xdr:rowOff>20782</xdr:rowOff>
    </xdr:from>
    <xdr:to>
      <xdr:col>21</xdr:col>
      <xdr:colOff>317961</xdr:colOff>
      <xdr:row>9</xdr:row>
      <xdr:rowOff>165562</xdr:rowOff>
    </xdr:to>
    <xdr:sp macro="" textlink="">
      <xdr:nvSpPr>
        <xdr:cNvPr id="3" name="Trapezoid 2"/>
        <xdr:cNvSpPr/>
      </xdr:nvSpPr>
      <xdr:spPr>
        <a:xfrm flipV="1">
          <a:off x="12262657" y="20782"/>
          <a:ext cx="2186940" cy="1010689"/>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259080</xdr:colOff>
      <xdr:row>37</xdr:row>
      <xdr:rowOff>38100</xdr:rowOff>
    </xdr:from>
    <xdr:to>
      <xdr:col>23</xdr:col>
      <xdr:colOff>121920</xdr:colOff>
      <xdr:row>43</xdr:row>
      <xdr:rowOff>106680</xdr:rowOff>
    </xdr:to>
    <xdr:sp macro="" textlink="">
      <xdr:nvSpPr>
        <xdr:cNvPr id="4" name="Trapezoid 3"/>
        <xdr:cNvSpPr/>
      </xdr:nvSpPr>
      <xdr:spPr>
        <a:xfrm flipV="1">
          <a:off x="13159740" y="6035040"/>
          <a:ext cx="2301240" cy="1165860"/>
        </a:xfrm>
        <a:prstGeom prst="trapezoid">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3463</xdr:colOff>
      <xdr:row>0</xdr:row>
      <xdr:rowOff>0</xdr:rowOff>
    </xdr:from>
    <xdr:to>
      <xdr:col>18</xdr:col>
      <xdr:colOff>201583</xdr:colOff>
      <xdr:row>5</xdr:row>
      <xdr:rowOff>22860</xdr:rowOff>
    </xdr:to>
    <xdr:sp macro="" textlink="">
      <xdr:nvSpPr>
        <xdr:cNvPr id="13" name="Rectangle 12"/>
        <xdr:cNvSpPr/>
      </xdr:nvSpPr>
      <xdr:spPr>
        <a:xfrm>
          <a:off x="11087099" y="0"/>
          <a:ext cx="1417320" cy="1683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358140</xdr:colOff>
          <xdr:row>12</xdr:row>
          <xdr:rowOff>99060</xdr:rowOff>
        </xdr:from>
        <xdr:to>
          <xdr:col>12</xdr:col>
          <xdr:colOff>556260</xdr:colOff>
          <xdr:row>13</xdr:row>
          <xdr:rowOff>121920</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574964</xdr:colOff>
      <xdr:row>16</xdr:row>
      <xdr:rowOff>34635</xdr:rowOff>
    </xdr:from>
    <xdr:to>
      <xdr:col>12</xdr:col>
      <xdr:colOff>547255</xdr:colOff>
      <xdr:row>24</xdr:row>
      <xdr:rowOff>96984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574963</xdr:colOff>
      <xdr:row>26</xdr:row>
      <xdr:rowOff>80432</xdr:rowOff>
    </xdr:from>
    <xdr:to>
      <xdr:col>10</xdr:col>
      <xdr:colOff>11082</xdr:colOff>
      <xdr:row>26</xdr:row>
      <xdr:rowOff>126151</xdr:rowOff>
    </xdr:to>
    <xdr:pic>
      <xdr:nvPicPr>
        <xdr:cNvPr id="20" name="Picture 1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7391399" y="4008196"/>
          <a:ext cx="45719" cy="45719"/>
        </a:xfrm>
        <a:prstGeom prst="rect">
          <a:avLst/>
        </a:prstGeom>
      </xdr:spPr>
    </xdr:pic>
    <xdr:clientData/>
  </xdr:twoCellAnchor>
  <xdr:twoCellAnchor>
    <xdr:from>
      <xdr:col>0</xdr:col>
      <xdr:colOff>90054</xdr:colOff>
      <xdr:row>7</xdr:row>
      <xdr:rowOff>173183</xdr:rowOff>
    </xdr:from>
    <xdr:to>
      <xdr:col>2</xdr:col>
      <xdr:colOff>284018</xdr:colOff>
      <xdr:row>11</xdr:row>
      <xdr:rowOff>76201</xdr:rowOff>
    </xdr:to>
    <xdr:grpSp>
      <xdr:nvGrpSpPr>
        <xdr:cNvPr id="45" name="Group 44"/>
        <xdr:cNvGrpSpPr/>
      </xdr:nvGrpSpPr>
      <xdr:grpSpPr>
        <a:xfrm>
          <a:off x="90054" y="678874"/>
          <a:ext cx="1600200" cy="623454"/>
          <a:chOff x="193963" y="768928"/>
          <a:chExt cx="1600200" cy="623454"/>
        </a:xfrm>
      </xdr:grpSpPr>
      <xdr:sp macro="" textlink="">
        <xdr:nvSpPr>
          <xdr:cNvPr id="2" name="Rounded Rectangle 1"/>
          <xdr:cNvSpPr/>
        </xdr:nvSpPr>
        <xdr:spPr>
          <a:xfrm>
            <a:off x="193963" y="768928"/>
            <a:ext cx="1600200" cy="623454"/>
          </a:xfrm>
          <a:prstGeom prst="roundRect">
            <a:avLst/>
          </a:prstGeom>
          <a:gradFill flip="none" rotWithShape="1">
            <a:gsLst>
              <a:gs pos="0">
                <a:srgbClr val="478FD1"/>
              </a:gs>
              <a:gs pos="66000">
                <a:schemeClr val="bg2">
                  <a:lumMod val="10000"/>
                </a:schemeClr>
              </a:gs>
              <a:gs pos="100000">
                <a:schemeClr val="tx1">
                  <a:lumMod val="85000"/>
                  <a:lumOff val="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Oval 6"/>
          <xdr:cNvSpPr/>
        </xdr:nvSpPr>
        <xdr:spPr>
          <a:xfrm>
            <a:off x="242453" y="852055"/>
            <a:ext cx="422564" cy="408709"/>
          </a:xfrm>
          <a:prstGeom prst="ellipse">
            <a:avLst/>
          </a:prstGeom>
          <a:solidFill>
            <a:schemeClr val="accent1">
              <a:lumMod val="50000"/>
              <a:alpha val="7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23185" y="928256"/>
            <a:ext cx="265634" cy="265634"/>
          </a:xfrm>
          <a:prstGeom prst="rect">
            <a:avLst/>
          </a:prstGeom>
        </xdr:spPr>
      </xdr:pic>
      <xdr:sp macro="" textlink="">
        <xdr:nvSpPr>
          <xdr:cNvPr id="23" name="TextBox 22"/>
          <xdr:cNvSpPr txBox="1"/>
        </xdr:nvSpPr>
        <xdr:spPr>
          <a:xfrm>
            <a:off x="831272" y="1080655"/>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COGS</a:t>
            </a:r>
          </a:p>
        </xdr:txBody>
      </xdr:sp>
      <xdr:sp macro="" textlink="Analysis3!$T$7">
        <xdr:nvSpPr>
          <xdr:cNvPr id="33" name="TextBox 32"/>
          <xdr:cNvSpPr txBox="1"/>
        </xdr:nvSpPr>
        <xdr:spPr>
          <a:xfrm>
            <a:off x="817418" y="803565"/>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CFC1D8-9C1B-4656-B694-7A8444630C10}" type="TxLink">
              <a:rPr lang="en-US" sz="1400" b="1" i="0" u="none" strike="noStrike">
                <a:solidFill>
                  <a:schemeClr val="bg1"/>
                </a:solidFill>
                <a:latin typeface="Calibri"/>
                <a:cs typeface="Calibri"/>
              </a:rPr>
              <a:pPr/>
              <a:t>$3.1M</a:t>
            </a:fld>
            <a:endParaRPr lang="en-US" sz="1600" b="1">
              <a:solidFill>
                <a:schemeClr val="bg1"/>
              </a:solidFill>
            </a:endParaRPr>
          </a:p>
        </xdr:txBody>
      </xdr:sp>
    </xdr:grpSp>
    <xdr:clientData/>
  </xdr:twoCellAnchor>
  <xdr:twoCellAnchor>
    <xdr:from>
      <xdr:col>4</xdr:col>
      <xdr:colOff>554182</xdr:colOff>
      <xdr:row>7</xdr:row>
      <xdr:rowOff>173183</xdr:rowOff>
    </xdr:from>
    <xdr:to>
      <xdr:col>6</xdr:col>
      <xdr:colOff>422564</xdr:colOff>
      <xdr:row>11</xdr:row>
      <xdr:rowOff>76201</xdr:rowOff>
    </xdr:to>
    <xdr:grpSp>
      <xdr:nvGrpSpPr>
        <xdr:cNvPr id="43" name="Group 42"/>
        <xdr:cNvGrpSpPr/>
      </xdr:nvGrpSpPr>
      <xdr:grpSpPr>
        <a:xfrm>
          <a:off x="3810000" y="678874"/>
          <a:ext cx="1600200" cy="623454"/>
          <a:chOff x="4530435" y="768928"/>
          <a:chExt cx="1600200" cy="623454"/>
        </a:xfrm>
      </xdr:grpSpPr>
      <xdr:sp macro="" textlink="">
        <xdr:nvSpPr>
          <xdr:cNvPr id="14" name="Rounded Rectangle 13"/>
          <xdr:cNvSpPr/>
        </xdr:nvSpPr>
        <xdr:spPr>
          <a:xfrm>
            <a:off x="4530435" y="768928"/>
            <a:ext cx="1600200" cy="623454"/>
          </a:xfrm>
          <a:prstGeom prst="roundRect">
            <a:avLst/>
          </a:prstGeom>
          <a:gradFill flip="none" rotWithShape="1">
            <a:gsLst>
              <a:gs pos="0">
                <a:srgbClr val="478FD1"/>
              </a:gs>
              <a:gs pos="66000">
                <a:schemeClr val="bg2">
                  <a:lumMod val="10000"/>
                </a:schemeClr>
              </a:gs>
              <a:gs pos="100000">
                <a:schemeClr val="tx1">
                  <a:lumMod val="85000"/>
                  <a:lumOff val="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xdr:cNvSpPr/>
        </xdr:nvSpPr>
        <xdr:spPr>
          <a:xfrm>
            <a:off x="4578925" y="879764"/>
            <a:ext cx="401784" cy="394854"/>
          </a:xfrm>
          <a:prstGeom prst="ellipse">
            <a:avLst/>
          </a:prstGeom>
          <a:solidFill>
            <a:schemeClr val="bg2">
              <a:lumMod val="50000"/>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 name="Picture 7"/>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627420" y="935181"/>
            <a:ext cx="263917" cy="263917"/>
          </a:xfrm>
          <a:prstGeom prst="rect">
            <a:avLst/>
          </a:prstGeom>
        </xdr:spPr>
      </xdr:pic>
      <xdr:sp macro="" textlink="">
        <xdr:nvSpPr>
          <xdr:cNvPr id="28" name="TextBox 27"/>
          <xdr:cNvSpPr txBox="1"/>
        </xdr:nvSpPr>
        <xdr:spPr>
          <a:xfrm>
            <a:off x="4980708" y="1052946"/>
            <a:ext cx="1115291"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Profit</a:t>
            </a:r>
            <a:r>
              <a:rPr lang="en-US" sz="1200" baseline="0">
                <a:solidFill>
                  <a:schemeClr val="bg1"/>
                </a:solidFill>
              </a:rPr>
              <a:t> Margin</a:t>
            </a:r>
            <a:endParaRPr lang="en-US" sz="1200">
              <a:solidFill>
                <a:schemeClr val="bg1"/>
              </a:solidFill>
            </a:endParaRPr>
          </a:p>
        </xdr:txBody>
      </xdr:sp>
      <xdr:sp macro="" textlink="Analysis3!$U$7">
        <xdr:nvSpPr>
          <xdr:cNvPr id="34" name="TextBox 33"/>
          <xdr:cNvSpPr txBox="1"/>
        </xdr:nvSpPr>
        <xdr:spPr>
          <a:xfrm>
            <a:off x="5195454" y="782782"/>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1A75351-F6BB-431C-8E87-A7716F0DBBB0}" type="TxLink">
              <a:rPr lang="en-US" sz="1400" b="1" i="0" u="none" strike="noStrike">
                <a:solidFill>
                  <a:schemeClr val="bg1"/>
                </a:solidFill>
                <a:latin typeface="Calibri"/>
                <a:ea typeface="+mn-ea"/>
                <a:cs typeface="Calibri"/>
              </a:rPr>
              <a:pPr marL="0" indent="0"/>
              <a:t>$2.3M</a:t>
            </a:fld>
            <a:endParaRPr lang="en-US" sz="1400" b="1" i="0" u="none" strike="noStrike">
              <a:solidFill>
                <a:schemeClr val="bg1"/>
              </a:solidFill>
              <a:latin typeface="Calibri"/>
              <a:ea typeface="+mn-ea"/>
              <a:cs typeface="Calibri"/>
            </a:endParaRPr>
          </a:p>
        </xdr:txBody>
      </xdr:sp>
    </xdr:grpSp>
    <xdr:clientData/>
  </xdr:twoCellAnchor>
  <xdr:twoCellAnchor>
    <xdr:from>
      <xdr:col>7</xdr:col>
      <xdr:colOff>72737</xdr:colOff>
      <xdr:row>7</xdr:row>
      <xdr:rowOff>173183</xdr:rowOff>
    </xdr:from>
    <xdr:to>
      <xdr:col>9</xdr:col>
      <xdr:colOff>488375</xdr:colOff>
      <xdr:row>11</xdr:row>
      <xdr:rowOff>76201</xdr:rowOff>
    </xdr:to>
    <xdr:grpSp>
      <xdr:nvGrpSpPr>
        <xdr:cNvPr id="42" name="Group 41"/>
        <xdr:cNvGrpSpPr/>
      </xdr:nvGrpSpPr>
      <xdr:grpSpPr>
        <a:xfrm>
          <a:off x="5669973" y="678874"/>
          <a:ext cx="1634838" cy="623454"/>
          <a:chOff x="6698671" y="768928"/>
          <a:chExt cx="1634838" cy="623454"/>
        </a:xfrm>
      </xdr:grpSpPr>
      <xdr:sp macro="" textlink="">
        <xdr:nvSpPr>
          <xdr:cNvPr id="15" name="Rounded Rectangle 14"/>
          <xdr:cNvSpPr/>
        </xdr:nvSpPr>
        <xdr:spPr>
          <a:xfrm>
            <a:off x="6698671" y="768928"/>
            <a:ext cx="1600200" cy="623454"/>
          </a:xfrm>
          <a:prstGeom prst="roundRect">
            <a:avLst/>
          </a:prstGeom>
          <a:gradFill flip="none" rotWithShape="1">
            <a:gsLst>
              <a:gs pos="0">
                <a:srgbClr val="478FD1"/>
              </a:gs>
              <a:gs pos="66000">
                <a:schemeClr val="bg2">
                  <a:lumMod val="10000"/>
                </a:schemeClr>
              </a:gs>
              <a:gs pos="100000">
                <a:schemeClr val="tx1">
                  <a:lumMod val="85000"/>
                  <a:lumOff val="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Oval 18"/>
          <xdr:cNvSpPr/>
        </xdr:nvSpPr>
        <xdr:spPr>
          <a:xfrm>
            <a:off x="6740233" y="858983"/>
            <a:ext cx="408712" cy="415636"/>
          </a:xfrm>
          <a:prstGeom prst="ellipse">
            <a:avLst/>
          </a:prstGeom>
          <a:solidFill>
            <a:schemeClr val="bg2">
              <a:lumMod val="50000"/>
              <a:alpha val="6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 name="Picture 9"/>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811143" y="957597"/>
            <a:ext cx="233893" cy="233893"/>
          </a:xfrm>
          <a:prstGeom prst="rect">
            <a:avLst/>
          </a:prstGeom>
        </xdr:spPr>
      </xdr:pic>
      <xdr:sp macro="" textlink="">
        <xdr:nvSpPr>
          <xdr:cNvPr id="32" name="TextBox 31"/>
          <xdr:cNvSpPr txBox="1"/>
        </xdr:nvSpPr>
        <xdr:spPr>
          <a:xfrm>
            <a:off x="7135090" y="1046018"/>
            <a:ext cx="1198419"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 Profit</a:t>
            </a:r>
            <a:r>
              <a:rPr lang="en-US" sz="1200" baseline="0">
                <a:solidFill>
                  <a:schemeClr val="bg1"/>
                </a:solidFill>
              </a:rPr>
              <a:t> Margin</a:t>
            </a:r>
            <a:endParaRPr lang="en-US" sz="1200">
              <a:solidFill>
                <a:schemeClr val="bg1"/>
              </a:solidFill>
            </a:endParaRPr>
          </a:p>
        </xdr:txBody>
      </xdr:sp>
      <xdr:sp macro="" textlink="Analysis3!$V$7">
        <xdr:nvSpPr>
          <xdr:cNvPr id="35" name="TextBox 34"/>
          <xdr:cNvSpPr txBox="1"/>
        </xdr:nvSpPr>
        <xdr:spPr>
          <a:xfrm>
            <a:off x="7426036" y="803564"/>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EA96883-4CD1-474D-B4FC-84B610876BB0}" type="TxLink">
              <a:rPr lang="en-US" sz="1400" b="1" i="0" u="none" strike="noStrike">
                <a:solidFill>
                  <a:schemeClr val="bg1"/>
                </a:solidFill>
                <a:latin typeface="Calibri"/>
                <a:ea typeface="+mn-ea"/>
                <a:cs typeface="Calibri"/>
              </a:rPr>
              <a:pPr marL="0" indent="0"/>
              <a:t>42.2%</a:t>
            </a:fld>
            <a:endParaRPr lang="en-US" sz="1400" b="1" i="0" u="none" strike="noStrike">
              <a:solidFill>
                <a:schemeClr val="bg1"/>
              </a:solidFill>
              <a:latin typeface="Calibri"/>
              <a:ea typeface="+mn-ea"/>
              <a:cs typeface="Calibri"/>
            </a:endParaRPr>
          </a:p>
        </xdr:txBody>
      </xdr:sp>
    </xdr:grpSp>
    <xdr:clientData/>
  </xdr:twoCellAnchor>
  <xdr:twoCellAnchor>
    <xdr:from>
      <xdr:col>2</xdr:col>
      <xdr:colOff>543791</xdr:colOff>
      <xdr:row>7</xdr:row>
      <xdr:rowOff>173183</xdr:rowOff>
    </xdr:from>
    <xdr:to>
      <xdr:col>4</xdr:col>
      <xdr:colOff>294409</xdr:colOff>
      <xdr:row>11</xdr:row>
      <xdr:rowOff>76201</xdr:rowOff>
    </xdr:to>
    <xdr:grpSp>
      <xdr:nvGrpSpPr>
        <xdr:cNvPr id="44" name="Group 43"/>
        <xdr:cNvGrpSpPr/>
      </xdr:nvGrpSpPr>
      <xdr:grpSpPr>
        <a:xfrm>
          <a:off x="1950027" y="678874"/>
          <a:ext cx="1600200" cy="623454"/>
          <a:chOff x="2362199" y="768928"/>
          <a:chExt cx="1600200" cy="623454"/>
        </a:xfrm>
      </xdr:grpSpPr>
      <xdr:sp macro="" textlink="">
        <xdr:nvSpPr>
          <xdr:cNvPr id="12" name="Rounded Rectangle 11"/>
          <xdr:cNvSpPr/>
        </xdr:nvSpPr>
        <xdr:spPr>
          <a:xfrm>
            <a:off x="2362199" y="768928"/>
            <a:ext cx="1600200" cy="623454"/>
          </a:xfrm>
          <a:prstGeom prst="roundRect">
            <a:avLst/>
          </a:prstGeom>
          <a:gradFill flip="none" rotWithShape="1">
            <a:gsLst>
              <a:gs pos="3000">
                <a:srgbClr val="478FD1"/>
              </a:gs>
              <a:gs pos="63000">
                <a:schemeClr val="bg2">
                  <a:lumMod val="10000"/>
                </a:schemeClr>
              </a:gs>
              <a:gs pos="100000">
                <a:schemeClr val="tx1">
                  <a:lumMod val="85000"/>
                  <a:lumOff val="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xdr:cNvSpPr/>
        </xdr:nvSpPr>
        <xdr:spPr>
          <a:xfrm>
            <a:off x="2403762" y="865910"/>
            <a:ext cx="374073" cy="401781"/>
          </a:xfrm>
          <a:prstGeom prst="ellipse">
            <a:avLst/>
          </a:prstGeom>
          <a:solidFill>
            <a:schemeClr val="bg2">
              <a:lumMod val="50000"/>
              <a:alpha val="6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1" name="Picture 20"/>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2452254" y="915690"/>
            <a:ext cx="311727" cy="303507"/>
          </a:xfrm>
          <a:prstGeom prst="rect">
            <a:avLst/>
          </a:prstGeom>
        </xdr:spPr>
      </xdr:pic>
      <xdr:sp macro="" textlink="">
        <xdr:nvSpPr>
          <xdr:cNvPr id="27" name="TextBox 26"/>
          <xdr:cNvSpPr txBox="1"/>
        </xdr:nvSpPr>
        <xdr:spPr>
          <a:xfrm>
            <a:off x="2805545" y="1059873"/>
            <a:ext cx="1149927"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Total</a:t>
            </a:r>
            <a:r>
              <a:rPr lang="en-US" sz="1200" baseline="0">
                <a:solidFill>
                  <a:schemeClr val="bg1"/>
                </a:solidFill>
              </a:rPr>
              <a:t> Revenue</a:t>
            </a:r>
            <a:endParaRPr lang="en-US" sz="1200">
              <a:solidFill>
                <a:schemeClr val="bg1"/>
              </a:solidFill>
            </a:endParaRPr>
          </a:p>
        </xdr:txBody>
      </xdr:sp>
      <xdr:sp macro="" textlink="Analysis3!$S$7">
        <xdr:nvSpPr>
          <xdr:cNvPr id="36" name="TextBox 35"/>
          <xdr:cNvSpPr txBox="1"/>
        </xdr:nvSpPr>
        <xdr:spPr>
          <a:xfrm>
            <a:off x="3006437" y="824347"/>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B811CA8-39C9-4223-97A1-58F89B537D55}" type="TxLink">
              <a:rPr lang="en-US" sz="1400" b="1" i="0" u="none" strike="noStrike">
                <a:solidFill>
                  <a:schemeClr val="bg1"/>
                </a:solidFill>
                <a:latin typeface="Calibri"/>
                <a:ea typeface="+mn-ea"/>
                <a:cs typeface="Calibri"/>
              </a:rPr>
              <a:pPr marL="0" indent="0"/>
              <a:t>$5.4M</a:t>
            </a:fld>
            <a:endParaRPr lang="en-US" sz="1400" b="1" i="0" u="none" strike="noStrike">
              <a:solidFill>
                <a:schemeClr val="bg1"/>
              </a:solidFill>
              <a:latin typeface="Calibri"/>
              <a:ea typeface="+mn-ea"/>
              <a:cs typeface="Calibri"/>
            </a:endParaRPr>
          </a:p>
        </xdr:txBody>
      </xdr:sp>
    </xdr:grpSp>
    <xdr:clientData/>
  </xdr:twoCellAnchor>
  <xdr:twoCellAnchor>
    <xdr:from>
      <xdr:col>6</xdr:col>
      <xdr:colOff>574963</xdr:colOff>
      <xdr:row>12</xdr:row>
      <xdr:rowOff>1</xdr:rowOff>
    </xdr:from>
    <xdr:to>
      <xdr:col>7</xdr:col>
      <xdr:colOff>415637</xdr:colOff>
      <xdr:row>13</xdr:row>
      <xdr:rowOff>62345</xdr:rowOff>
    </xdr:to>
    <xdr:sp macro="" textlink="">
      <xdr:nvSpPr>
        <xdr:cNvPr id="54" name="TextBox 53"/>
        <xdr:cNvSpPr txBox="1"/>
      </xdr:nvSpPr>
      <xdr:spPr>
        <a:xfrm>
          <a:off x="5562599" y="1406237"/>
          <a:ext cx="450274"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Top </a:t>
          </a:r>
        </a:p>
      </xdr:txBody>
    </xdr:sp>
    <xdr:clientData/>
  </xdr:twoCellAnchor>
  <xdr:twoCellAnchor>
    <xdr:from>
      <xdr:col>8</xdr:col>
      <xdr:colOff>554183</xdr:colOff>
      <xdr:row>12</xdr:row>
      <xdr:rowOff>20783</xdr:rowOff>
    </xdr:from>
    <xdr:to>
      <xdr:col>10</xdr:col>
      <xdr:colOff>62347</xdr:colOff>
      <xdr:row>13</xdr:row>
      <xdr:rowOff>83127</xdr:rowOff>
    </xdr:to>
    <xdr:sp macro="" textlink="">
      <xdr:nvSpPr>
        <xdr:cNvPr id="55" name="TextBox 54"/>
        <xdr:cNvSpPr txBox="1"/>
      </xdr:nvSpPr>
      <xdr:spPr>
        <a:xfrm>
          <a:off x="6761019" y="1427019"/>
          <a:ext cx="727364"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Bottom </a:t>
          </a:r>
        </a:p>
      </xdr:txBody>
    </xdr:sp>
    <xdr:clientData/>
  </xdr:twoCellAnchor>
  <mc:AlternateContent xmlns:mc="http://schemas.openxmlformats.org/markup-compatibility/2006">
    <mc:Choice xmlns:a14="http://schemas.microsoft.com/office/drawing/2010/main" Requires="a14">
      <xdr:twoCellAnchor editAs="oneCell">
        <xdr:from>
          <xdr:col>7</xdr:col>
          <xdr:colOff>342900</xdr:colOff>
          <xdr:row>12</xdr:row>
          <xdr:rowOff>22860</xdr:rowOff>
        </xdr:from>
        <xdr:to>
          <xdr:col>7</xdr:col>
          <xdr:colOff>563880</xdr:colOff>
          <xdr:row>13</xdr:row>
          <xdr:rowOff>114300</xdr:rowOff>
        </xdr:to>
        <xdr:sp macro="" textlink="">
          <xdr:nvSpPr>
            <xdr:cNvPr id="6147" name="Option Button 3" hidden="1">
              <a:extLst>
                <a:ext uri="{63B3BB69-23CF-44E3-9099-C40C66FF867C}">
                  <a14:compatExt spid="_x0000_s6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12</xdr:row>
          <xdr:rowOff>15240</xdr:rowOff>
        </xdr:from>
        <xdr:to>
          <xdr:col>10</xdr:col>
          <xdr:colOff>83820</xdr:colOff>
          <xdr:row>13</xdr:row>
          <xdr:rowOff>144780</xdr:rowOff>
        </xdr:to>
        <xdr:sp macro="" textlink="">
          <xdr:nvSpPr>
            <xdr:cNvPr id="6148" name="Option Button 4" hidden="1">
              <a:extLst>
                <a:ext uri="{63B3BB69-23CF-44E3-9099-C40C66FF867C}">
                  <a14:compatExt spid="_x0000_s6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588817</xdr:colOff>
      <xdr:row>13</xdr:row>
      <xdr:rowOff>76202</xdr:rowOff>
    </xdr:from>
    <xdr:to>
      <xdr:col>10</xdr:col>
      <xdr:colOff>374072</xdr:colOff>
      <xdr:row>14</xdr:row>
      <xdr:rowOff>138545</xdr:rowOff>
    </xdr:to>
    <xdr:sp macro="" textlink="Analysis3!$O$17">
      <xdr:nvSpPr>
        <xdr:cNvPr id="60" name="TextBox 59"/>
        <xdr:cNvSpPr txBox="1"/>
      </xdr:nvSpPr>
      <xdr:spPr>
        <a:xfrm>
          <a:off x="5576453" y="1662547"/>
          <a:ext cx="2223655"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B9DCE5A-6C05-437C-B228-3C06891EC627}" type="TxLink">
            <a:rPr lang="en-US" sz="1200" b="0" i="0" u="none" strike="noStrike">
              <a:solidFill>
                <a:srgbClr val="000000"/>
              </a:solidFill>
              <a:latin typeface="Calibri"/>
              <a:ea typeface="+mn-ea"/>
              <a:cs typeface="Calibri"/>
            </a:rPr>
            <a:pPr marL="0" indent="0"/>
            <a:t>Less-5 Profitable Locations</a:t>
          </a:fld>
          <a:endParaRPr lang="en-US" sz="1600" b="1" i="0" u="none" strike="noStrike">
            <a:solidFill>
              <a:schemeClr val="bg1"/>
            </a:solidFill>
            <a:latin typeface="Calibri"/>
            <a:ea typeface="+mn-ea"/>
            <a:cs typeface="Calibri"/>
          </a:endParaRPr>
        </a:p>
      </xdr:txBody>
    </xdr:sp>
    <xdr:clientData/>
  </xdr:twoCellAnchor>
  <xdr:twoCellAnchor>
    <xdr:from>
      <xdr:col>7</xdr:col>
      <xdr:colOff>69274</xdr:colOff>
      <xdr:row>15</xdr:row>
      <xdr:rowOff>0</xdr:rowOff>
    </xdr:from>
    <xdr:to>
      <xdr:col>8</xdr:col>
      <xdr:colOff>429492</xdr:colOff>
      <xdr:row>17</xdr:row>
      <xdr:rowOff>103909</xdr:rowOff>
    </xdr:to>
    <xdr:sp macro="" textlink="Analysis3!$N$21">
      <xdr:nvSpPr>
        <xdr:cNvPr id="61" name="TextBox 60"/>
        <xdr:cNvSpPr txBox="1"/>
      </xdr:nvSpPr>
      <xdr:spPr>
        <a:xfrm>
          <a:off x="5666510" y="1946564"/>
          <a:ext cx="969818" cy="464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88DB141-767F-4A9A-AA7E-7A91222D07C4}" type="TxLink">
            <a:rPr lang="en-US" sz="1000" b="0" i="0" u="none" strike="noStrike">
              <a:solidFill>
                <a:srgbClr val="000000"/>
              </a:solidFill>
              <a:latin typeface="Calibri"/>
              <a:ea typeface="+mn-ea"/>
              <a:cs typeface="Calibri"/>
            </a:rPr>
            <a:pPr marL="0" indent="0"/>
            <a:t>Total Sales Locations </a:t>
          </a:fld>
          <a:endParaRPr lang="en-US" sz="1200" b="1" i="0" u="none" strike="noStrike">
            <a:solidFill>
              <a:schemeClr val="bg1"/>
            </a:solidFill>
            <a:latin typeface="Calibri"/>
            <a:ea typeface="+mn-ea"/>
            <a:cs typeface="Calibri"/>
          </a:endParaRPr>
        </a:p>
      </xdr:txBody>
    </xdr:sp>
    <xdr:clientData/>
  </xdr:twoCellAnchor>
  <xdr:twoCellAnchor>
    <xdr:from>
      <xdr:col>8</xdr:col>
      <xdr:colOff>159329</xdr:colOff>
      <xdr:row>15</xdr:row>
      <xdr:rowOff>6926</xdr:rowOff>
    </xdr:from>
    <xdr:to>
      <xdr:col>9</xdr:col>
      <xdr:colOff>166256</xdr:colOff>
      <xdr:row>17</xdr:row>
      <xdr:rowOff>20781</xdr:rowOff>
    </xdr:to>
    <xdr:sp macro="" textlink="Analysis3!$N$22">
      <xdr:nvSpPr>
        <xdr:cNvPr id="62" name="TextBox 61"/>
        <xdr:cNvSpPr txBox="1"/>
      </xdr:nvSpPr>
      <xdr:spPr>
        <a:xfrm>
          <a:off x="6366165" y="1953490"/>
          <a:ext cx="616527" cy="374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7F51BC-E235-43D3-9B84-7682C0458A73}" type="TxLink">
            <a:rPr lang="en-US" sz="2000" b="1" i="0" u="none" strike="noStrike">
              <a:solidFill>
                <a:srgbClr val="478FD1"/>
              </a:solidFill>
              <a:latin typeface="Calibri"/>
              <a:ea typeface="+mn-ea"/>
              <a:cs typeface="Calibri"/>
            </a:rPr>
            <a:pPr marL="0" indent="0"/>
            <a:t>20</a:t>
          </a:fld>
          <a:endParaRPr lang="en-US" sz="2800" b="1" i="0" u="none" strike="noStrike">
            <a:solidFill>
              <a:srgbClr val="478FD1"/>
            </a:solidFill>
            <a:latin typeface="Calibri"/>
            <a:ea typeface="+mn-ea"/>
            <a:cs typeface="Calibri"/>
          </a:endParaRPr>
        </a:p>
      </xdr:txBody>
    </xdr:sp>
    <xdr:clientData/>
  </xdr:twoCellAnchor>
  <xdr:twoCellAnchor>
    <xdr:from>
      <xdr:col>7</xdr:col>
      <xdr:colOff>76201</xdr:colOff>
      <xdr:row>15</xdr:row>
      <xdr:rowOff>48491</xdr:rowOff>
    </xdr:from>
    <xdr:to>
      <xdr:col>7</xdr:col>
      <xdr:colOff>112201</xdr:colOff>
      <xdr:row>17</xdr:row>
      <xdr:rowOff>12273</xdr:rowOff>
    </xdr:to>
    <xdr:sp macro="" textlink="">
      <xdr:nvSpPr>
        <xdr:cNvPr id="47" name="Rectangle 46"/>
        <xdr:cNvSpPr/>
      </xdr:nvSpPr>
      <xdr:spPr>
        <a:xfrm>
          <a:off x="5673437" y="1995055"/>
          <a:ext cx="36000" cy="324000"/>
        </a:xfrm>
        <a:prstGeom prst="rect">
          <a:avLst/>
        </a:prstGeom>
        <a:solidFill>
          <a:schemeClr val="accent1">
            <a:alpha val="8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526473</xdr:colOff>
      <xdr:row>13</xdr:row>
      <xdr:rowOff>166255</xdr:rowOff>
    </xdr:from>
    <xdr:to>
      <xdr:col>7</xdr:col>
      <xdr:colOff>41564</xdr:colOff>
      <xdr:row>14</xdr:row>
      <xdr:rowOff>117762</xdr:rowOff>
    </xdr:to>
    <xdr:sp macro="" textlink="">
      <xdr:nvSpPr>
        <xdr:cNvPr id="64" name="Diamond 63"/>
        <xdr:cNvSpPr/>
      </xdr:nvSpPr>
      <xdr:spPr>
        <a:xfrm>
          <a:off x="5514109" y="1752600"/>
          <a:ext cx="124691" cy="131617"/>
        </a:xfrm>
        <a:prstGeom prst="diamond">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55419</xdr:colOff>
      <xdr:row>12</xdr:row>
      <xdr:rowOff>1</xdr:rowOff>
    </xdr:from>
    <xdr:to>
      <xdr:col>0</xdr:col>
      <xdr:colOff>374073</xdr:colOff>
      <xdr:row>24</xdr:row>
      <xdr:rowOff>62346</xdr:rowOff>
    </xdr:to>
    <xdr:sp macro="" textlink="">
      <xdr:nvSpPr>
        <xdr:cNvPr id="65" name="Round Diagonal Corner Rectangle 64"/>
        <xdr:cNvSpPr/>
      </xdr:nvSpPr>
      <xdr:spPr>
        <a:xfrm>
          <a:off x="55419" y="1406237"/>
          <a:ext cx="318654" cy="2223654"/>
        </a:xfrm>
        <a:prstGeom prst="round2DiagRect">
          <a:avLst>
            <a:gd name="adj1" fmla="val 26957"/>
            <a:gd name="adj2" fmla="val 0"/>
          </a:avLst>
        </a:prstGeom>
        <a:gradFill flip="none" rotWithShape="1">
          <a:gsLst>
            <a:gs pos="0">
              <a:schemeClr val="accent1">
                <a:lumMod val="60000"/>
                <a:lumOff val="40000"/>
              </a:schemeClr>
            </a:gs>
            <a:gs pos="38000">
              <a:schemeClr val="accent1">
                <a:lumMod val="75000"/>
              </a:schemeClr>
            </a:gs>
            <a:gs pos="100000">
              <a:schemeClr val="tx1">
                <a:lumMod val="85000"/>
                <a:lumOff val="15000"/>
              </a:scheme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38102</xdr:colOff>
      <xdr:row>12</xdr:row>
      <xdr:rowOff>76201</xdr:rowOff>
    </xdr:from>
    <xdr:to>
      <xdr:col>0</xdr:col>
      <xdr:colOff>297876</xdr:colOff>
      <xdr:row>23</xdr:row>
      <xdr:rowOff>24248</xdr:rowOff>
    </xdr:to>
    <xdr:sp macro="" textlink="">
      <xdr:nvSpPr>
        <xdr:cNvPr id="66" name="TextBox 65"/>
        <xdr:cNvSpPr txBox="1"/>
      </xdr:nvSpPr>
      <xdr:spPr>
        <a:xfrm rot="5400000" flipH="1" flipV="1">
          <a:off x="-796635" y="2317174"/>
          <a:ext cx="1929247" cy="259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Customer</a:t>
          </a:r>
          <a:r>
            <a:rPr lang="en-US" sz="1600" baseline="0">
              <a:solidFill>
                <a:schemeClr val="bg1"/>
              </a:solidFill>
            </a:rPr>
            <a:t> Analysis</a:t>
          </a:r>
          <a:endParaRPr lang="en-US" sz="1600">
            <a:solidFill>
              <a:schemeClr val="bg1"/>
            </a:solidFill>
          </a:endParaRPr>
        </a:p>
      </xdr:txBody>
    </xdr:sp>
    <xdr:clientData/>
  </xdr:twoCellAnchor>
  <xdr:twoCellAnchor>
    <xdr:from>
      <xdr:col>0</xdr:col>
      <xdr:colOff>24246</xdr:colOff>
      <xdr:row>24</xdr:row>
      <xdr:rowOff>152400</xdr:rowOff>
    </xdr:from>
    <xdr:to>
      <xdr:col>0</xdr:col>
      <xdr:colOff>342900</xdr:colOff>
      <xdr:row>35</xdr:row>
      <xdr:rowOff>138545</xdr:rowOff>
    </xdr:to>
    <xdr:sp macro="" textlink="">
      <xdr:nvSpPr>
        <xdr:cNvPr id="67" name="Round Diagonal Corner Rectangle 66"/>
        <xdr:cNvSpPr/>
      </xdr:nvSpPr>
      <xdr:spPr>
        <a:xfrm>
          <a:off x="24246" y="3719945"/>
          <a:ext cx="318654" cy="1967345"/>
        </a:xfrm>
        <a:prstGeom prst="round2DiagRect">
          <a:avLst>
            <a:gd name="adj1" fmla="val 26957"/>
            <a:gd name="adj2" fmla="val 0"/>
          </a:avLst>
        </a:prstGeom>
        <a:gradFill flip="none" rotWithShape="1">
          <a:gsLst>
            <a:gs pos="0">
              <a:schemeClr val="accent1">
                <a:lumMod val="60000"/>
                <a:lumOff val="40000"/>
              </a:schemeClr>
            </a:gs>
            <a:gs pos="24000">
              <a:schemeClr val="accent1">
                <a:lumMod val="75000"/>
              </a:schemeClr>
            </a:gs>
            <a:gs pos="100000">
              <a:schemeClr val="tx1">
                <a:lumMod val="85000"/>
                <a:lumOff val="15000"/>
              </a:scheme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xdr:colOff>
      <xdr:row>25</xdr:row>
      <xdr:rowOff>13854</xdr:rowOff>
    </xdr:from>
    <xdr:to>
      <xdr:col>0</xdr:col>
      <xdr:colOff>259776</xdr:colOff>
      <xdr:row>35</xdr:row>
      <xdr:rowOff>142011</xdr:rowOff>
    </xdr:to>
    <xdr:sp macro="" textlink="">
      <xdr:nvSpPr>
        <xdr:cNvPr id="68" name="TextBox 67"/>
        <xdr:cNvSpPr txBox="1"/>
      </xdr:nvSpPr>
      <xdr:spPr>
        <a:xfrm rot="5400000" flipH="1" flipV="1">
          <a:off x="-834735" y="4596246"/>
          <a:ext cx="1929247" cy="259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Time</a:t>
          </a:r>
          <a:r>
            <a:rPr lang="en-US" sz="1600" baseline="0">
              <a:solidFill>
                <a:schemeClr val="bg1"/>
              </a:solidFill>
            </a:rPr>
            <a:t> Frame Analysis</a:t>
          </a:r>
          <a:endParaRPr lang="en-US" sz="1600">
            <a:solidFill>
              <a:schemeClr val="bg1"/>
            </a:solidFill>
          </a:endParaRPr>
        </a:p>
      </xdr:txBody>
    </xdr:sp>
    <xdr:clientData/>
  </xdr:twoCellAnchor>
  <xdr:twoCellAnchor>
    <xdr:from>
      <xdr:col>3</xdr:col>
      <xdr:colOff>96982</xdr:colOff>
      <xdr:row>16</xdr:row>
      <xdr:rowOff>55418</xdr:rowOff>
    </xdr:from>
    <xdr:to>
      <xdr:col>6</xdr:col>
      <xdr:colOff>353291</xdr:colOff>
      <xdr:row>24</xdr:row>
      <xdr:rowOff>85206</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228600</xdr:colOff>
      <xdr:row>14</xdr:row>
      <xdr:rowOff>20782</xdr:rowOff>
    </xdr:from>
    <xdr:to>
      <xdr:col>4</xdr:col>
      <xdr:colOff>609600</xdr:colOff>
      <xdr:row>16</xdr:row>
      <xdr:rowOff>103909</xdr:rowOff>
    </xdr:to>
    <xdr:sp macro="" textlink="">
      <xdr:nvSpPr>
        <xdr:cNvPr id="70" name="TextBox 69"/>
        <xdr:cNvSpPr txBox="1"/>
      </xdr:nvSpPr>
      <xdr:spPr>
        <a:xfrm>
          <a:off x="2757055" y="1787237"/>
          <a:ext cx="1108363" cy="443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Average Customer Age</a:t>
          </a:r>
        </a:p>
      </xdr:txBody>
    </xdr:sp>
    <xdr:clientData/>
  </xdr:twoCellAnchor>
  <xdr:twoCellAnchor>
    <xdr:from>
      <xdr:col>3</xdr:col>
      <xdr:colOff>193964</xdr:colOff>
      <xdr:row>14</xdr:row>
      <xdr:rowOff>90054</xdr:rowOff>
    </xdr:from>
    <xdr:to>
      <xdr:col>3</xdr:col>
      <xdr:colOff>229964</xdr:colOff>
      <xdr:row>16</xdr:row>
      <xdr:rowOff>53836</xdr:rowOff>
    </xdr:to>
    <xdr:sp macro="" textlink="">
      <xdr:nvSpPr>
        <xdr:cNvPr id="71" name="Rectangle 70"/>
        <xdr:cNvSpPr/>
      </xdr:nvSpPr>
      <xdr:spPr>
        <a:xfrm>
          <a:off x="2722419" y="1856509"/>
          <a:ext cx="36000" cy="324000"/>
        </a:xfrm>
        <a:prstGeom prst="rect">
          <a:avLst/>
        </a:prstGeom>
        <a:solidFill>
          <a:schemeClr val="accent1">
            <a:alpha val="8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214745</xdr:colOff>
      <xdr:row>12</xdr:row>
      <xdr:rowOff>145473</xdr:rowOff>
    </xdr:from>
    <xdr:to>
      <xdr:col>3</xdr:col>
      <xdr:colOff>339436</xdr:colOff>
      <xdr:row>13</xdr:row>
      <xdr:rowOff>96981</xdr:rowOff>
    </xdr:to>
    <xdr:sp macro="" textlink="">
      <xdr:nvSpPr>
        <xdr:cNvPr id="73" name="Diamond 72"/>
        <xdr:cNvSpPr/>
      </xdr:nvSpPr>
      <xdr:spPr>
        <a:xfrm>
          <a:off x="2743200" y="1551709"/>
          <a:ext cx="124691" cy="131617"/>
        </a:xfrm>
        <a:prstGeom prst="diamond">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325583</xdr:colOff>
      <xdr:row>12</xdr:row>
      <xdr:rowOff>55420</xdr:rowOff>
    </xdr:from>
    <xdr:to>
      <xdr:col>5</xdr:col>
      <xdr:colOff>103910</xdr:colOff>
      <xdr:row>13</xdr:row>
      <xdr:rowOff>152400</xdr:rowOff>
    </xdr:to>
    <xdr:sp macro="" textlink="">
      <xdr:nvSpPr>
        <xdr:cNvPr id="74" name="TextBox 73"/>
        <xdr:cNvSpPr txBox="1"/>
      </xdr:nvSpPr>
      <xdr:spPr>
        <a:xfrm>
          <a:off x="2854038" y="1461656"/>
          <a:ext cx="162790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Profit</a:t>
          </a:r>
          <a:r>
            <a:rPr lang="en-US" sz="1100" b="0" i="0" u="none" strike="noStrike" baseline="0">
              <a:solidFill>
                <a:srgbClr val="000000"/>
              </a:solidFill>
              <a:latin typeface="Calibri"/>
              <a:ea typeface="+mn-ea"/>
              <a:cs typeface="Calibri"/>
            </a:rPr>
            <a:t> by </a:t>
          </a:r>
          <a:r>
            <a:rPr lang="en-US" sz="1100" b="0" i="0" u="none" strike="noStrike">
              <a:solidFill>
                <a:srgbClr val="000000"/>
              </a:solidFill>
              <a:latin typeface="Calibri"/>
              <a:ea typeface="+mn-ea"/>
              <a:cs typeface="Calibri"/>
            </a:rPr>
            <a:t>Customer Age</a:t>
          </a:r>
        </a:p>
      </xdr:txBody>
    </xdr:sp>
    <xdr:clientData/>
  </xdr:twoCellAnchor>
  <xdr:twoCellAnchor>
    <xdr:from>
      <xdr:col>4</xdr:col>
      <xdr:colOff>450274</xdr:colOff>
      <xdr:row>14</xdr:row>
      <xdr:rowOff>41562</xdr:rowOff>
    </xdr:from>
    <xdr:to>
      <xdr:col>4</xdr:col>
      <xdr:colOff>1066801</xdr:colOff>
      <xdr:row>16</xdr:row>
      <xdr:rowOff>55417</xdr:rowOff>
    </xdr:to>
    <xdr:sp macro="" textlink="Analysis3!$AC$6">
      <xdr:nvSpPr>
        <xdr:cNvPr id="75" name="TextBox 74"/>
        <xdr:cNvSpPr txBox="1"/>
      </xdr:nvSpPr>
      <xdr:spPr>
        <a:xfrm>
          <a:off x="3706092" y="1808017"/>
          <a:ext cx="616527" cy="374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6A2EC56-C523-4499-976B-69844B21C81D}" type="TxLink">
            <a:rPr lang="en-US" sz="2000" b="1" i="0" u="none" strike="noStrike">
              <a:solidFill>
                <a:srgbClr val="478FD1"/>
              </a:solidFill>
              <a:latin typeface="Calibri"/>
              <a:ea typeface="+mn-ea"/>
              <a:cs typeface="Calibri"/>
            </a:rPr>
            <a:pPr marL="0" indent="0"/>
            <a:t>46</a:t>
          </a:fld>
          <a:endParaRPr lang="en-US" sz="2000" b="1" i="0" u="none" strike="noStrike">
            <a:solidFill>
              <a:srgbClr val="478FD1"/>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0</xdr:col>
          <xdr:colOff>574966</xdr:colOff>
          <xdr:row>13</xdr:row>
          <xdr:rowOff>166254</xdr:rowOff>
        </xdr:from>
        <xdr:to>
          <xdr:col>2</xdr:col>
          <xdr:colOff>775855</xdr:colOff>
          <xdr:row>22</xdr:row>
          <xdr:rowOff>20781</xdr:rowOff>
        </xdr:to>
        <xdr:pic>
          <xdr:nvPicPr>
            <xdr:cNvPr id="78" name="Picture 77"/>
            <xdr:cNvPicPr>
              <a:picLocks noChangeAspect="1" noChangeArrowheads="1"/>
              <a:extLst>
                <a:ext uri="{84589F7E-364E-4C9E-8A38-B11213B215E9}">
                  <a14:cameraTool cellRange="'Gender chart'!$G$22:$P$31" spid="_x0000_s6366"/>
                </a:ext>
              </a:extLst>
            </xdr:cNvPicPr>
          </xdr:nvPicPr>
          <xdr:blipFill>
            <a:blip xmlns:r="http://schemas.openxmlformats.org/officeDocument/2006/relationships" r:embed="rId8"/>
            <a:srcRect/>
            <a:stretch>
              <a:fillRect/>
            </a:stretch>
          </xdr:blipFill>
          <xdr:spPr bwMode="auto">
            <a:xfrm>
              <a:off x="574966" y="1752599"/>
              <a:ext cx="1607125" cy="147550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574963</xdr:colOff>
      <xdr:row>12</xdr:row>
      <xdr:rowOff>152400</xdr:rowOff>
    </xdr:from>
    <xdr:to>
      <xdr:col>1</xdr:col>
      <xdr:colOff>20781</xdr:colOff>
      <xdr:row>13</xdr:row>
      <xdr:rowOff>103908</xdr:rowOff>
    </xdr:to>
    <xdr:sp macro="" textlink="">
      <xdr:nvSpPr>
        <xdr:cNvPr id="79" name="Diamond 78"/>
        <xdr:cNvSpPr/>
      </xdr:nvSpPr>
      <xdr:spPr>
        <a:xfrm>
          <a:off x="574963" y="1558636"/>
          <a:ext cx="124691" cy="131617"/>
        </a:xfrm>
        <a:prstGeom prst="diamond">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6928</xdr:colOff>
      <xdr:row>12</xdr:row>
      <xdr:rowOff>62347</xdr:rowOff>
    </xdr:from>
    <xdr:to>
      <xdr:col>2</xdr:col>
      <xdr:colOff>907473</xdr:colOff>
      <xdr:row>13</xdr:row>
      <xdr:rowOff>159327</xdr:rowOff>
    </xdr:to>
    <xdr:sp macro="" textlink="">
      <xdr:nvSpPr>
        <xdr:cNvPr id="80" name="TextBox 79"/>
        <xdr:cNvSpPr txBox="1"/>
      </xdr:nvSpPr>
      <xdr:spPr>
        <a:xfrm>
          <a:off x="685801" y="1468583"/>
          <a:ext cx="162790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Profit</a:t>
          </a:r>
          <a:r>
            <a:rPr lang="en-US" sz="1100" b="0" i="0" u="none" strike="noStrike" baseline="0">
              <a:solidFill>
                <a:srgbClr val="000000"/>
              </a:solidFill>
              <a:latin typeface="Calibri"/>
              <a:ea typeface="+mn-ea"/>
              <a:cs typeface="Calibri"/>
            </a:rPr>
            <a:t> by Gender</a:t>
          </a:r>
          <a:endParaRPr lang="en-US" sz="1100" b="0" i="0" u="none" strike="noStrike">
            <a:solidFill>
              <a:srgbClr val="000000"/>
            </a:solidFill>
            <a:latin typeface="Calibri"/>
            <a:ea typeface="+mn-ea"/>
            <a:cs typeface="Calibri"/>
          </a:endParaRPr>
        </a:p>
      </xdr:txBody>
    </xdr:sp>
    <xdr:clientData/>
  </xdr:twoCellAnchor>
  <xdr:twoCellAnchor>
    <xdr:from>
      <xdr:col>0</xdr:col>
      <xdr:colOff>630381</xdr:colOff>
      <xdr:row>22</xdr:row>
      <xdr:rowOff>145473</xdr:rowOff>
    </xdr:from>
    <xdr:to>
      <xdr:col>1</xdr:col>
      <xdr:colOff>59508</xdr:colOff>
      <xdr:row>23</xdr:row>
      <xdr:rowOff>73364</xdr:rowOff>
    </xdr:to>
    <xdr:sp macro="" textlink="">
      <xdr:nvSpPr>
        <xdr:cNvPr id="81" name="Rectangle 80"/>
        <xdr:cNvSpPr/>
      </xdr:nvSpPr>
      <xdr:spPr>
        <a:xfrm>
          <a:off x="630381" y="3352800"/>
          <a:ext cx="108000" cy="108000"/>
        </a:xfrm>
        <a:prstGeom prst="rect">
          <a:avLst/>
        </a:prstGeom>
        <a:solidFill>
          <a:srgbClr val="9FE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644235</xdr:colOff>
      <xdr:row>23</xdr:row>
      <xdr:rowOff>159328</xdr:rowOff>
    </xdr:from>
    <xdr:to>
      <xdr:col>1</xdr:col>
      <xdr:colOff>73362</xdr:colOff>
      <xdr:row>24</xdr:row>
      <xdr:rowOff>87219</xdr:rowOff>
    </xdr:to>
    <xdr:sp macro="" textlink="">
      <xdr:nvSpPr>
        <xdr:cNvPr id="82" name="Oval 81"/>
        <xdr:cNvSpPr/>
      </xdr:nvSpPr>
      <xdr:spPr>
        <a:xfrm>
          <a:off x="644235" y="3546764"/>
          <a:ext cx="108000" cy="108000"/>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83128</xdr:colOff>
      <xdr:row>22</xdr:row>
      <xdr:rowOff>55419</xdr:rowOff>
    </xdr:from>
    <xdr:to>
      <xdr:col>2</xdr:col>
      <xdr:colOff>96982</xdr:colOff>
      <xdr:row>23</xdr:row>
      <xdr:rowOff>152399</xdr:rowOff>
    </xdr:to>
    <xdr:sp macro="" textlink="">
      <xdr:nvSpPr>
        <xdr:cNvPr id="83" name="TextBox 82"/>
        <xdr:cNvSpPr txBox="1"/>
      </xdr:nvSpPr>
      <xdr:spPr>
        <a:xfrm>
          <a:off x="762001" y="3262746"/>
          <a:ext cx="741217"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Female</a:t>
          </a:r>
        </a:p>
      </xdr:txBody>
    </xdr:sp>
    <xdr:clientData/>
  </xdr:twoCellAnchor>
  <xdr:twoCellAnchor>
    <xdr:from>
      <xdr:col>1</xdr:col>
      <xdr:colOff>83128</xdr:colOff>
      <xdr:row>23</xdr:row>
      <xdr:rowOff>55419</xdr:rowOff>
    </xdr:from>
    <xdr:to>
      <xdr:col>2</xdr:col>
      <xdr:colOff>96982</xdr:colOff>
      <xdr:row>24</xdr:row>
      <xdr:rowOff>152399</xdr:rowOff>
    </xdr:to>
    <xdr:sp macro="" textlink="">
      <xdr:nvSpPr>
        <xdr:cNvPr id="84" name="TextBox 83"/>
        <xdr:cNvSpPr txBox="1"/>
      </xdr:nvSpPr>
      <xdr:spPr>
        <a:xfrm>
          <a:off x="762001" y="3442855"/>
          <a:ext cx="741217"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Male</a:t>
          </a:r>
        </a:p>
      </xdr:txBody>
    </xdr:sp>
    <xdr:clientData/>
  </xdr:twoCellAnchor>
  <xdr:twoCellAnchor>
    <xdr:from>
      <xdr:col>2</xdr:col>
      <xdr:colOff>76202</xdr:colOff>
      <xdr:row>22</xdr:row>
      <xdr:rowOff>13854</xdr:rowOff>
    </xdr:from>
    <xdr:to>
      <xdr:col>2</xdr:col>
      <xdr:colOff>692729</xdr:colOff>
      <xdr:row>23</xdr:row>
      <xdr:rowOff>90055</xdr:rowOff>
    </xdr:to>
    <xdr:sp macro="" textlink="Analysis3!$AD$15">
      <xdr:nvSpPr>
        <xdr:cNvPr id="86" name="TextBox 85"/>
        <xdr:cNvSpPr txBox="1"/>
      </xdr:nvSpPr>
      <xdr:spPr>
        <a:xfrm>
          <a:off x="1482438" y="3221181"/>
          <a:ext cx="616527" cy="25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EC5630-4271-419E-A1E4-80405A82BCDA}" type="TxLink">
            <a:rPr lang="en-US" sz="1100" b="1" i="0" u="none" strike="noStrike">
              <a:solidFill>
                <a:srgbClr val="478FD1"/>
              </a:solidFill>
              <a:latin typeface="Calibri"/>
              <a:ea typeface="+mn-ea"/>
              <a:cs typeface="Calibri"/>
            </a:rPr>
            <a:pPr marL="0" indent="0"/>
            <a:t>48.53%</a:t>
          </a:fld>
          <a:endParaRPr lang="en-US" sz="2000" b="1" i="0" u="none" strike="noStrike">
            <a:solidFill>
              <a:srgbClr val="478FD1"/>
            </a:solidFill>
            <a:latin typeface="Calibri"/>
            <a:ea typeface="+mn-ea"/>
            <a:cs typeface="Calibri"/>
          </a:endParaRPr>
        </a:p>
      </xdr:txBody>
    </xdr:sp>
    <xdr:clientData/>
  </xdr:twoCellAnchor>
  <xdr:twoCellAnchor>
    <xdr:from>
      <xdr:col>2</xdr:col>
      <xdr:colOff>62347</xdr:colOff>
      <xdr:row>23</xdr:row>
      <xdr:rowOff>55418</xdr:rowOff>
    </xdr:from>
    <xdr:to>
      <xdr:col>2</xdr:col>
      <xdr:colOff>678874</xdr:colOff>
      <xdr:row>24</xdr:row>
      <xdr:rowOff>131619</xdr:rowOff>
    </xdr:to>
    <xdr:sp macro="" textlink="Analysis3!$AD$16">
      <xdr:nvSpPr>
        <xdr:cNvPr id="87" name="TextBox 86"/>
        <xdr:cNvSpPr txBox="1"/>
      </xdr:nvSpPr>
      <xdr:spPr>
        <a:xfrm>
          <a:off x="1468583" y="3442854"/>
          <a:ext cx="616527" cy="25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8AEC9D-728B-4E39-B4DA-F95C4170795F}" type="TxLink">
            <a:rPr lang="en-US" sz="1100" b="1" i="0" u="none" strike="noStrike">
              <a:solidFill>
                <a:srgbClr val="0070C0"/>
              </a:solidFill>
              <a:latin typeface="Calibri"/>
              <a:ea typeface="+mn-ea"/>
              <a:cs typeface="Calibri"/>
            </a:rPr>
            <a:pPr marL="0" indent="0"/>
            <a:t>51.47%</a:t>
          </a:fld>
          <a:endParaRPr lang="en-US" sz="2000" b="1" i="0" u="none" strike="noStrike">
            <a:solidFill>
              <a:srgbClr val="0070C0"/>
            </a:solidFill>
            <a:latin typeface="Calibri"/>
            <a:ea typeface="+mn-ea"/>
            <a:cs typeface="Calibri"/>
          </a:endParaRPr>
        </a:p>
      </xdr:txBody>
    </xdr:sp>
    <xdr:clientData/>
  </xdr:twoCellAnchor>
  <xdr:twoCellAnchor>
    <xdr:from>
      <xdr:col>0</xdr:col>
      <xdr:colOff>408709</xdr:colOff>
      <xdr:row>27</xdr:row>
      <xdr:rowOff>62344</xdr:rowOff>
    </xdr:from>
    <xdr:to>
      <xdr:col>7</xdr:col>
      <xdr:colOff>353291</xdr:colOff>
      <xdr:row>35</xdr:row>
      <xdr:rowOff>48491</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20782</xdr:colOff>
      <xdr:row>26</xdr:row>
      <xdr:rowOff>69271</xdr:rowOff>
    </xdr:from>
    <xdr:to>
      <xdr:col>1</xdr:col>
      <xdr:colOff>145473</xdr:colOff>
      <xdr:row>27</xdr:row>
      <xdr:rowOff>20779</xdr:rowOff>
    </xdr:to>
    <xdr:sp macro="" textlink="">
      <xdr:nvSpPr>
        <xdr:cNvPr id="85" name="Diamond 84"/>
        <xdr:cNvSpPr/>
      </xdr:nvSpPr>
      <xdr:spPr>
        <a:xfrm>
          <a:off x="699655" y="3997035"/>
          <a:ext cx="124691" cy="131617"/>
        </a:xfrm>
        <a:prstGeom prst="diamond">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131620</xdr:colOff>
      <xdr:row>25</xdr:row>
      <xdr:rowOff>159327</xdr:rowOff>
    </xdr:from>
    <xdr:to>
      <xdr:col>2</xdr:col>
      <xdr:colOff>1032165</xdr:colOff>
      <xdr:row>27</xdr:row>
      <xdr:rowOff>76198</xdr:rowOff>
    </xdr:to>
    <xdr:sp macro="" textlink="">
      <xdr:nvSpPr>
        <xdr:cNvPr id="88" name="TextBox 87"/>
        <xdr:cNvSpPr txBox="1"/>
      </xdr:nvSpPr>
      <xdr:spPr>
        <a:xfrm>
          <a:off x="810493" y="3906982"/>
          <a:ext cx="162790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Profit</a:t>
          </a:r>
          <a:r>
            <a:rPr lang="en-US" sz="1100" b="0" i="0" u="none" strike="noStrike" baseline="0">
              <a:solidFill>
                <a:srgbClr val="000000"/>
              </a:solidFill>
              <a:latin typeface="Calibri"/>
              <a:ea typeface="+mn-ea"/>
              <a:cs typeface="Calibri"/>
            </a:rPr>
            <a:t> Trend over Months</a:t>
          </a:r>
          <a:endParaRPr lang="en-US" sz="1100" b="0" i="0" u="none" strike="noStrike">
            <a:solidFill>
              <a:srgbClr val="000000"/>
            </a:solidFill>
            <a:latin typeface="Calibri"/>
            <a:ea typeface="+mn-ea"/>
            <a:cs typeface="Calibri"/>
          </a:endParaRPr>
        </a:p>
      </xdr:txBody>
    </xdr:sp>
    <xdr:clientData/>
  </xdr:twoCellAnchor>
  <xdr:twoCellAnchor>
    <xdr:from>
      <xdr:col>7</xdr:col>
      <xdr:colOff>533401</xdr:colOff>
      <xdr:row>27</xdr:row>
      <xdr:rowOff>34636</xdr:rowOff>
    </xdr:from>
    <xdr:to>
      <xdr:col>13</xdr:col>
      <xdr:colOff>62347</xdr:colOff>
      <xdr:row>35</xdr:row>
      <xdr:rowOff>76200</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595746</xdr:colOff>
      <xdr:row>26</xdr:row>
      <xdr:rowOff>27707</xdr:rowOff>
    </xdr:from>
    <xdr:to>
      <xdr:col>8</xdr:col>
      <xdr:colOff>110837</xdr:colOff>
      <xdr:row>26</xdr:row>
      <xdr:rowOff>159324</xdr:rowOff>
    </xdr:to>
    <xdr:sp macro="" textlink="">
      <xdr:nvSpPr>
        <xdr:cNvPr id="90" name="Diamond 89"/>
        <xdr:cNvSpPr/>
      </xdr:nvSpPr>
      <xdr:spPr>
        <a:xfrm>
          <a:off x="6192982" y="3955471"/>
          <a:ext cx="124691" cy="131617"/>
        </a:xfrm>
        <a:prstGeom prst="diamond">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96984</xdr:colOff>
      <xdr:row>25</xdr:row>
      <xdr:rowOff>117763</xdr:rowOff>
    </xdr:from>
    <xdr:to>
      <xdr:col>10</xdr:col>
      <xdr:colOff>505692</xdr:colOff>
      <xdr:row>27</xdr:row>
      <xdr:rowOff>34634</xdr:rowOff>
    </xdr:to>
    <xdr:sp macro="" textlink="">
      <xdr:nvSpPr>
        <xdr:cNvPr id="91" name="TextBox 90"/>
        <xdr:cNvSpPr txBox="1"/>
      </xdr:nvSpPr>
      <xdr:spPr>
        <a:xfrm>
          <a:off x="6303820" y="3865418"/>
          <a:ext cx="162790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000000"/>
              </a:solidFill>
              <a:latin typeface="Calibri"/>
              <a:ea typeface="+mn-ea"/>
              <a:cs typeface="Calibri"/>
            </a:rPr>
            <a:t>Profit</a:t>
          </a:r>
          <a:r>
            <a:rPr lang="en-US" sz="1100" b="0" i="0" u="none" strike="noStrike" baseline="0">
              <a:solidFill>
                <a:srgbClr val="000000"/>
              </a:solidFill>
              <a:latin typeface="Calibri"/>
              <a:ea typeface="+mn-ea"/>
              <a:cs typeface="Calibri"/>
            </a:rPr>
            <a:t> by Weekdays</a:t>
          </a:r>
          <a:endParaRPr lang="en-US" sz="1100" b="0" i="0" u="none" strike="noStrike">
            <a:solidFill>
              <a:srgbClr val="000000"/>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13</xdr:col>
          <xdr:colOff>525780</xdr:colOff>
          <xdr:row>44</xdr:row>
          <xdr:rowOff>106680</xdr:rowOff>
        </xdr:from>
        <xdr:to>
          <xdr:col>14</xdr:col>
          <xdr:colOff>114300</xdr:colOff>
          <xdr:row>45</xdr:row>
          <xdr:rowOff>175260</xdr:rowOff>
        </xdr:to>
        <xdr:sp macro="" textlink="">
          <xdr:nvSpPr>
            <xdr:cNvPr id="6185" name="Option Button 41" hidden="1">
              <a:extLst>
                <a:ext uri="{63B3BB69-23CF-44E3-9099-C40C66FF867C}">
                  <a14:compatExt spid="_x0000_s6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65809</xdr:colOff>
      <xdr:row>8</xdr:row>
      <xdr:rowOff>6929</xdr:rowOff>
    </xdr:from>
    <xdr:to>
      <xdr:col>12</xdr:col>
      <xdr:colOff>481447</xdr:colOff>
      <xdr:row>11</xdr:row>
      <xdr:rowOff>90056</xdr:rowOff>
    </xdr:to>
    <xdr:grpSp>
      <xdr:nvGrpSpPr>
        <xdr:cNvPr id="94" name="Group 93"/>
        <xdr:cNvGrpSpPr/>
      </xdr:nvGrpSpPr>
      <xdr:grpSpPr>
        <a:xfrm>
          <a:off x="7491845" y="692729"/>
          <a:ext cx="1634838" cy="623454"/>
          <a:chOff x="6698671" y="768928"/>
          <a:chExt cx="1634838" cy="623454"/>
        </a:xfrm>
      </xdr:grpSpPr>
      <xdr:sp macro="" textlink="">
        <xdr:nvSpPr>
          <xdr:cNvPr id="95" name="Rounded Rectangle 94"/>
          <xdr:cNvSpPr/>
        </xdr:nvSpPr>
        <xdr:spPr>
          <a:xfrm>
            <a:off x="6698671" y="768928"/>
            <a:ext cx="1600200" cy="623454"/>
          </a:xfrm>
          <a:prstGeom prst="roundRect">
            <a:avLst/>
          </a:prstGeom>
          <a:gradFill flip="none" rotWithShape="1">
            <a:gsLst>
              <a:gs pos="0">
                <a:srgbClr val="478FD1"/>
              </a:gs>
              <a:gs pos="66000">
                <a:schemeClr val="bg2">
                  <a:lumMod val="10000"/>
                </a:schemeClr>
              </a:gs>
              <a:gs pos="100000">
                <a:schemeClr val="tx1">
                  <a:lumMod val="85000"/>
                  <a:lumOff val="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Oval 95"/>
          <xdr:cNvSpPr/>
        </xdr:nvSpPr>
        <xdr:spPr>
          <a:xfrm>
            <a:off x="6740233" y="858983"/>
            <a:ext cx="408712" cy="415636"/>
          </a:xfrm>
          <a:prstGeom prst="ellipse">
            <a:avLst/>
          </a:prstGeom>
          <a:solidFill>
            <a:schemeClr val="bg2">
              <a:lumMod val="50000"/>
              <a:alpha val="6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7" name="Picture 96"/>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811143" y="957597"/>
            <a:ext cx="233893" cy="233893"/>
          </a:xfrm>
          <a:prstGeom prst="rect">
            <a:avLst/>
          </a:prstGeom>
        </xdr:spPr>
      </xdr:pic>
      <xdr:sp macro="" textlink="">
        <xdr:nvSpPr>
          <xdr:cNvPr id="98" name="TextBox 97"/>
          <xdr:cNvSpPr txBox="1"/>
        </xdr:nvSpPr>
        <xdr:spPr>
          <a:xfrm>
            <a:off x="7135090" y="1046018"/>
            <a:ext cx="1198419"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Total</a:t>
            </a:r>
            <a:r>
              <a:rPr lang="en-US" sz="1200" baseline="0">
                <a:solidFill>
                  <a:schemeClr val="bg1"/>
                </a:solidFill>
              </a:rPr>
              <a:t> Refund</a:t>
            </a:r>
            <a:endParaRPr lang="en-US" sz="1200">
              <a:solidFill>
                <a:schemeClr val="bg1"/>
              </a:solidFill>
            </a:endParaRPr>
          </a:p>
        </xdr:txBody>
      </xdr:sp>
      <xdr:sp macro="" textlink="Analysis3!$W$7">
        <xdr:nvSpPr>
          <xdr:cNvPr id="99" name="TextBox 98"/>
          <xdr:cNvSpPr txBox="1"/>
        </xdr:nvSpPr>
        <xdr:spPr>
          <a:xfrm>
            <a:off x="7294418" y="817418"/>
            <a:ext cx="893618"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29A9C8B-3338-4F8B-93D1-783981191B05}" type="TxLink">
              <a:rPr lang="en-US" sz="1400" b="1" i="0" u="none" strike="noStrike">
                <a:solidFill>
                  <a:schemeClr val="bg1"/>
                </a:solidFill>
                <a:latin typeface="Calibri"/>
                <a:ea typeface="+mn-ea"/>
                <a:cs typeface="Calibri"/>
              </a:rPr>
              <a:pPr marL="0" indent="0"/>
              <a:t>$438 K</a:t>
            </a:fld>
            <a:endParaRPr lang="en-US" sz="1800" b="1" i="0" u="none" strike="noStrike">
              <a:solidFill>
                <a:schemeClr val="bg1"/>
              </a:solidFill>
              <a:latin typeface="Calibri"/>
              <a:ea typeface="+mn-ea"/>
              <a:cs typeface="Calibri"/>
            </a:endParaRPr>
          </a:p>
        </xdr:txBody>
      </xdr:sp>
    </xdr:grpSp>
    <xdr:clientData/>
  </xdr:twoCellAnchor>
  <xdr:twoCellAnchor>
    <xdr:from>
      <xdr:col>13</xdr:col>
      <xdr:colOff>35606</xdr:colOff>
      <xdr:row>7</xdr:row>
      <xdr:rowOff>145472</xdr:rowOff>
    </xdr:from>
    <xdr:to>
      <xdr:col>17</xdr:col>
      <xdr:colOff>360220</xdr:colOff>
      <xdr:row>35</xdr:row>
      <xdr:rowOff>145473</xdr:rowOff>
    </xdr:to>
    <xdr:grpSp>
      <xdr:nvGrpSpPr>
        <xdr:cNvPr id="37" name="Group 36"/>
        <xdr:cNvGrpSpPr/>
      </xdr:nvGrpSpPr>
      <xdr:grpSpPr>
        <a:xfrm>
          <a:off x="9290442" y="651163"/>
          <a:ext cx="2763014" cy="5043055"/>
          <a:chOff x="9296398" y="691702"/>
          <a:chExt cx="2736273" cy="4856017"/>
        </a:xfrm>
        <a:solidFill>
          <a:srgbClr val="005392"/>
        </a:solidFill>
      </xdr:grpSpPr>
      <xdr:sp macro="" textlink="">
        <xdr:nvSpPr>
          <xdr:cNvPr id="24" name="Round Diagonal Corner Rectangle 23"/>
          <xdr:cNvSpPr/>
        </xdr:nvSpPr>
        <xdr:spPr>
          <a:xfrm>
            <a:off x="9296398" y="691702"/>
            <a:ext cx="2008909" cy="4856017"/>
          </a:xfrm>
          <a:prstGeom prst="round2DiagRect">
            <a:avLst>
              <a:gd name="adj1" fmla="val 8644"/>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xdr:cNvSpPr/>
        </xdr:nvSpPr>
        <xdr:spPr>
          <a:xfrm>
            <a:off x="11166764" y="997527"/>
            <a:ext cx="471054" cy="4204855"/>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xdr:cNvSpPr/>
        </xdr:nvSpPr>
        <xdr:spPr>
          <a:xfrm>
            <a:off x="11360727" y="1205345"/>
            <a:ext cx="471054" cy="384463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xdr:cNvSpPr/>
        </xdr:nvSpPr>
        <xdr:spPr>
          <a:xfrm>
            <a:off x="11561617" y="1323109"/>
            <a:ext cx="471054" cy="3560618"/>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609597</xdr:colOff>
      <xdr:row>9</xdr:row>
      <xdr:rowOff>159326</xdr:rowOff>
    </xdr:from>
    <xdr:to>
      <xdr:col>14</xdr:col>
      <xdr:colOff>253285</xdr:colOff>
      <xdr:row>16</xdr:row>
      <xdr:rowOff>6926</xdr:rowOff>
    </xdr:to>
    <xdr:grpSp>
      <xdr:nvGrpSpPr>
        <xdr:cNvPr id="63" name="Group 62"/>
        <xdr:cNvGrpSpPr/>
      </xdr:nvGrpSpPr>
      <xdr:grpSpPr>
        <a:xfrm>
          <a:off x="9254833" y="1025235"/>
          <a:ext cx="862888" cy="1108364"/>
          <a:chOff x="9961415" y="2244436"/>
          <a:chExt cx="862888" cy="1108364"/>
        </a:xfrm>
      </xdr:grpSpPr>
      <xdr:sp macro="" textlink="">
        <xdr:nvSpPr>
          <xdr:cNvPr id="138" name="Oval 137"/>
          <xdr:cNvSpPr/>
        </xdr:nvSpPr>
        <xdr:spPr>
          <a:xfrm>
            <a:off x="10177543" y="2244436"/>
            <a:ext cx="550915" cy="1087582"/>
          </a:xfrm>
          <a:prstGeom prst="ellipse">
            <a:avLst/>
          </a:prstGeom>
          <a:noFill/>
          <a:ln w="53975">
            <a:gradFill>
              <a:gsLst>
                <a:gs pos="0">
                  <a:schemeClr val="accent1">
                    <a:lumMod val="20000"/>
                    <a:lumOff val="80000"/>
                  </a:schemeClr>
                </a:gs>
                <a:gs pos="83000">
                  <a:schemeClr val="bg1">
                    <a:lumMod val="85000"/>
                  </a:schemeClr>
                </a:gs>
                <a:gs pos="100000">
                  <a:srgbClr val="8BC6D9"/>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9" name="Group 58"/>
          <xdr:cNvGrpSpPr/>
        </xdr:nvGrpSpPr>
        <xdr:grpSpPr>
          <a:xfrm>
            <a:off x="9961415" y="2265218"/>
            <a:ext cx="862888" cy="1087582"/>
            <a:chOff x="9247906" y="1794164"/>
            <a:chExt cx="862888" cy="1087582"/>
          </a:xfrm>
        </xdr:grpSpPr>
        <xdr:sp macro="" textlink="">
          <xdr:nvSpPr>
            <xdr:cNvPr id="137" name="Oval 136"/>
            <xdr:cNvSpPr/>
          </xdr:nvSpPr>
          <xdr:spPr>
            <a:xfrm>
              <a:off x="9535663" y="1794164"/>
              <a:ext cx="575131" cy="1087582"/>
            </a:xfrm>
            <a:prstGeom prst="ellipse">
              <a:avLst/>
            </a:prstGeom>
            <a:noFill/>
            <a:ln w="28575">
              <a:gradFill flip="none" rotWithShape="1">
                <a:gsLst>
                  <a:gs pos="0">
                    <a:srgbClr val="FF6600"/>
                  </a:gs>
                  <a:gs pos="74000">
                    <a:schemeClr val="accent1">
                      <a:lumMod val="20000"/>
                      <a:lumOff val="80000"/>
                    </a:schemeClr>
                  </a:gs>
                  <a:gs pos="100000">
                    <a:srgbClr val="FC6C76"/>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9" name="Rectangle 138"/>
            <xdr:cNvSpPr/>
          </xdr:nvSpPr>
          <xdr:spPr>
            <a:xfrm>
              <a:off x="9348744" y="2223655"/>
              <a:ext cx="539185" cy="360218"/>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3!$BA$9">
          <xdr:nvSpPr>
            <xdr:cNvPr id="140" name="TextBox 139"/>
            <xdr:cNvSpPr txBox="1"/>
          </xdr:nvSpPr>
          <xdr:spPr>
            <a:xfrm>
              <a:off x="9247906" y="2182092"/>
              <a:ext cx="810494" cy="29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214A626-5EEF-47F5-9F81-04D4185268E9}" type="TxLink">
                <a:rPr lang="en-US" sz="1400" b="1" i="0" u="none" strike="noStrike">
                  <a:solidFill>
                    <a:schemeClr val="bg1"/>
                  </a:solidFill>
                  <a:latin typeface="Calibri"/>
                  <a:ea typeface="+mn-ea"/>
                  <a:cs typeface="Calibri"/>
                </a:rPr>
                <a:pPr marL="0" indent="0"/>
                <a:t>+8.05%</a:t>
              </a:fld>
              <a:endParaRPr lang="en-US" sz="2400" b="1" i="0" u="none" strike="noStrike">
                <a:solidFill>
                  <a:schemeClr val="bg1"/>
                </a:solidFill>
                <a:latin typeface="Calibri"/>
                <a:ea typeface="+mn-ea"/>
                <a:cs typeface="Calibri"/>
              </a:endParaRPr>
            </a:p>
          </xdr:txBody>
        </xdr:sp>
      </xdr:grpSp>
    </xdr:grpSp>
    <xdr:clientData/>
  </xdr:twoCellAnchor>
  <xdr:twoCellAnchor>
    <xdr:from>
      <xdr:col>14</xdr:col>
      <xdr:colOff>387928</xdr:colOff>
      <xdr:row>11</xdr:row>
      <xdr:rowOff>124691</xdr:rowOff>
    </xdr:from>
    <xdr:to>
      <xdr:col>15</xdr:col>
      <xdr:colOff>297873</xdr:colOff>
      <xdr:row>13</xdr:row>
      <xdr:rowOff>124691</xdr:rowOff>
    </xdr:to>
    <xdr:sp macro="" textlink="">
      <xdr:nvSpPr>
        <xdr:cNvPr id="129" name="Rectangle 128"/>
        <xdr:cNvSpPr/>
      </xdr:nvSpPr>
      <xdr:spPr>
        <a:xfrm>
          <a:off x="10252364" y="1350818"/>
          <a:ext cx="519545" cy="360218"/>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114300</xdr:colOff>
          <xdr:row>16</xdr:row>
          <xdr:rowOff>175260</xdr:rowOff>
        </xdr:from>
        <xdr:to>
          <xdr:col>14</xdr:col>
          <xdr:colOff>304800</xdr:colOff>
          <xdr:row>18</xdr:row>
          <xdr:rowOff>60960</xdr:rowOff>
        </xdr:to>
        <xdr:sp macro="" textlink="">
          <xdr:nvSpPr>
            <xdr:cNvPr id="6182" name="Option Button 38" hidden="1">
              <a:extLst>
                <a:ext uri="{63B3BB69-23CF-44E3-9099-C40C66FF867C}">
                  <a14:compatExt spid="_x0000_s6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297869</xdr:colOff>
      <xdr:row>8</xdr:row>
      <xdr:rowOff>124692</xdr:rowOff>
    </xdr:from>
    <xdr:to>
      <xdr:col>15</xdr:col>
      <xdr:colOff>488811</xdr:colOff>
      <xdr:row>14</xdr:row>
      <xdr:rowOff>152401</xdr:rowOff>
    </xdr:to>
    <xdr:grpSp>
      <xdr:nvGrpSpPr>
        <xdr:cNvPr id="143" name="Group 142"/>
        <xdr:cNvGrpSpPr/>
      </xdr:nvGrpSpPr>
      <xdr:grpSpPr>
        <a:xfrm>
          <a:off x="10162305" y="810492"/>
          <a:ext cx="800542" cy="1108364"/>
          <a:chOff x="10023761" y="2244436"/>
          <a:chExt cx="800542" cy="1108364"/>
        </a:xfrm>
      </xdr:grpSpPr>
      <xdr:sp macro="" textlink="">
        <xdr:nvSpPr>
          <xdr:cNvPr id="144" name="Oval 143"/>
          <xdr:cNvSpPr/>
        </xdr:nvSpPr>
        <xdr:spPr>
          <a:xfrm>
            <a:off x="10177543" y="2244436"/>
            <a:ext cx="550915" cy="1087582"/>
          </a:xfrm>
          <a:prstGeom prst="ellipse">
            <a:avLst/>
          </a:prstGeom>
          <a:noFill/>
          <a:ln w="53975">
            <a:gradFill>
              <a:gsLst>
                <a:gs pos="0">
                  <a:schemeClr val="accent1">
                    <a:lumMod val="20000"/>
                    <a:lumOff val="80000"/>
                  </a:schemeClr>
                </a:gs>
                <a:gs pos="83000">
                  <a:schemeClr val="bg1">
                    <a:lumMod val="85000"/>
                  </a:schemeClr>
                </a:gs>
                <a:gs pos="100000">
                  <a:srgbClr val="8BC6D9"/>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45" name="Group 144"/>
          <xdr:cNvGrpSpPr/>
        </xdr:nvGrpSpPr>
        <xdr:grpSpPr>
          <a:xfrm>
            <a:off x="10023761" y="2265218"/>
            <a:ext cx="800542" cy="1087582"/>
            <a:chOff x="9310252" y="1794164"/>
            <a:chExt cx="800542" cy="1087582"/>
          </a:xfrm>
        </xdr:grpSpPr>
        <xdr:sp macro="" textlink="">
          <xdr:nvSpPr>
            <xdr:cNvPr id="146" name="Oval 145"/>
            <xdr:cNvSpPr/>
          </xdr:nvSpPr>
          <xdr:spPr>
            <a:xfrm>
              <a:off x="9535663" y="1794164"/>
              <a:ext cx="575131" cy="1087582"/>
            </a:xfrm>
            <a:prstGeom prst="ellipse">
              <a:avLst/>
            </a:prstGeom>
            <a:noFill/>
            <a:ln w="28575">
              <a:gradFill flip="none" rotWithShape="1">
                <a:gsLst>
                  <a:gs pos="0">
                    <a:srgbClr val="FF6600"/>
                  </a:gs>
                  <a:gs pos="74000">
                    <a:schemeClr val="accent1">
                      <a:lumMod val="20000"/>
                      <a:lumOff val="80000"/>
                    </a:schemeClr>
                  </a:gs>
                  <a:gs pos="100000">
                    <a:srgbClr val="FC6C76"/>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7" name="Rectangle 146"/>
            <xdr:cNvSpPr/>
          </xdr:nvSpPr>
          <xdr:spPr>
            <a:xfrm>
              <a:off x="9348744" y="2223655"/>
              <a:ext cx="539185" cy="394854"/>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3!$BC$9">
          <xdr:nvSpPr>
            <xdr:cNvPr id="148" name="TextBox 147"/>
            <xdr:cNvSpPr txBox="1"/>
          </xdr:nvSpPr>
          <xdr:spPr>
            <a:xfrm>
              <a:off x="9310252" y="2168237"/>
              <a:ext cx="621858" cy="270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C2156AF-A451-450E-A960-962759E0C438}" type="TxLink">
                <a:rPr lang="en-US" sz="1600" b="1" i="0" u="none" strike="noStrike">
                  <a:solidFill>
                    <a:schemeClr val="bg1"/>
                  </a:solidFill>
                  <a:latin typeface="Calibri"/>
                  <a:ea typeface="+mn-ea"/>
                  <a:cs typeface="Calibri"/>
                </a:rPr>
                <a:pPr marL="0" indent="0"/>
                <a:t>100</a:t>
              </a:fld>
              <a:endParaRPr lang="en-US" sz="1600" b="1" i="0" u="none" strike="noStrike">
                <a:solidFill>
                  <a:schemeClr val="bg1"/>
                </a:solidFill>
                <a:latin typeface="Calibri"/>
                <a:ea typeface="+mn-ea"/>
                <a:cs typeface="Calibri"/>
              </a:endParaRPr>
            </a:p>
          </xdr:txBody>
        </xdr:sp>
      </xdr:grpSp>
    </xdr:grpSp>
    <xdr:clientData/>
  </xdr:twoCellAnchor>
  <xdr:twoCellAnchor>
    <xdr:from>
      <xdr:col>15</xdr:col>
      <xdr:colOff>422561</xdr:colOff>
      <xdr:row>10</xdr:row>
      <xdr:rowOff>41563</xdr:rowOff>
    </xdr:from>
    <xdr:to>
      <xdr:col>17</xdr:col>
      <xdr:colOff>114740</xdr:colOff>
      <xdr:row>16</xdr:row>
      <xdr:rowOff>69272</xdr:rowOff>
    </xdr:to>
    <xdr:grpSp>
      <xdr:nvGrpSpPr>
        <xdr:cNvPr id="149" name="Group 148"/>
        <xdr:cNvGrpSpPr/>
      </xdr:nvGrpSpPr>
      <xdr:grpSpPr>
        <a:xfrm>
          <a:off x="10896597" y="1087581"/>
          <a:ext cx="911379" cy="1108364"/>
          <a:chOff x="9912924" y="2244436"/>
          <a:chExt cx="911379" cy="1108364"/>
        </a:xfrm>
      </xdr:grpSpPr>
      <xdr:sp macro="" textlink="">
        <xdr:nvSpPr>
          <xdr:cNvPr id="150" name="Oval 149"/>
          <xdr:cNvSpPr/>
        </xdr:nvSpPr>
        <xdr:spPr>
          <a:xfrm>
            <a:off x="10177543" y="2244436"/>
            <a:ext cx="550915" cy="1087582"/>
          </a:xfrm>
          <a:prstGeom prst="ellipse">
            <a:avLst/>
          </a:prstGeom>
          <a:noFill/>
          <a:ln w="53975">
            <a:gradFill>
              <a:gsLst>
                <a:gs pos="0">
                  <a:schemeClr val="accent1">
                    <a:lumMod val="20000"/>
                    <a:lumOff val="80000"/>
                  </a:schemeClr>
                </a:gs>
                <a:gs pos="83000">
                  <a:schemeClr val="bg1">
                    <a:lumMod val="85000"/>
                  </a:schemeClr>
                </a:gs>
                <a:gs pos="100000">
                  <a:srgbClr val="8BC6D9"/>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51" name="Group 150"/>
          <xdr:cNvGrpSpPr/>
        </xdr:nvGrpSpPr>
        <xdr:grpSpPr>
          <a:xfrm>
            <a:off x="9912924" y="2265218"/>
            <a:ext cx="911379" cy="1087582"/>
            <a:chOff x="9199415" y="1794164"/>
            <a:chExt cx="911379" cy="1087582"/>
          </a:xfrm>
        </xdr:grpSpPr>
        <xdr:sp macro="" textlink="">
          <xdr:nvSpPr>
            <xdr:cNvPr id="152" name="Oval 151"/>
            <xdr:cNvSpPr/>
          </xdr:nvSpPr>
          <xdr:spPr>
            <a:xfrm>
              <a:off x="9535663" y="1794164"/>
              <a:ext cx="575131" cy="1087582"/>
            </a:xfrm>
            <a:prstGeom prst="ellipse">
              <a:avLst/>
            </a:prstGeom>
            <a:noFill/>
            <a:ln w="28575">
              <a:gradFill flip="none" rotWithShape="1">
                <a:gsLst>
                  <a:gs pos="0">
                    <a:srgbClr val="FF6600"/>
                  </a:gs>
                  <a:gs pos="74000">
                    <a:schemeClr val="accent1">
                      <a:lumMod val="20000"/>
                      <a:lumOff val="80000"/>
                    </a:schemeClr>
                  </a:gs>
                  <a:gs pos="100000">
                    <a:srgbClr val="FC6C76"/>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3" name="Rectangle 152"/>
            <xdr:cNvSpPr/>
          </xdr:nvSpPr>
          <xdr:spPr>
            <a:xfrm>
              <a:off x="9348744" y="2223655"/>
              <a:ext cx="539185" cy="360218"/>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3!$BB$9">
          <xdr:nvSpPr>
            <xdr:cNvPr id="154" name="TextBox 153"/>
            <xdr:cNvSpPr txBox="1"/>
          </xdr:nvSpPr>
          <xdr:spPr>
            <a:xfrm>
              <a:off x="9199415" y="2182093"/>
              <a:ext cx="762003" cy="29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25128E-4516-41AC-8605-9D0B63D5DA7F}" type="TxLink">
                <a:rPr lang="en-US" sz="1400" b="1" i="0" u="none" strike="noStrike">
                  <a:solidFill>
                    <a:schemeClr val="bg1"/>
                  </a:solidFill>
                  <a:latin typeface="Calibri"/>
                  <a:ea typeface="+mn-ea"/>
                  <a:cs typeface="Calibri"/>
                </a:rPr>
                <a:pPr marL="0" indent="0"/>
                <a:t>+8.03%</a:t>
              </a:fld>
              <a:endParaRPr lang="en-US" sz="2400" b="1" i="0" u="none" strike="noStrike">
                <a:solidFill>
                  <a:schemeClr val="bg1"/>
                </a:solidFill>
                <a:latin typeface="Calibri"/>
                <a:ea typeface="+mn-ea"/>
                <a:cs typeface="Calibri"/>
              </a:endParaRPr>
            </a:p>
          </xdr:txBody>
        </xdr:sp>
      </xdr:grpSp>
    </xdr:grpSp>
    <xdr:clientData/>
  </xdr:twoCellAnchor>
  <xdr:twoCellAnchor>
    <xdr:from>
      <xdr:col>15</xdr:col>
      <xdr:colOff>339437</xdr:colOff>
      <xdr:row>13</xdr:row>
      <xdr:rowOff>103909</xdr:rowOff>
    </xdr:from>
    <xdr:to>
      <xdr:col>16</xdr:col>
      <xdr:colOff>602673</xdr:colOff>
      <xdr:row>14</xdr:row>
      <xdr:rowOff>159326</xdr:rowOff>
    </xdr:to>
    <xdr:sp macro="" textlink="">
      <xdr:nvSpPr>
        <xdr:cNvPr id="155" name="TextBox 154"/>
        <xdr:cNvSpPr txBox="1"/>
      </xdr:nvSpPr>
      <xdr:spPr>
        <a:xfrm>
          <a:off x="10813473" y="1690254"/>
          <a:ext cx="872836" cy="235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Return</a:t>
          </a:r>
          <a:r>
            <a:rPr lang="en-US" sz="1000" baseline="0">
              <a:solidFill>
                <a:schemeClr val="bg1"/>
              </a:solidFill>
            </a:rPr>
            <a:t> Rate</a:t>
          </a:r>
          <a:endParaRPr lang="en-US" sz="1000">
            <a:solidFill>
              <a:schemeClr val="bg1"/>
            </a:solidFill>
          </a:endParaRPr>
        </a:p>
      </xdr:txBody>
    </xdr:sp>
    <xdr:clientData/>
  </xdr:twoCellAnchor>
  <xdr:twoCellAnchor>
    <xdr:from>
      <xdr:col>12</xdr:col>
      <xdr:colOff>491836</xdr:colOff>
      <xdr:row>13</xdr:row>
      <xdr:rowOff>76199</xdr:rowOff>
    </xdr:from>
    <xdr:to>
      <xdr:col>14</xdr:col>
      <xdr:colOff>325581</xdr:colOff>
      <xdr:row>14</xdr:row>
      <xdr:rowOff>55415</xdr:rowOff>
    </xdr:to>
    <xdr:sp macro="" textlink="">
      <xdr:nvSpPr>
        <xdr:cNvPr id="156" name="TextBox 155"/>
        <xdr:cNvSpPr txBox="1"/>
      </xdr:nvSpPr>
      <xdr:spPr>
        <a:xfrm>
          <a:off x="9137072" y="1662544"/>
          <a:ext cx="1052945" cy="159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Refund</a:t>
          </a:r>
          <a:r>
            <a:rPr lang="en-US" sz="1000" baseline="0">
              <a:solidFill>
                <a:schemeClr val="bg1"/>
              </a:solidFill>
            </a:rPr>
            <a:t> Rate</a:t>
          </a:r>
          <a:endParaRPr lang="en-US" sz="1000">
            <a:solidFill>
              <a:schemeClr val="bg1"/>
            </a:solidFill>
          </a:endParaRPr>
        </a:p>
      </xdr:txBody>
    </xdr:sp>
    <xdr:clientData/>
  </xdr:twoCellAnchor>
  <xdr:twoCellAnchor>
    <xdr:from>
      <xdr:col>14</xdr:col>
      <xdr:colOff>124691</xdr:colOff>
      <xdr:row>11</xdr:row>
      <xdr:rowOff>166255</xdr:rowOff>
    </xdr:from>
    <xdr:to>
      <xdr:col>15</xdr:col>
      <xdr:colOff>464129</xdr:colOff>
      <xdr:row>13</xdr:row>
      <xdr:rowOff>96983</xdr:rowOff>
    </xdr:to>
    <xdr:sp macro="" textlink="">
      <xdr:nvSpPr>
        <xdr:cNvPr id="157" name="TextBox 156"/>
        <xdr:cNvSpPr txBox="1"/>
      </xdr:nvSpPr>
      <xdr:spPr>
        <a:xfrm>
          <a:off x="9989127" y="1392382"/>
          <a:ext cx="949038" cy="2909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aseline="0">
              <a:solidFill>
                <a:schemeClr val="bg1"/>
              </a:solidFill>
            </a:rPr>
            <a:t>Products Sold</a:t>
          </a:r>
          <a:endParaRPr lang="en-US" sz="900">
            <a:solidFill>
              <a:schemeClr val="bg1"/>
            </a:solidFill>
          </a:endParaRPr>
        </a:p>
      </xdr:txBody>
    </xdr:sp>
    <xdr:clientData/>
  </xdr:twoCellAnchor>
  <xdr:twoCellAnchor>
    <xdr:from>
      <xdr:col>13</xdr:col>
      <xdr:colOff>83127</xdr:colOff>
      <xdr:row>17</xdr:row>
      <xdr:rowOff>29094</xdr:rowOff>
    </xdr:from>
    <xdr:to>
      <xdr:col>14</xdr:col>
      <xdr:colOff>187036</xdr:colOff>
      <xdr:row>18</xdr:row>
      <xdr:rowOff>22167</xdr:rowOff>
    </xdr:to>
    <xdr:sp macro="" textlink="">
      <xdr:nvSpPr>
        <xdr:cNvPr id="158" name="TextBox 157"/>
        <xdr:cNvSpPr txBox="1"/>
      </xdr:nvSpPr>
      <xdr:spPr>
        <a:xfrm>
          <a:off x="9337963" y="2335876"/>
          <a:ext cx="713509" cy="173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p>
      </xdr:txBody>
    </xdr:sp>
    <xdr:clientData/>
  </xdr:twoCellAnchor>
  <xdr:twoCellAnchor>
    <xdr:from>
      <xdr:col>16</xdr:col>
      <xdr:colOff>13854</xdr:colOff>
      <xdr:row>17</xdr:row>
      <xdr:rowOff>15240</xdr:rowOff>
    </xdr:from>
    <xdr:to>
      <xdr:col>17</xdr:col>
      <xdr:colOff>290943</xdr:colOff>
      <xdr:row>18</xdr:row>
      <xdr:rowOff>15240</xdr:rowOff>
    </xdr:to>
    <xdr:sp macro="" textlink="">
      <xdr:nvSpPr>
        <xdr:cNvPr id="159" name="TextBox 158"/>
        <xdr:cNvSpPr txBox="1"/>
      </xdr:nvSpPr>
      <xdr:spPr>
        <a:xfrm>
          <a:off x="11097490" y="2322022"/>
          <a:ext cx="886689" cy="180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17</xdr:col>
          <xdr:colOff>129540</xdr:colOff>
          <xdr:row>16</xdr:row>
          <xdr:rowOff>160020</xdr:rowOff>
        </xdr:from>
        <xdr:to>
          <xdr:col>17</xdr:col>
          <xdr:colOff>320040</xdr:colOff>
          <xdr:row>18</xdr:row>
          <xdr:rowOff>53340</xdr:rowOff>
        </xdr:to>
        <xdr:sp macro="" textlink="">
          <xdr:nvSpPr>
            <xdr:cNvPr id="6186" name="Option Button 42" hidden="1">
              <a:extLst>
                <a:ext uri="{63B3BB69-23CF-44E3-9099-C40C66FF867C}">
                  <a14:compatExt spid="_x0000_s6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69272</xdr:colOff>
      <xdr:row>16</xdr:row>
      <xdr:rowOff>145474</xdr:rowOff>
    </xdr:from>
    <xdr:to>
      <xdr:col>18</xdr:col>
      <xdr:colOff>76200</xdr:colOff>
      <xdr:row>16</xdr:row>
      <xdr:rowOff>152401</xdr:rowOff>
    </xdr:to>
    <xdr:cxnSp macro="">
      <xdr:nvCxnSpPr>
        <xdr:cNvPr id="76" name="Straight Connector 75"/>
        <xdr:cNvCxnSpPr/>
      </xdr:nvCxnSpPr>
      <xdr:spPr>
        <a:xfrm flipV="1">
          <a:off x="9324108" y="2272147"/>
          <a:ext cx="3054928" cy="6927"/>
        </a:xfrm>
        <a:prstGeom prst="line">
          <a:avLst/>
        </a:prstGeom>
        <a:ln w="15875">
          <a:gradFill flip="none" rotWithShape="1">
            <a:gsLst>
              <a:gs pos="0">
                <a:srgbClr val="0070C0"/>
              </a:gs>
              <a:gs pos="46000">
                <a:schemeClr val="accent1">
                  <a:lumMod val="20000"/>
                  <a:lumOff val="80000"/>
                </a:schemeClr>
              </a:gs>
              <a:gs pos="99000">
                <a:srgbClr val="478FD1"/>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67887</xdr:colOff>
      <xdr:row>18</xdr:row>
      <xdr:rowOff>173183</xdr:rowOff>
    </xdr:from>
    <xdr:to>
      <xdr:col>18</xdr:col>
      <xdr:colOff>55419</xdr:colOff>
      <xdr:row>25</xdr:row>
      <xdr:rowOff>166254</xdr:rowOff>
    </xdr:to>
    <xdr:graphicFrame macro="">
      <xdr:nvGraphicFramePr>
        <xdr:cNvPr id="113" name="Chart 1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471053</xdr:colOff>
      <xdr:row>18</xdr:row>
      <xdr:rowOff>27710</xdr:rowOff>
    </xdr:from>
    <xdr:to>
      <xdr:col>16</xdr:col>
      <xdr:colOff>401782</xdr:colOff>
      <xdr:row>19</xdr:row>
      <xdr:rowOff>90054</xdr:rowOff>
    </xdr:to>
    <xdr:sp macro="" textlink="Analysis3!$BI$4">
      <xdr:nvSpPr>
        <xdr:cNvPr id="115" name="TextBox 114"/>
        <xdr:cNvSpPr txBox="1"/>
      </xdr:nvSpPr>
      <xdr:spPr>
        <a:xfrm>
          <a:off x="9116289" y="2514601"/>
          <a:ext cx="2369129" cy="24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4D41F3A-5E36-4D8C-A243-98469DFDF8C0}" type="TxLink">
            <a:rPr lang="en-US" sz="1100" b="1" i="0" u="none" strike="noStrike">
              <a:solidFill>
                <a:schemeClr val="accent1">
                  <a:lumMod val="40000"/>
                  <a:lumOff val="60000"/>
                </a:schemeClr>
              </a:solidFill>
              <a:latin typeface="Calibri"/>
              <a:ea typeface="+mn-ea"/>
              <a:cs typeface="Calibri"/>
            </a:rPr>
            <a:pPr marL="0" indent="0" algn="ctr"/>
            <a:t>Quantity leading to Profits</a:t>
          </a:fld>
          <a:endParaRPr lang="en-US" sz="1600" b="1" i="0" u="none" strike="noStrike">
            <a:solidFill>
              <a:schemeClr val="accent1">
                <a:lumMod val="40000"/>
                <a:lumOff val="60000"/>
              </a:schemeClr>
            </a:solidFill>
            <a:latin typeface="Calibri"/>
            <a:ea typeface="+mn-ea"/>
            <a:cs typeface="Calibri"/>
          </a:endParaRPr>
        </a:p>
      </xdr:txBody>
    </xdr:sp>
    <xdr:clientData/>
  </xdr:twoCellAnchor>
  <xdr:twoCellAnchor>
    <xdr:from>
      <xdr:col>13</xdr:col>
      <xdr:colOff>96983</xdr:colOff>
      <xdr:row>25</xdr:row>
      <xdr:rowOff>173184</xdr:rowOff>
    </xdr:from>
    <xdr:to>
      <xdr:col>18</xdr:col>
      <xdr:colOff>103911</xdr:colOff>
      <xdr:row>26</xdr:row>
      <xdr:rowOff>2</xdr:rowOff>
    </xdr:to>
    <xdr:cxnSp macro="">
      <xdr:nvCxnSpPr>
        <xdr:cNvPr id="116" name="Straight Connector 115"/>
        <xdr:cNvCxnSpPr/>
      </xdr:nvCxnSpPr>
      <xdr:spPr>
        <a:xfrm flipV="1">
          <a:off x="9351819" y="3920839"/>
          <a:ext cx="3054928" cy="6927"/>
        </a:xfrm>
        <a:prstGeom prst="line">
          <a:avLst/>
        </a:prstGeom>
        <a:ln w="15875">
          <a:gradFill flip="none" rotWithShape="1">
            <a:gsLst>
              <a:gs pos="0">
                <a:srgbClr val="0070C0"/>
              </a:gs>
              <a:gs pos="46000">
                <a:schemeClr val="accent1">
                  <a:lumMod val="20000"/>
                  <a:lumOff val="80000"/>
                </a:schemeClr>
              </a:gs>
              <a:gs pos="99000">
                <a:srgbClr val="478FD1"/>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200894</xdr:colOff>
      <xdr:row>26</xdr:row>
      <xdr:rowOff>76200</xdr:rowOff>
    </xdr:from>
    <xdr:to>
      <xdr:col>17</xdr:col>
      <xdr:colOff>96982</xdr:colOff>
      <xdr:row>27</xdr:row>
      <xdr:rowOff>173180</xdr:rowOff>
    </xdr:to>
    <xdr:sp macro="" textlink="">
      <xdr:nvSpPr>
        <xdr:cNvPr id="118" name="TextBox 117"/>
        <xdr:cNvSpPr txBox="1"/>
      </xdr:nvSpPr>
      <xdr:spPr>
        <a:xfrm>
          <a:off x="9455730" y="4003964"/>
          <a:ext cx="233448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accent1">
                  <a:lumMod val="40000"/>
                  <a:lumOff val="60000"/>
                </a:schemeClr>
              </a:solidFill>
              <a:latin typeface="Calibri"/>
              <a:ea typeface="+mn-ea"/>
              <a:cs typeface="Calibri"/>
            </a:rPr>
            <a:t>Profit</a:t>
          </a:r>
          <a:r>
            <a:rPr lang="en-US" sz="1100" b="1" i="0" u="none" strike="noStrike" baseline="0">
              <a:solidFill>
                <a:schemeClr val="accent1">
                  <a:lumMod val="40000"/>
                  <a:lumOff val="60000"/>
                </a:schemeClr>
              </a:solidFill>
              <a:latin typeface="Calibri"/>
              <a:ea typeface="+mn-ea"/>
              <a:cs typeface="Calibri"/>
            </a:rPr>
            <a:t> by Product Category</a:t>
          </a:r>
          <a:endParaRPr lang="en-US" sz="1100" b="1" i="0" u="none" strike="noStrike">
            <a:solidFill>
              <a:schemeClr val="accent1">
                <a:lumMod val="40000"/>
                <a:lumOff val="60000"/>
              </a:schemeClr>
            </a:solidFill>
            <a:latin typeface="Calibri"/>
            <a:ea typeface="+mn-ea"/>
            <a:cs typeface="Calibri"/>
          </a:endParaRPr>
        </a:p>
      </xdr:txBody>
    </xdr:sp>
    <xdr:clientData/>
  </xdr:twoCellAnchor>
  <xdr:twoCellAnchor>
    <xdr:from>
      <xdr:col>13</xdr:col>
      <xdr:colOff>48491</xdr:colOff>
      <xdr:row>27</xdr:row>
      <xdr:rowOff>55418</xdr:rowOff>
    </xdr:from>
    <xdr:to>
      <xdr:col>17</xdr:col>
      <xdr:colOff>145472</xdr:colOff>
      <xdr:row>35</xdr:row>
      <xdr:rowOff>69273</xdr:rowOff>
    </xdr:to>
    <xdr:graphicFrame macro="">
      <xdr:nvGraphicFramePr>
        <xdr:cNvPr id="119"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159328</xdr:colOff>
      <xdr:row>0</xdr:row>
      <xdr:rowOff>55420</xdr:rowOff>
    </xdr:from>
    <xdr:to>
      <xdr:col>5</xdr:col>
      <xdr:colOff>332509</xdr:colOff>
      <xdr:row>6</xdr:row>
      <xdr:rowOff>138545</xdr:rowOff>
    </xdr:to>
    <xdr:sp macro="" textlink="">
      <xdr:nvSpPr>
        <xdr:cNvPr id="120" name="TextBox 119"/>
        <xdr:cNvSpPr txBox="1"/>
      </xdr:nvSpPr>
      <xdr:spPr>
        <a:xfrm>
          <a:off x="838201" y="55420"/>
          <a:ext cx="387234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400" b="1" i="0" u="none" strike="noStrike">
              <a:solidFill>
                <a:schemeClr val="accent5">
                  <a:lumMod val="50000"/>
                </a:schemeClr>
              </a:solidFill>
              <a:latin typeface="Cambria" panose="02040503050406030204" pitchFamily="18" charset="0"/>
              <a:ea typeface="Cambria" panose="02040503050406030204" pitchFamily="18" charset="0"/>
              <a:cs typeface="Calibri"/>
            </a:rPr>
            <a:t>KIX</a:t>
          </a:r>
          <a:r>
            <a:rPr lang="en-US" sz="2400" b="1" i="0" u="none" strike="noStrike" baseline="0">
              <a:solidFill>
                <a:schemeClr val="accent5">
                  <a:lumMod val="50000"/>
                </a:schemeClr>
              </a:solidFill>
              <a:latin typeface="Cambria" panose="02040503050406030204" pitchFamily="18" charset="0"/>
              <a:ea typeface="Cambria" panose="02040503050406030204" pitchFamily="18" charset="0"/>
              <a:cs typeface="Calibri"/>
            </a:rPr>
            <a:t> Business Dashboard</a:t>
          </a:r>
          <a:endParaRPr lang="en-US" sz="2400" b="1" i="0" u="none" strike="noStrike">
            <a:solidFill>
              <a:schemeClr val="accent5">
                <a:lumMod val="50000"/>
              </a:schemeClr>
            </a:solidFill>
            <a:latin typeface="Cambria" panose="02040503050406030204" pitchFamily="18" charset="0"/>
            <a:ea typeface="Cambria" panose="02040503050406030204" pitchFamily="18" charset="0"/>
            <a:cs typeface="Calibri"/>
          </a:endParaRPr>
        </a:p>
      </xdr:txBody>
    </xdr:sp>
    <xdr:clientData/>
  </xdr:twoCellAnchor>
  <xdr:twoCellAnchor>
    <xdr:from>
      <xdr:col>17</xdr:col>
      <xdr:colOff>55419</xdr:colOff>
      <xdr:row>5</xdr:row>
      <xdr:rowOff>83127</xdr:rowOff>
    </xdr:from>
    <xdr:to>
      <xdr:col>18</xdr:col>
      <xdr:colOff>481446</xdr:colOff>
      <xdr:row>7</xdr:row>
      <xdr:rowOff>20782</xdr:rowOff>
    </xdr:to>
    <xdr:grpSp>
      <xdr:nvGrpSpPr>
        <xdr:cNvPr id="48" name="Group 47"/>
        <xdr:cNvGrpSpPr/>
      </xdr:nvGrpSpPr>
      <xdr:grpSpPr>
        <a:xfrm>
          <a:off x="11748655" y="228600"/>
          <a:ext cx="1035627" cy="297873"/>
          <a:chOff x="11748655" y="228600"/>
          <a:chExt cx="1035627" cy="297873"/>
        </a:xfrm>
      </xdr:grpSpPr>
      <xdr:sp macro="" textlink="">
        <xdr:nvSpPr>
          <xdr:cNvPr id="41" name="Rounded Rectangle 40"/>
          <xdr:cNvSpPr/>
        </xdr:nvSpPr>
        <xdr:spPr>
          <a:xfrm>
            <a:off x="11748655" y="235528"/>
            <a:ext cx="1025235" cy="29094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Show" textlink="">
        <xdr:nvSpPr>
          <xdr:cNvPr id="160" name="TextBox 159"/>
          <xdr:cNvSpPr txBox="1"/>
        </xdr:nvSpPr>
        <xdr:spPr>
          <a:xfrm>
            <a:off x="11797145" y="228600"/>
            <a:ext cx="987137" cy="235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Open</a:t>
            </a:r>
            <a:r>
              <a:rPr lang="en-US" sz="1200" baseline="0">
                <a:solidFill>
                  <a:schemeClr val="bg1"/>
                </a:solidFill>
              </a:rPr>
              <a:t> Filter</a:t>
            </a:r>
            <a:endParaRPr lang="en-US" sz="1200">
              <a:solidFill>
                <a:schemeClr val="bg1"/>
              </a:solidFill>
            </a:endParaRPr>
          </a:p>
        </xdr:txBody>
      </xdr:sp>
    </xdr:grpSp>
    <xdr:clientData/>
  </xdr:twoCellAnchor>
  <xdr:twoCellAnchor>
    <xdr:from>
      <xdr:col>16</xdr:col>
      <xdr:colOff>62346</xdr:colOff>
      <xdr:row>5</xdr:row>
      <xdr:rowOff>90054</xdr:rowOff>
    </xdr:from>
    <xdr:to>
      <xdr:col>18</xdr:col>
      <xdr:colOff>554183</xdr:colOff>
      <xdr:row>35</xdr:row>
      <xdr:rowOff>96982</xdr:rowOff>
    </xdr:to>
    <xdr:grpSp>
      <xdr:nvGrpSpPr>
        <xdr:cNvPr id="49" name="Close Filter" hidden="1"/>
        <xdr:cNvGrpSpPr/>
      </xdr:nvGrpSpPr>
      <xdr:grpSpPr>
        <a:xfrm>
          <a:off x="11145982" y="235527"/>
          <a:ext cx="1711037" cy="5410200"/>
          <a:chOff x="11145982" y="235527"/>
          <a:chExt cx="1711037" cy="5410200"/>
        </a:xfrm>
      </xdr:grpSpPr>
      <xdr:sp macro="" textlink="">
        <xdr:nvSpPr>
          <xdr:cNvPr id="31" name="Rounded Rectangle 30" hidden="1"/>
          <xdr:cNvSpPr/>
        </xdr:nvSpPr>
        <xdr:spPr>
          <a:xfrm>
            <a:off x="11145982" y="644236"/>
            <a:ext cx="1711037" cy="5001491"/>
          </a:xfrm>
          <a:prstGeom prst="roundRect">
            <a:avLst>
              <a:gd name="adj" fmla="val 6141"/>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21" name="Category" hidden="1"/>
              <xdr:cNvGraphicFramePr/>
            </xdr:nvGraphicFramePr>
            <xdr:xfrm>
              <a:off x="11173690" y="3054931"/>
              <a:ext cx="1658428" cy="2570014"/>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173690" y="3054931"/>
                <a:ext cx="1658428" cy="2570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2" name="Month Name 1" hidden="1"/>
              <xdr:cNvGraphicFramePr/>
            </xdr:nvGraphicFramePr>
            <xdr:xfrm>
              <a:off x="11208327" y="844437"/>
              <a:ext cx="1584306" cy="2134292"/>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208327" y="844437"/>
                <a:ext cx="1584306" cy="2134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61" name="Group 160" hidden="1"/>
          <xdr:cNvGrpSpPr/>
        </xdr:nvGrpSpPr>
        <xdr:grpSpPr>
          <a:xfrm>
            <a:off x="11748655" y="235527"/>
            <a:ext cx="1035627" cy="297873"/>
            <a:chOff x="11748655" y="228600"/>
            <a:chExt cx="1035627" cy="297873"/>
          </a:xfrm>
        </xdr:grpSpPr>
        <xdr:sp macro="[0]!HideShow" textlink="">
          <xdr:nvSpPr>
            <xdr:cNvPr id="162" name="Rounded Rectangle 161" hidden="1"/>
            <xdr:cNvSpPr/>
          </xdr:nvSpPr>
          <xdr:spPr>
            <a:xfrm>
              <a:off x="11748655" y="235528"/>
              <a:ext cx="1025235" cy="290945"/>
            </a:xfrm>
            <a:prstGeom prst="roundRect">
              <a:avLst/>
            </a:prstGeom>
            <a:gradFill flip="none" rotWithShape="1">
              <a:gsLst>
                <a:gs pos="0">
                  <a:srgbClr val="FC6C76">
                    <a:shade val="30000"/>
                    <a:satMod val="115000"/>
                  </a:srgbClr>
                </a:gs>
                <a:gs pos="50000">
                  <a:srgbClr val="FC6C76">
                    <a:shade val="67500"/>
                    <a:satMod val="115000"/>
                  </a:srgbClr>
                </a:gs>
                <a:gs pos="100000">
                  <a:srgbClr val="FC6C76">
                    <a:shade val="100000"/>
                    <a:satMod val="115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3" name="TextBox 162" hidden="1"/>
            <xdr:cNvSpPr txBox="1"/>
          </xdr:nvSpPr>
          <xdr:spPr>
            <a:xfrm>
              <a:off x="11797145" y="228600"/>
              <a:ext cx="987137" cy="235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solidFill>
                    <a:schemeClr val="bg1"/>
                  </a:solidFill>
                </a:rPr>
                <a:t>Close Filter</a:t>
              </a:r>
              <a:endParaRPr lang="en-US" sz="1200">
                <a:solidFill>
                  <a:schemeClr val="bg1"/>
                </a:solidFill>
              </a:endParaRPr>
            </a:p>
          </xdr:txBody>
        </xdr:sp>
      </xdr:grpSp>
    </xdr:grpSp>
    <xdr:clientData/>
  </xdr:twoCellAnchor>
  <xdr:twoCellAnchor>
    <xdr:from>
      <xdr:col>10</xdr:col>
      <xdr:colOff>505692</xdr:colOff>
      <xdr:row>5</xdr:row>
      <xdr:rowOff>13854</xdr:rowOff>
    </xdr:from>
    <xdr:to>
      <xdr:col>12</xdr:col>
      <xdr:colOff>263238</xdr:colOff>
      <xdr:row>6</xdr:row>
      <xdr:rowOff>117764</xdr:rowOff>
    </xdr:to>
    <xdr:grpSp>
      <xdr:nvGrpSpPr>
        <xdr:cNvPr id="57" name="Group 56"/>
        <xdr:cNvGrpSpPr/>
      </xdr:nvGrpSpPr>
      <xdr:grpSpPr>
        <a:xfrm>
          <a:off x="7931728" y="159327"/>
          <a:ext cx="976746" cy="284019"/>
          <a:chOff x="5098473" y="138545"/>
          <a:chExt cx="976746" cy="284019"/>
        </a:xfrm>
      </xdr:grpSpPr>
      <xdr:sp macro="" textlink="">
        <xdr:nvSpPr>
          <xdr:cNvPr id="56" name="Round Diagonal Corner Rectangle 55">
            <a:hlinkClick xmlns:r="http://schemas.openxmlformats.org/officeDocument/2006/relationships" r:id="rId13"/>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1" name="TextBox 170">
            <a:hlinkClick xmlns:r="http://schemas.openxmlformats.org/officeDocument/2006/relationships" r:id="rId14"/>
          </xdr:cNvPr>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solidFill>
              </a:rPr>
              <a:t>Time</a:t>
            </a:r>
            <a:r>
              <a:rPr lang="en-US" sz="1200" baseline="0">
                <a:solidFill>
                  <a:schemeClr val="tx1"/>
                </a:solidFill>
              </a:rPr>
              <a:t> Frame</a:t>
            </a:r>
            <a:endParaRPr lang="en-US" sz="1200">
              <a:solidFill>
                <a:schemeClr val="tx1"/>
              </a:solidFill>
            </a:endParaRPr>
          </a:p>
        </xdr:txBody>
      </xdr:sp>
    </xdr:grpSp>
    <xdr:clientData/>
  </xdr:twoCellAnchor>
  <xdr:twoCellAnchor>
    <xdr:from>
      <xdr:col>12</xdr:col>
      <xdr:colOff>332511</xdr:colOff>
      <xdr:row>5</xdr:row>
      <xdr:rowOff>13854</xdr:rowOff>
    </xdr:from>
    <xdr:to>
      <xdr:col>13</xdr:col>
      <xdr:colOff>595746</xdr:colOff>
      <xdr:row>6</xdr:row>
      <xdr:rowOff>117764</xdr:rowOff>
    </xdr:to>
    <xdr:grpSp>
      <xdr:nvGrpSpPr>
        <xdr:cNvPr id="172" name="Group 171"/>
        <xdr:cNvGrpSpPr/>
      </xdr:nvGrpSpPr>
      <xdr:grpSpPr>
        <a:xfrm>
          <a:off x="8977747" y="159327"/>
          <a:ext cx="872835" cy="284019"/>
          <a:chOff x="5098473" y="138545"/>
          <a:chExt cx="976746" cy="284019"/>
        </a:xfrm>
      </xdr:grpSpPr>
      <xdr:sp macro="" textlink="">
        <xdr:nvSpPr>
          <xdr:cNvPr id="173" name="Round Diagonal Corner Rectangle 172">
            <a:hlinkClick xmlns:r="http://schemas.openxmlformats.org/officeDocument/2006/relationships" r:id="rId15"/>
          </xdr:cNvPr>
          <xdr:cNvSpPr/>
        </xdr:nvSpPr>
        <xdr:spPr>
          <a:xfrm>
            <a:off x="5098473" y="145473"/>
            <a:ext cx="976746" cy="277091"/>
          </a:xfrm>
          <a:prstGeom prst="round2DiagRect">
            <a:avLst/>
          </a:prstGeom>
          <a:gradFill>
            <a:gsLst>
              <a:gs pos="0">
                <a:schemeClr val="bg2">
                  <a:lumMod val="90000"/>
                </a:schemeClr>
              </a:gs>
              <a:gs pos="54000">
                <a:schemeClr val="bg2">
                  <a:lumMod val="75000"/>
                </a:schemeClr>
              </a:gs>
              <a:gs pos="100000">
                <a:schemeClr val="bg1">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4" name="TextBox 173">
            <a:hlinkClick xmlns:r="http://schemas.openxmlformats.org/officeDocument/2006/relationships" r:id="rId16"/>
          </xdr:cNvPr>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Store</a:t>
            </a:r>
          </a:p>
        </xdr:txBody>
      </xdr:sp>
    </xdr:grpSp>
    <xdr:clientData/>
  </xdr:twoCellAnchor>
  <xdr:twoCellAnchor>
    <xdr:from>
      <xdr:col>14</xdr:col>
      <xdr:colOff>76203</xdr:colOff>
      <xdr:row>5</xdr:row>
      <xdr:rowOff>13854</xdr:rowOff>
    </xdr:from>
    <xdr:to>
      <xdr:col>15</xdr:col>
      <xdr:colOff>443349</xdr:colOff>
      <xdr:row>6</xdr:row>
      <xdr:rowOff>117764</xdr:rowOff>
    </xdr:to>
    <xdr:grpSp>
      <xdr:nvGrpSpPr>
        <xdr:cNvPr id="175" name="Group 174"/>
        <xdr:cNvGrpSpPr/>
      </xdr:nvGrpSpPr>
      <xdr:grpSpPr>
        <a:xfrm>
          <a:off x="9940639" y="159327"/>
          <a:ext cx="976746" cy="284019"/>
          <a:chOff x="5098473" y="138545"/>
          <a:chExt cx="976746" cy="284019"/>
        </a:xfrm>
      </xdr:grpSpPr>
      <xdr:sp macro="" textlink="">
        <xdr:nvSpPr>
          <xdr:cNvPr id="176" name="Round Diagonal Corner Rectangle 175"/>
          <xdr:cNvSpPr/>
        </xdr:nvSpPr>
        <xdr:spPr>
          <a:xfrm>
            <a:off x="5098473" y="145473"/>
            <a:ext cx="976746" cy="277091"/>
          </a:xfrm>
          <a:prstGeom prst="round2DiagRect">
            <a:avLst/>
          </a:prstGeom>
          <a:gradFill flip="none" rotWithShape="1">
            <a:gsLst>
              <a:gs pos="1000">
                <a:srgbClr val="0070C0"/>
              </a:gs>
              <a:gs pos="54000">
                <a:srgbClr val="478FD1"/>
              </a:gs>
              <a:gs pos="100000">
                <a:srgbClr val="005392"/>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7" name="TextBox 176"/>
          <xdr:cNvSpPr txBox="1"/>
        </xdr:nvSpPr>
        <xdr:spPr>
          <a:xfrm>
            <a:off x="5112328" y="138545"/>
            <a:ext cx="955964" cy="23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Profit</a:t>
            </a:r>
            <a:r>
              <a:rPr lang="en-US" sz="1200" baseline="0">
                <a:solidFill>
                  <a:schemeClr val="bg1"/>
                </a:solidFill>
              </a:rPr>
              <a:t> View</a:t>
            </a:r>
            <a:endParaRPr lang="en-US" sz="1200">
              <a:solidFill>
                <a:schemeClr val="bg1"/>
              </a:solidFill>
            </a:endParaRPr>
          </a:p>
        </xdr:txBody>
      </xdr:sp>
    </xdr:grpSp>
    <xdr:clientData/>
  </xdr:twoCellAnchor>
  <xdr:twoCellAnchor editAs="oneCell">
    <xdr:from>
      <xdr:col>0</xdr:col>
      <xdr:colOff>138547</xdr:colOff>
      <xdr:row>0</xdr:row>
      <xdr:rowOff>0</xdr:rowOff>
    </xdr:from>
    <xdr:to>
      <xdr:col>1</xdr:col>
      <xdr:colOff>124691</xdr:colOff>
      <xdr:row>7</xdr:row>
      <xdr:rowOff>159326</xdr:rowOff>
    </xdr:to>
    <xdr:pic>
      <xdr:nvPicPr>
        <xdr:cNvPr id="16" name="Picture 15"/>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colorTemperature colorTemp="6425"/>
                  </a14:imgEffect>
                  <a14:imgEffect>
                    <a14:saturation sat="67000"/>
                  </a14:imgEffect>
                </a14:imgLayer>
              </a14:imgProps>
            </a:ext>
            <a:ext uri="{28A0092B-C50C-407E-A947-70E740481C1C}">
              <a14:useLocalDpi xmlns:a14="http://schemas.microsoft.com/office/drawing/2010/main" val="0"/>
            </a:ext>
          </a:extLst>
        </a:blip>
        <a:stretch>
          <a:fillRect/>
        </a:stretch>
      </xdr:blipFill>
      <xdr:spPr>
        <a:xfrm>
          <a:off x="138547" y="0"/>
          <a:ext cx="665017" cy="66501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Komal Sukheja" refreshedDate="45522.490591550923" backgroundQuery="1" createdVersion="5" refreshedVersion="5" minRefreshableVersion="3" recordCount="0" supportSubquery="1" supportAdvancedDrill="1">
  <cacheSource type="external" connectionId="9"/>
  <cacheFields count="4">
    <cacheField name="[Dim_Customers].[Full Name].[Full Name]" caption="Full Name" numFmtId="0" hierarchy="10" level="1">
      <sharedItems count="5">
        <s v="Bobby Abbott"/>
        <s v="Christine Hawkins"/>
        <s v="Jeffery Powell"/>
        <s v="Lisa West"/>
        <s v="Travis Ewing"/>
      </sharedItems>
    </cacheField>
    <cacheField name="[Measures].[Profit_Margin]" caption="Profit_Margin" numFmtId="0" hierarchy="46" level="32767"/>
    <cacheField name="[Dim_Customers].[Location].[Location]" caption="Location" numFmtId="0" hierarchy="12" level="1">
      <sharedItems count="5">
        <s v="Florida"/>
        <s v="Indiana"/>
        <s v="Maryland"/>
        <s v="New York"/>
        <s v="Wisconsin"/>
      </sharedItems>
    </cacheField>
    <cacheField name="[Dim_Customers].[Customer Age Group].[Customer Age Group]" caption="Customer Age Group" numFmtId="0" hierarchy="16" level="1">
      <sharedItems count="5">
        <s v="0-20"/>
        <s v="21-30"/>
        <s v="31-40"/>
        <s v="41-50"/>
        <s v="51 Plus"/>
      </sharedItems>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2" memberValueDatatype="130" unbalanced="0">
      <fieldsUsage count="2">
        <fieldUsage x="-1"/>
        <fieldUsage x="3"/>
      </fieldsUsage>
    </cacheHierarchy>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1"/>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Komal Sukheja" refreshedDate="45542.568213078703"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Date_table].[Month Name].[Month Name]" caption="Month Name" numFmtId="0" hierarchy="3" level="1">
      <sharedItems count="12">
        <s v="Jan"/>
        <s v="Feb"/>
        <s v="Mar"/>
        <s v="Apr"/>
        <s v="May"/>
        <s v="Jun"/>
        <s v="Jul"/>
        <s v="Aug"/>
        <s v="Sep"/>
        <s v="Oct"/>
        <s v="Nov"/>
        <s v="Dec"/>
      </sharedItems>
    </cacheField>
    <cacheField name="[Measures].[Profit_Margin]" caption="Profit_Margin" numFmtId="0" hierarchy="46" level="32767"/>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2"/>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3"/>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Komal Sukheja" refreshedDate="45542.568219328707"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Profit_Margin]" caption="Profit_Margin" numFmtId="0" hierarchy="46" level="32767"/>
    <cacheField name="[Date_table].[Month Name].[Month Name]" caption="Month Name" numFmtId="0" hierarchy="3" level="1">
      <sharedItems count="12">
        <s v="Jan"/>
        <s v="Feb"/>
        <s v="Mar"/>
        <s v="Apr"/>
        <s v="May"/>
        <s v="Jun"/>
        <s v="Jul"/>
        <s v="Aug"/>
        <s v="Sep"/>
        <s v="Oct"/>
        <s v="Nov"/>
        <s v="Dec"/>
      </sharedItems>
    </cacheField>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Komal Sukheja" refreshedDate="45542.568227430558" backgroundQuery="1" createdVersion="5" refreshedVersion="5" minRefreshableVersion="3" recordCount="0" supportSubquery="1" supportAdvancedDrill="1">
  <cacheSource type="external" connectionId="9"/>
  <cacheFields count="7">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Refund Rate]" caption="Refund Rate" numFmtId="0" hierarchy="50" level="32767"/>
    <cacheField name="[Measures].[Return Rate]" caption="Return Rate" numFmtId="0" hierarchy="58" level="32767"/>
    <cacheField name="[Measures].[# Products]" caption="# Products" numFmtId="0" hierarchy="51" level="32767"/>
    <cacheField name="[Date_table].[Month Name].[Month Name]" caption="Month Name" numFmtId="0" hierarchy="3" level="1">
      <sharedItems containsSemiMixedTypes="0" containsNonDate="0" containsString="0"/>
    </cacheField>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5"/>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6"/>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2"/>
      </fieldsUsage>
    </cacheHierarchy>
    <cacheHierarchy uniqueName="[Measures].[# Products]" caption="# Products" measure="1" displayFolder="" measureGroup="Calculations" count="0" oneField="1">
      <fieldsUsage count="1">
        <fieldUsage x="4"/>
      </fieldsUsage>
    </cacheHierarchy>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oneField="1">
      <fieldsUsage count="1">
        <fieldUsage x="3"/>
      </fieldsUsage>
    </cacheHierarchy>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Komal Sukheja" refreshedDate="45542.568244560185" backgroundQuery="1" createdVersion="5" refreshedVersion="5" minRefreshableVersion="3" recordCount="0" supportSubquery="1" supportAdvancedDrill="1">
  <cacheSource type="external" connectionId="9"/>
  <cacheFields count="4">
    <cacheField name="[Dim_Customers].[Full Name].[Full Name]" caption="Full Name" numFmtId="0" hierarchy="10" level="1">
      <sharedItems count="5">
        <s v="John Brown"/>
        <s v="Judith Simmons"/>
        <s v="Kristine Barrett"/>
        <s v="Laura Gross"/>
        <s v="Paul Noble"/>
      </sharedItems>
    </cacheField>
    <cacheField name="[Measures].[Profit_Margin]" caption="Profit_Margin" numFmtId="0" hierarchy="46" level="32767"/>
    <cacheField name="[Date_table].[Month Name].[Month Name]" caption="Month Name" numFmtId="0" hierarchy="3" level="1">
      <sharedItems containsSemiMixedTypes="0" containsNonDate="0" containsString="0"/>
    </cacheField>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2"/>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1"/>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Komal Sukheja" refreshedDate="45542.568253703706"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Measures].[Profit_Margin]" caption="Profit_Margin" numFmtId="0" hierarchy="46" level="32767"/>
    <cacheField name="[Dim_Customers].[Location].[Location]" caption="Location" numFmtId="0" hierarchy="12" level="1">
      <sharedItems count="5">
        <s v="California"/>
        <s v="Michigan"/>
        <s v="Missouri"/>
        <s v="Virginia"/>
        <s v="Washington"/>
      </sharedItems>
    </cacheField>
    <cacheField name="[Date_table].[Month Name].[Month Name]" caption="Month Name" numFmtId="0" hierarchy="3" level="1">
      <sharedItems containsSemiMixedTypes="0" containsNonDate="0" containsString="0"/>
    </cacheField>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1"/>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Komal Sukheja" refreshedDate="45542.568262384259"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Profit_Margin]" caption="Profit_Margin" numFmtId="0" hierarchy="46" level="32767"/>
    <cacheField name="[Date_table].[Weekday].[Weekday]" caption="Weekday" numFmtId="0" hierarchy="5" level="1">
      <sharedItems count="7">
        <s v="Sun"/>
        <s v="Mon"/>
        <s v="Tue"/>
        <s v="Wed"/>
        <s v="Thu"/>
        <s v="Fri"/>
        <s v="Sat"/>
      </sharedItems>
    </cacheField>
    <cacheField name="[products_table].[Category].[Category]" caption="Category" numFmtId="0" hierarchy="30"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2" memberValueDatatype="130" unbalanced="0">
      <fieldsUsage count="2">
        <fieldUsage x="-1"/>
        <fieldUsage x="3"/>
      </fieldsUsage>
    </cacheHierarchy>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Komal Sukheja" refreshedDate="45542.568321990744" backgroundQuery="1" createdVersion="5" refreshedVersion="5" minRefreshableVersion="3" recordCount="0" supportSubquery="1" supportAdvancedDrill="1">
  <cacheSource type="external" connectionId="9"/>
  <cacheFields count="6">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Profit_Margin]" caption="Profit_Margin" numFmtId="0" hierarchy="46" level="32767"/>
    <cacheField name="[products_table].[Product Name].[Product Name]" caption="Product Name" numFmtId="0" hierarchy="29" level="1">
      <sharedItems count="5">
        <s v="Attorney Mist"/>
        <s v="Begin Brew"/>
        <s v="Common Splash"/>
        <s v="Eight Brew"/>
        <s v="Onto Dew"/>
      </sharedItems>
    </cacheField>
    <cacheField name="[products_table].[Category].[Category]" caption="Category" numFmtId="0" hierarchy="30" level="1">
      <sharedItems count="8">
        <s v="Alcoholic Beverage"/>
        <s v="Coffee"/>
        <s v="Energy Drink"/>
        <s v="Juice"/>
        <s v="Soft Drink"/>
        <s v="Sports Drink"/>
        <s v="Tea"/>
        <s v="Water"/>
      </sharedItems>
    </cacheField>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5"/>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Komal Sukheja" refreshedDate="45542.568328587964" backgroundQuery="1" createdVersion="5" refreshedVersion="5" minRefreshableVersion="3" recordCount="0" supportSubquery="1" supportAdvancedDrill="1">
  <cacheSource type="external" connectionId="9"/>
  <cacheFields count="6">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Profit_Margin]" caption="Profit_Margin" numFmtId="0" hierarchy="46" level="32767"/>
    <cacheField name="[products_table].[Product Name].[Product Name]" caption="Product Name" numFmtId="0" hierarchy="29"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53"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5"/>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oneField="1">
      <fieldsUsage count="1">
        <fieldUsage x="4"/>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Komal Sukheja" refreshedDate="45542.568337268516" backgroundQuery="1" createdVersion="5" refreshedVersion="5" minRefreshableVersion="3" recordCount="0" supportSubquery="1" supportAdvancedDrill="1">
  <cacheSource type="external" connectionId="9"/>
  <cacheFields count="3">
    <cacheField name="[Dim_Customers].[Full Name].[Full Name]" caption="Full Name" numFmtId="0" hierarchy="10" level="1">
      <sharedItems count="5">
        <s v="Bobby Abbott"/>
        <s v="Christine Hawkins"/>
        <s v="Jeffery Powell"/>
        <s v="Lisa West"/>
        <s v="Travis Ewing"/>
      </sharedItems>
    </cacheField>
    <cacheField name="[Measures].[Profit_Margin]" caption="Profit_Margin" numFmtId="0" hierarchy="46"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2"/>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1"/>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Komal Sukheja" refreshedDate="45542.568343749997" backgroundQuery="1" createdVersion="5" refreshedVersion="5" minRefreshableVersion="3" recordCount="0" supportSubquery="1" supportAdvancedDrill="1">
  <cacheSource type="external" connectionId="9"/>
  <cacheFields count="4">
    <cacheField name="[Dim_Customers].[Full Name].[Full Name]" caption="Full Name" numFmtId="0" hierarchy="10" level="1">
      <sharedItems count="5">
        <s v="Bobby Abbott"/>
        <s v="Christine Hawkins"/>
        <s v="Jeffery Powell"/>
        <s v="Lisa West"/>
        <s v="Travis Ewing"/>
      </sharedItems>
    </cacheField>
    <cacheField name="[Measures].[Profit_Margin]" caption="Profit_Margin" numFmtId="0" hierarchy="46" level="32767"/>
    <cacheField name="[Dim_Customers].[Location].[Location]" caption="Location" numFmtId="0" hierarchy="12" level="1">
      <sharedItems count="5">
        <s v="Florida"/>
        <s v="Indiana"/>
        <s v="Maryland"/>
        <s v="New York"/>
        <s v="Wisconsin"/>
      </sharedItems>
    </cacheField>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1"/>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Komal Sukheja" refreshedDate="45542.568350231479"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Dim_Customers].[Gender].[Gender]" caption="Gender" numFmtId="0" hierarchy="11" level="1">
      <sharedItems count="2">
        <s v="Female"/>
        <s v="Male"/>
      </sharedItems>
    </cacheField>
    <cacheField name="[Measures].[Profit_Margin]" caption="Profit_Margin" numFmtId="0" hierarchy="46"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4"/>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2"/>
      </fieldsUsage>
    </cacheHierarchy>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3"/>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Komal Sukheja" refreshedDate="45542.568356828706"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Average of Customer Age]" caption="Average of Customer Age" numFmtId="0" hierarchy="43" level="32767"/>
    <cacheField name="[Measures].[Avg Customer Age]" caption="Avg Customer Age" numFmtId="0" hierarchy="57"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4"/>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oneField="1">
      <fieldsUsage count="1">
        <fieldUsage x="2"/>
      </fieldsUsage>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oneField="1">
      <fieldsUsage count="1">
        <fieldUsage x="3"/>
      </fieldsUsage>
    </cacheHierarchy>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Komal Sukheja" refreshedDate="45542.568363541664" backgroundQuery="1" createdVersion="5" refreshedVersion="5" minRefreshableVersion="3" recordCount="0" supportSubquery="1" supportAdvancedDrill="1">
  <cacheSource type="external" connectionId="9"/>
  <cacheFields count="5">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Profit_Margin]" caption="Profit_Margin" numFmtId="0" hierarchy="46" level="32767"/>
    <cacheField name="[products_table].[Product Name].[Product Name]" caption="Product Name" numFmtId="0" hierarchy="29" level="1">
      <sharedItems count="5">
        <s v="Attorney Mist"/>
        <s v="Begin Brew"/>
        <s v="Common Splash"/>
        <s v="Eight Brew"/>
        <s v="Onto Dew"/>
      </sharedItems>
    </cacheField>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4"/>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Komal Sukheja" refreshedDate="45542.568369907407" backgroundQuery="1" createdVersion="5" refreshedVersion="5" minRefreshableVersion="3" recordCount="0" supportSubquery="1" supportAdvancedDrill="1">
  <cacheSource type="external" connectionId="9"/>
  <cacheFields count="10">
    <cacheField name="[Dim_Customers].[Full Name].[Full Name]" caption="Full Name" numFmtId="0" hierarchy="10" level="1">
      <sharedItems count="5">
        <s v="Bobby Abbott"/>
        <s v="Christine Hawkins"/>
        <s v="Jeffery Powell"/>
        <s v="Lisa West"/>
        <s v="Travis Ewing"/>
      </sharedItems>
    </cacheField>
    <cacheField name="[Dim_Customers].[Location].[Location]" caption="Location" numFmtId="0" hierarchy="12" level="1">
      <sharedItems count="5">
        <s v="Florida"/>
        <s v="Indiana"/>
        <s v="Maryland"/>
        <s v="New York"/>
        <s v="Wisconsin"/>
      </sharedItems>
    </cacheField>
    <cacheField name="[Measures].[# Locations]" caption="# Locations" numFmtId="0" hierarchy="56" level="32767"/>
    <cacheField name="[Measures].[# Customers]" caption="# Customers" numFmtId="0" hierarchy="55" level="32767"/>
    <cacheField name="[Measures].[Total_Revenue]" caption="Total_Revenue" numFmtId="0" hierarchy="44" level="32767"/>
    <cacheField name="[Measures].[COGS]" caption="COGS" numFmtId="0" hierarchy="45" level="32767"/>
    <cacheField name="[Measures].[Profit_Margin]" caption="Profit_Margin" numFmtId="0" hierarchy="46" level="32767"/>
    <cacheField name="[Measures].[Profit Margin %]" caption="Profit Margin %" numFmtId="0" hierarchy="47" level="32767"/>
    <cacheField name="[Measures].[Total Refund]" caption="Total Refund" numFmtId="0" hierarchy="49"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9"/>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4"/>
      </fieldsUsage>
    </cacheHierarchy>
    <cacheHierarchy uniqueName="[Measures].[COGS]" caption="COGS" measure="1" displayFolder="" measureGroup="Dim_Customers" count="0" oneField="1">
      <fieldsUsage count="1">
        <fieldUsage x="5"/>
      </fieldsUsage>
    </cacheHierarchy>
    <cacheHierarchy uniqueName="[Measures].[Profit_Margin]" caption="Profit_Margin" measure="1" displayFolder="" measureGroup="Calculations" count="0" oneField="1">
      <fieldsUsage count="1">
        <fieldUsage x="6"/>
      </fieldsUsage>
    </cacheHierarchy>
    <cacheHierarchy uniqueName="[Measures].[Profit Margin %]" caption="Profit Margin %"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Total Refund]" caption="Total Refund" measure="1" displayFolder="" measureGroup="Calculations" count="0" oneField="1">
      <fieldsUsage count="1">
        <fieldUsage x="8"/>
      </fieldsUsage>
    </cacheHierarchy>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3"/>
      </fieldsUsage>
    </cacheHierarchy>
    <cacheHierarchy uniqueName="[Measures].[# Locations]" caption="# Locations" measure="1" displayFolder="" measureGroup="Calculations" count="0" oneField="1">
      <fieldsUsage count="1">
        <fieldUsage x="2"/>
      </fieldsUsage>
    </cacheHierarchy>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Komal Sukheja" refreshedDate="45542.568377314812" backgroundQuery="1" createdVersion="5" refreshedVersion="5" minRefreshableVersion="3" recordCount="0" supportSubquery="1" supportAdvancedDrill="1">
  <cacheSource type="external" connectionId="9"/>
  <cacheFields count="12">
    <cacheField name="[Measures].[Total_Revenue]" caption="Total_Revenue" numFmtId="0" hierarchy="44" level="32767"/>
    <cacheField name="[Measures].[COGS]" caption="COGS" numFmtId="0" hierarchy="45" level="32767"/>
    <cacheField name="[Measures].[Profit_Margin]" caption="Profit_Margin" numFmtId="0" hierarchy="46" level="32767"/>
    <cacheField name="[Measures].[Profit Margin %]" caption="Profit Margin %" numFmtId="0" hierarchy="47" level="32767"/>
    <cacheField name="[Measures].[# Transactions]" caption="# Transactions" numFmtId="0" hierarchy="48" level="32767"/>
    <cacheField name="[Measures].[Total Refund]" caption="Total Refund" numFmtId="0" hierarchy="49" level="32767"/>
    <cacheField name="[Measures].[Refund Rate]" caption="Refund Rate" numFmtId="0" hierarchy="50" level="32767"/>
    <cacheField name="[Measures].[# Products]" caption="# Products" numFmtId="0" hierarchy="51" level="32767"/>
    <cacheField name="[Measures].[Qty Returned]" caption="Qty Returned" numFmtId="0" hierarchy="52" level="32767"/>
    <cacheField name="[Measures].[Total Qty Sold]" caption="Total Qty Sold" numFmtId="0" hierarchy="53" level="32767"/>
    <cacheField name="[Measures].[Total Target]" caption="Total Target" numFmtId="0" hierarchy="54" level="32767"/>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11"/>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oneField="1">
      <fieldsUsage count="1">
        <fieldUsage x="1"/>
      </fieldsUsage>
    </cacheHierarchy>
    <cacheHierarchy uniqueName="[Measures].[Profit_Margin]" caption="Profit_Margin" measure="1" displayFolder="" measureGroup="Calculations" count="0" oneField="1">
      <fieldsUsage count="1">
        <fieldUsage x="2"/>
      </fieldsUsage>
    </cacheHierarchy>
    <cacheHierarchy uniqueName="[Measures].[Profit Margin %]" caption="Profit Margin %"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Sold]" caption="Total Qty Sol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Komal Sukheja" refreshedDate="45542.568383564816" backgroundQuery="1" createdVersion="5" refreshedVersion="5" minRefreshableVersion="3" recordCount="0" supportSubquery="1" supportAdvancedDrill="1">
  <cacheSource type="external" connectionId="9"/>
  <cacheFields count="2">
    <cacheField name="[Date_table].[Month Name].[Month Name]" caption="Month Name" numFmtId="0" hierarchy="3" level="1">
      <sharedItems count="12">
        <s v="Jan"/>
        <s v="Feb"/>
        <s v="Mar"/>
        <s v="Apr"/>
        <s v="May"/>
        <s v="Jun"/>
        <s v="Jul"/>
        <s v="Aug"/>
        <s v="Sep"/>
        <s v="Oct"/>
        <s v="Nov"/>
        <s v="Dec"/>
      </sharedItems>
    </cacheField>
    <cacheField name="[Measures].[Sum of Monthly Target]" caption="Sum of Monthly Target" numFmtId="0" hierarchy="39" level="32767"/>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oneField="1">
      <fieldsUsage count="1">
        <fieldUsage x="1"/>
      </fieldsUsage>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Komal Sukheja" refreshedDate="45542.568391435183" backgroundQuery="1" createdVersion="5" refreshedVersion="5" minRefreshableVersion="3" recordCount="0" supportSubquery="1" supportAdvancedDrill="1">
  <cacheSource type="external" connectionId="9"/>
  <cacheFields count="4">
    <cacheField name="[Measures].[Total_Revenue]" caption="Total_Revenue" numFmtId="0" hierarchy="44" level="32767"/>
    <cacheField name="[Measures].[Total Target]" caption="Total Target" numFmtId="0" hierarchy="54" level="32767"/>
    <cacheField name="[sales_persons_table].[Store Name].[Store Name]" caption="Store Name" numFmtId="0" hierarchy="35" level="1">
      <sharedItems count="10">
        <s v="Barron-Fleming"/>
        <s v="Berg-Trujillo"/>
        <s v="Lee-Myers"/>
        <s v="Lopez"/>
        <s v="Martinez"/>
        <s v="Miller"/>
        <s v="Myers-Lopez"/>
        <s v="Novak PLC"/>
        <s v="Thomas"/>
        <s v="Valdez"/>
      </sharedItems>
    </cacheField>
    <cacheField name="[Date_table].[Month Name].[Month Name]" caption="Month Name" numFmtId="0" hierarchy="3"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3"/>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Komal Sukheja" refreshedDate="45542.568400578704" backgroundQuery="1" createdVersion="5" refreshedVersion="5" minRefreshableVersion="3" recordCount="0" supportSubquery="1" supportAdvancedDrill="1">
  <cacheSource type="external" connectionId="9"/>
  <cacheFields count="2">
    <cacheField name="[Measures].[Total_Revenue]" caption="Total_Revenue" numFmtId="0" hierarchy="44" level="32767"/>
    <cacheField name="[Date_table].[Month Name].[Month Name]" caption="Month Name" numFmtId="0" hierarchy="3" level="1">
      <sharedItems count="12">
        <s v="Jan"/>
        <s v="Feb"/>
        <s v="Mar"/>
        <s v="Apr"/>
        <s v="May"/>
        <s v="Jun"/>
        <s v="Jul"/>
        <s v="Aug"/>
        <s v="Sep"/>
        <s v="Oct"/>
        <s v="Nov"/>
        <s v="Dec"/>
      </sharedItems>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1"/>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Komal Sukheja" refreshedDate="45543.017759490744" backgroundQuery="1" createdVersion="5" refreshedVersion="5" minRefreshableVersion="3" recordCount="0" supportSubquery="1" supportAdvancedDrill="1">
  <cacheSource type="external" connectionId="9"/>
  <cacheFields count="4">
    <cacheField name="[Date_table].[Month Name].[Month Name]" caption="Month Name" numFmtId="0" hierarchy="3" level="1">
      <sharedItems count="12">
        <s v="Jan"/>
        <s v="Feb"/>
        <s v="Mar"/>
        <s v="Apr"/>
        <s v="May"/>
        <s v="Jun"/>
        <s v="Jul"/>
        <s v="Aug"/>
        <s v="Sep"/>
        <s v="Oct"/>
        <s v="Nov"/>
        <s v="Dec"/>
      </sharedItems>
    </cacheField>
    <cacheField name="[Measures].[Total_Revenue]" caption="Total_Revenue" numFmtId="0" hierarchy="44" level="32767"/>
    <cacheField name="[Measures].[Total Target]" caption="Total Target" numFmtId="0" hierarchy="54" level="32767"/>
    <cacheField name="[sales_persons_table].[Store Name].[Store Name]" caption="Store Name" numFmtId="0" hierarchy="35"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1"/>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Komal Sukheja" refreshedDate="45543.017762037038" backgroundQuery="1" createdVersion="5" refreshedVersion="5" minRefreshableVersion="3" recordCount="0" supportSubquery="1" supportAdvancedDrill="1">
  <cacheSource type="external" connectionId="9"/>
  <cacheFields count="3">
    <cacheField name="[Measures].[Total_Revenue]" caption="Total_Revenue" numFmtId="0" hierarchy="44" level="32767"/>
    <cacheField name="[Measures].[Total Target]" caption="Total Target" numFmtId="0" hierarchy="54" level="32767"/>
    <cacheField name="[sales_persons_table].[Store Name].[Store Name]" caption="Store Name" numFmtId="0" hierarchy="35" level="1">
      <sharedItems containsSemiMixedTypes="0" containsNonDate="0" containsString="0"/>
    </cacheField>
  </cacheFields>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Komal Sukheja" refreshedDate="45543.017764814816" backgroundQuery="1" createdVersion="5" refreshedVersion="5" minRefreshableVersion="3" recordCount="0" supportSubquery="1" supportAdvancedDrill="1">
  <cacheSource type="external" connectionId="9"/>
  <cacheFields count="4">
    <cacheField name="[Measures].[Total_Revenue]" caption="Total_Revenue" numFmtId="0" hierarchy="44" level="32767"/>
    <cacheField name="[sales_persons_table].[Store Name].[Store Name]" caption="Store Name" numFmtId="0" hierarchy="35" level="1">
      <sharedItems containsSemiMixedTypes="0" containsNonDate="0" containsString="0"/>
    </cacheField>
    <cacheField name="[Date_table].[Week Type].[Week Type]" caption="Week Type" numFmtId="0" hierarchy="7" level="1">
      <sharedItems count="2">
        <s v="Weekday"/>
        <s v="Weekend"/>
      </sharedItems>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2" memberValueDatatype="130" unbalanced="0">
      <fieldsUsage count="2">
        <fieldUsage x="-1"/>
        <fieldUsage x="2"/>
      </fieldsUsage>
    </cacheHierarchy>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Komal Sukheja" refreshedDate="45543.017767476849" backgroundQuery="1" createdVersion="5" refreshedVersion="5" minRefreshableVersion="3" recordCount="0" supportSubquery="1" supportAdvancedDrill="1">
  <cacheSource type="external" connectionId="9"/>
  <cacheFields count="4">
    <cacheField name="[Measures].[Total_Revenue]" caption="Total_Revenue" numFmtId="0" hierarchy="44" level="32767"/>
    <cacheField name="[sales_persons_table].[Store Name].[Store Name]" caption="Store Name" numFmtId="0" hierarchy="35" level="1">
      <sharedItems containsSemiMixedTypes="0" containsNonDate="0" containsString="0"/>
    </cacheField>
    <cacheField name="[Date_table].[Quarter].[Quarter]" caption="Quarter" numFmtId="0" hierarchy="8" level="1">
      <sharedItems count="4">
        <s v="Qtr 1"/>
        <s v="Qtr 2"/>
        <s v="Qtr 3"/>
        <s v="Qtr 4"/>
      </sharedItems>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2" memberValueDatatype="130" unbalanced="0">
      <fieldsUsage count="2">
        <fieldUsage x="-1"/>
        <fieldUsage x="2"/>
      </fieldsUsage>
    </cacheHierarchy>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Komal Sukheja" refreshedDate="45543.017770601851" backgroundQuery="1" createdVersion="5" refreshedVersion="5" minRefreshableVersion="3" recordCount="0" supportSubquery="1" supportAdvancedDrill="1">
  <cacheSource type="external" connectionId="9"/>
  <cacheFields count="4">
    <cacheField name="[Measures].[Total_Revenue]" caption="Total_Revenue" numFmtId="0" hierarchy="44" level="32767"/>
    <cacheField name="[sales_persons_table].[Store Name].[Store Name]" caption="Store Name" numFmtId="0" hierarchy="35" level="1">
      <sharedItems containsSemiMixedTypes="0" containsNonDate="0" containsString="0"/>
    </cacheField>
    <cacheField name="[Date_table].[Weekday].[Weekday]" caption="Weekday" numFmtId="0" hierarchy="5" level="1">
      <sharedItems count="7">
        <s v="Sun"/>
        <s v="Mon"/>
        <s v="Tue"/>
        <s v="Wed"/>
        <s v="Thu"/>
        <s v="Fri"/>
        <s v="Sat"/>
      </sharedItems>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0"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2" memberValueDatatype="130" unbalanced="0">
      <fieldsUsage count="2">
        <fieldUsage x="-1"/>
        <fieldUsage x="2"/>
      </fieldsUsage>
    </cacheHierarchy>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_table" uniqueName="[Date_table]" caption="Date_table"/>
    <dimension name="Dim_Customers" uniqueName="[Dim_Customers]" caption="Dim_Customer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Date_table" caption="Date_table"/>
    <measureGroup name="Dim_Customers" caption="Dim_Customer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1"/>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saveData="0" refreshedBy="Komal Sukheja" refreshedDate="45522.490557986108" backgroundQuery="1" createdVersion="3" refreshedVersion="5" minRefreshableVersion="3" recordCount="0" supportSubquery="1" supportAdvancedDrill="1">
  <cacheSource type="external" connectionId="9">
    <extLst>
      <ext xmlns:x14="http://schemas.microsoft.com/office/spreadsheetml/2009/9/main" uri="{F057638F-6D5F-4e77-A914-E7F072B9BCA8}">
        <x14:sourceConnection name="ThisWorkbookDataModel"/>
      </ext>
    </extLst>
  </cacheSource>
  <cacheFields count="0"/>
  <cacheHierarchies count="67">
    <cacheHierarchy uniqueName="[Calculations].[Column1]" caption="Column1" attribute="1" defaultMemberUniqueName="[Calculations].[Column1].[All]" allUniqueName="[Calculations].[Column1].[All]" dimensionUniqueName="[Calculations]" displayFolder="" count="0" memberValueDatatype="130" unbalanced="0"/>
    <cacheHierarchy uniqueName="[Date_table].[OrderDate]" caption="OrderDate" attribute="1" time="1" defaultMemberUniqueName="[Date_table].[OrderDate].[All]" allUniqueName="[Date_table].[OrderDate].[All]" dimensionUniqueName="[Date_table]" displayFolder="" count="0" memberValueDatatype="7" unbalanced="0"/>
    <cacheHierarchy uniqueName="[Date_table].[Year]" caption="Year" attribute="1" defaultMemberUniqueName="[Date_table].[Year].[All]" allUniqueName="[Date_table].[Year].[All]" dimensionUniqueName="[Date_table]" displayFolder="" count="0" memberValueDatatype="20" unbalanced="0"/>
    <cacheHierarchy uniqueName="[Date_table].[Month Name]" caption="Month Name" attribute="1" defaultMemberUniqueName="[Date_table].[Month Name].[All]" allUniqueName="[Date_table].[Month Name].[All]" dimensionUniqueName="[Date_table]" displayFolder="" count="2" memberValueDatatype="130" unbalanced="0"/>
    <cacheHierarchy uniqueName="[Date_table].[Month number]" caption="Month number" attribute="1" defaultMemberUniqueName="[Date_table].[Month number].[All]" allUniqueName="[Date_table].[Month number].[All]" dimensionUniqueName="[Date_table]" displayFolder="" count="0" memberValueDatatype="20" unbalanced="0"/>
    <cacheHierarchy uniqueName="[Date_table].[Weekday]" caption="Weekday" attribute="1" defaultMemberUniqueName="[Date_table].[Weekday].[All]" allUniqueName="[Date_table].[Weekday].[All]" dimensionUniqueName="[Date_table]" displayFolder="" count="0" memberValueDatatype="130" unbalanced="0"/>
    <cacheHierarchy uniqueName="[Date_table].[Day of Week]" caption="Day of Week" attribute="1" defaultMemberUniqueName="[Date_table].[Day of Week].[All]" allUniqueName="[Date_table].[Day of Week].[All]" dimensionUniqueName="[Date_table]" displayFolder="" count="0" memberValueDatatype="20" unbalanced="0"/>
    <cacheHierarchy uniqueName="[Date_table].[Week Type]" caption="Week Type" attribute="1" defaultMemberUniqueName="[Date_table].[Week Type].[All]" allUniqueName="[Date_table].[Week Type].[All]" dimensionUniqueName="[Date_table]" displayFolder="" count="0" memberValueDatatype="130" unbalanced="0"/>
    <cacheHierarchy uniqueName="[Date_table].[Quarter]" caption="Quarter" attribute="1" defaultMemberUniqueName="[Date_table].[Quarter].[All]" allUniqueName="[Date_table].[Quarter].[All]" dimensionUniqueName="[Date_tabl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Date]" caption="Date" attribute="1" time="1" defaultMemberUniqueName="[Dim_Customers].[Date].[All]" allUniqueName="[Dim_Customers].[Date].[All]" dimensionUniqueName="[Dim_Customers]" displayFolder="" count="0" memberValueDatatype="7" unbalanced="0"/>
    <cacheHierarchy uniqueName="[Dim_Customers].[Age]" caption="Age" attribute="1" defaultMemberUniqueName="[Dim_Customers].[Age].[All]" allUniqueName="[Dim_Customers].[Age].[All]" dimensionUniqueName="[Dim_Customers]" displayFolder="" count="0" memberValueDatatype="5"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er Age Group]" caption="Customer Age Group" attribute="1" defaultMemberUniqueName="[Dim_Customers].[Customer Age Group].[All]" allUniqueName="[Dim_Customers].[Customer Age Group].[All]" dimensionUniqueName="[Dim_Customer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Formated date]" caption="Formated date" attribute="1" time="1" defaultMemberUniqueName="[monthly_store_targets].[Formated date].[All]" allUniqueName="[monthly_store_targets].[Formated date].[All]" dimensionUniqueName="[monthly_store_targets]" displayFolder="" count="0" memberValueDatatype="7"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defaultMemberUniqueName="[sales_persons_table].[Date of Birth].[All]" allUniqueName="[sales_persons_table].[Date of Birth].[All]" dimensionUniqueName="[sales_persons_table]" displayFolder="" count="0" memberValueDatatype="130" unbalanced="0"/>
    <cacheHierarchy uniqueName="[Measures].[Count of Quantity Returned]" caption="Count of Quantity Returned" measure="1" displayFolder="" measureGroup="Fact_table" count="0">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extLst>
        <ext xmlns:x15="http://schemas.microsoft.com/office/spreadsheetml/2010/11/main" uri="{B97F6D7D-B522-45F9-BDA1-12C45D357490}">
          <x15:cacheHierarchy aggregatedColumn="2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6"/>
        </ext>
      </extLst>
    </cacheHierarchy>
    <cacheHierarchy uniqueName="[Measures].[Sum of Age]" caption="Sum of Age" measure="1" displayFolder="" measureGroup="Dim_Customers"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s"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5"/>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5"/>
        </ext>
      </extLst>
    </cacheHierarchy>
    <cacheHierarchy uniqueName="[Measures].[Total_Revenue]" caption="Total_Revenue" measure="1" displayFolder="" measureGroup="Calculations" count="0"/>
    <cacheHierarchy uniqueName="[Measures].[COGS]" caption="COGS" measure="1" displayFolder="" measureGroup="Dim_Customers" count="0"/>
    <cacheHierarchy uniqueName="[Measures].[Profit_Margin]" caption="Profit_Margin" measure="1" displayFolder="" measureGroup="Calculations" count="0"/>
    <cacheHierarchy uniqueName="[Measures].[Profit Margin %]" caption="Profit Margin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_table]" caption="__XL_Count Date_table" measure="1" displayFolder="" measureGroup="Date_table" count="0" hidden="1"/>
    <cacheHierarchy uniqueName="[Measures].[__XL_Count Fact_table]" caption="__XL_Count Fact_table" measure="1" displayFolder="" measureGroup="Fact_table" count="0" hidden="1"/>
    <cacheHierarchy uniqueName="[Measures].[__XL_Count Calculations]" caption="__XL_Count Calculations" measure="1" displayFolder="" measureGroup="Calculation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4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name="PivotTable4" cacheId="22" applyNumberFormats="0" applyBorderFormats="0" applyFontFormats="0" applyPatternFormats="0" applyAlignmentFormats="0" applyWidthHeightFormats="1" dataCaption="Values" tag="6f8105bf-5cee-4ab1-9c53-c8b028a51132" updatedVersion="5" minRefreshableVersion="3" useAutoFormatting="1" rowGrandTotals="0" colGrandTotals="0" itemPrintTitles="1" createdVersion="5" indent="0" outline="1" outlineData="1" multipleFieldFilters="0" chartFormat="2">
  <location ref="AA4:AC8" firstHeaderRow="0" firstDataRow="1" firstDataCol="1"/>
  <pivotFields count="4">
    <pivotField dataField="1" showAll="0"/>
    <pivotField allDrilled="1" showAll="0" dataSourceSort="1" defaultAttributeDrillState="1"/>
    <pivotField axis="axisRow" allDrilled="1" showAll="0" dataSourceSort="1" defaultAttributeDrillState="1">
      <items count="5">
        <item x="0"/>
        <item x="1"/>
        <item x="2"/>
        <item x="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numFmtId="164"/>
    <dataField name="Total_Revenue2" fld="3" subtotal="count" showDataAs="percentDiff" baseField="2" baseItem="1048828" numFmtId="168">
      <extLst>
        <ext xmlns:x14="http://schemas.microsoft.com/office/spreadsheetml/2009/9/main" uri="{E15A36E0-9728-4e99-A89B-3F7291B0FE68}">
          <x14:dataField sourceField="0" uniqueName="[__Xl2].[Measures].[Total_Revenue]"/>
        </ext>
      </extLst>
    </dataField>
  </dataFields>
  <formats count="7">
    <format dxfId="67">
      <pivotArea outline="0" collapsedLevelsAreSubtotals="1" fieldPosition="0"/>
    </format>
    <format dxfId="66">
      <pivotArea type="all" dataOnly="0" outline="0" fieldPosition="0"/>
    </format>
    <format dxfId="65">
      <pivotArea outline="0" collapsedLevelsAreSubtotals="1" fieldPosition="0"/>
    </format>
    <format dxfId="64">
      <pivotArea dataOnly="0" labelOnly="1" outline="0" fieldPosition="0">
        <references count="1">
          <reference field="4294967294" count="1">
            <x v="0"/>
          </reference>
        </references>
      </pivotArea>
    </format>
    <format dxfId="63">
      <pivotArea outline="0" collapsedLevelsAreSubtotals="1" fieldPosition="0"/>
    </format>
    <format dxfId="62">
      <pivotArea outline="0" fieldPosition="0">
        <references count="1">
          <reference field="4294967294" count="1">
            <x v="1"/>
          </reference>
        </references>
      </pivotArea>
    </format>
    <format dxfId="61">
      <pivotArea outline="0" collapsedLevelsAreSubtotals="1"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5"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alculations]"/>
        <x15:activeTabTopLevelEntity name="[sales_persons_table]"/>
      </x15:pivotTableUISettings>
    </ext>
  </extLst>
</pivotTableDefinition>
</file>

<file path=xl/pivotTables/pivotTable2.xml><?xml version="1.0" encoding="utf-8"?>
<pivotTableDefinition xmlns="http://schemas.openxmlformats.org/spreadsheetml/2006/main" name="PivotTable3" cacheId="21" applyNumberFormats="0" applyBorderFormats="0" applyFontFormats="0" applyPatternFormats="0" applyAlignmentFormats="0" applyWidthHeightFormats="1" dataCaption="Values" tag="c8e1d445-e0d6-4f20-9ae6-e04f88405ab7" updatedVersion="5" minRefreshableVersion="3" useAutoFormatting="1" rowGrandTotals="0" colGrandTotals="0" itemPrintTitles="1" createdVersion="5" indent="0" outline="1" outlineData="1" multipleFieldFilters="0" chartFormat="2">
  <location ref="U4:W6" firstHeaderRow="0" firstDataRow="1" firstDataCol="1"/>
  <pivotFields count="4">
    <pivotField dataField="1" showAll="0"/>
    <pivotField allDrilled="1" showAll="0" dataSourceSort="1" defaultAttributeDrillState="1"/>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numFmtId="164"/>
    <dataField name="Total_Revenue2" fld="3" subtotal="count" showDataAs="percentOfTotal" baseField="2" baseItem="1" numFmtId="9">
      <extLst>
        <ext xmlns:x14="http://schemas.microsoft.com/office/spreadsheetml/2009/9/main" uri="{E15A36E0-9728-4e99-A89B-3F7291B0FE68}">
          <x14:dataField sourceField="0" uniqueName="[__Xl2].[Measures].[Total_Revenue]"/>
        </ext>
      </extLst>
    </dataField>
  </dataFields>
  <formats count="7">
    <format dxfId="74">
      <pivotArea outline="0" collapsedLevelsAreSubtotals="1" fieldPosition="0"/>
    </format>
    <format dxfId="73">
      <pivotArea type="all" dataOnly="0" outline="0" fieldPosition="0"/>
    </format>
    <format dxfId="72">
      <pivotArea outline="0" collapsedLevelsAreSubtotals="1" fieldPosition="0"/>
    </format>
    <format dxfId="71">
      <pivotArea dataOnly="0" labelOnly="1" outline="0" fieldPosition="0">
        <references count="1">
          <reference field="4294967294" count="1">
            <x v="0"/>
          </reference>
        </references>
      </pivotArea>
    </format>
    <format dxfId="70">
      <pivotArea outline="0" collapsedLevelsAreSubtotals="1" fieldPosition="0"/>
    </format>
    <format dxfId="69">
      <pivotArea outline="0" fieldPosition="0">
        <references count="1">
          <reference field="4294967294" count="1">
            <x v="1"/>
          </reference>
        </references>
      </pivotArea>
    </format>
    <format dxfId="68">
      <pivotArea outline="0" collapsedLevelsAreSubtotals="1"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5"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alculations]"/>
        <x15:activeTabTopLevelEntity name="[sales_persons_table]"/>
      </x15:pivotTableUISettings>
    </ext>
  </extLst>
</pivotTableDefinition>
</file>

<file path=xl/pivotTables/pivotTable3.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2">
  <location ref="P4:Q5" firstHeaderRow="0" firstDataRow="1" firstDataCol="0"/>
  <pivotFields count="3">
    <pivotField dataField="1" showAll="0"/>
    <pivotField dataField="1" showAll="0"/>
    <pivotField allDrilled="1" showAll="0" dataSourceSort="1" defaultAttributeDrillState="1"/>
  </pivotFields>
  <rowItems count="1">
    <i/>
  </rowItems>
  <colFields count="1">
    <field x="-2"/>
  </colFields>
  <colItems count="2">
    <i>
      <x/>
    </i>
    <i i="1">
      <x v="1"/>
    </i>
  </colItems>
  <dataFields count="2">
    <dataField fld="0" subtotal="count" baseField="0" baseItem="0" numFmtId="174"/>
    <dataField fld="1" subtotal="count" baseField="0" baseItem="0" numFmtId="174"/>
  </dataFields>
  <formats count="7">
    <format dxfId="81">
      <pivotArea outline="0" collapsedLevelsAreSubtotals="1" fieldPosition="0"/>
    </format>
    <format dxfId="80">
      <pivotArea type="all" dataOnly="0" outline="0" fieldPosition="0"/>
    </format>
    <format dxfId="79">
      <pivotArea outline="0" collapsedLevelsAreSubtotals="1" fieldPosition="0"/>
    </format>
    <format dxfId="78">
      <pivotArea dataOnly="0" labelOnly="1" outline="0" fieldPosition="0">
        <references count="1">
          <reference field="4294967294" count="2">
            <x v="0"/>
            <x v="1"/>
          </reference>
        </references>
      </pivotArea>
    </format>
    <format dxfId="77">
      <pivotArea outline="0" collapsedLevelsAreSubtotals="1" fieldPosition="0"/>
    </format>
    <format dxfId="76">
      <pivotArea outline="0" collapsedLevelsAreSubtotals="1" fieldPosition="0">
        <references count="1">
          <reference field="4294967294" count="1" selected="0">
            <x v="0"/>
          </reference>
        </references>
      </pivotArea>
    </format>
    <format dxfId="75">
      <pivotArea outline="0" collapsedLevelsAreSubtotals="1" fieldPosition="0">
        <references count="1">
          <reference field="4294967294" count="1" selected="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alculations]"/>
        <x15:activeTabTopLevelEntity name="[sales_persons_table]"/>
      </x15:pivotTableUISettings>
    </ext>
  </extLst>
</pivotTableDefinition>
</file>

<file path=xl/pivotTables/pivotTable4.xml><?xml version="1.0" encoding="utf-8"?>
<pivotTableDefinition xmlns="http://schemas.openxmlformats.org/spreadsheetml/2006/main" name="PivotTable5" cacheId="23" applyNumberFormats="0" applyBorderFormats="0" applyFontFormats="0" applyPatternFormats="0" applyAlignmentFormats="0" applyWidthHeightFormats="1" dataCaption="Values" tag="e86c76b9-8bc9-4945-aaa7-8db244053438" updatedVersion="5" minRefreshableVersion="3" useAutoFormatting="1" rowGrandTotals="0" colGrandTotals="0" itemPrintTitles="1" createdVersion="5" indent="0" outline="1" outlineData="1" multipleFieldFilters="0" chartFormat="2">
  <location ref="AI3:AK10" firstHeaderRow="0" firstDataRow="1" firstDataCol="1"/>
  <pivotFields count="4">
    <pivotField dataField="1" showAll="0"/>
    <pivotField allDrilled="1" showAll="0" dataSourceSort="1" defaultAttributeDrillState="1"/>
    <pivotField axis="axisRow" allDrilled="1" showAll="0" dataSourceSort="1" defaultAttributeDrillState="1">
      <items count="8">
        <item x="0"/>
        <item x="1"/>
        <item x="2"/>
        <item x="3"/>
        <item x="4"/>
        <item x="5"/>
        <item x="6"/>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numFmtId="164"/>
    <dataField name="Total_Revenue2" fld="3" subtotal="count" showDataAs="percentDiff" baseField="2" baseItem="1048828" numFmtId="10">
      <extLst>
        <ext xmlns:x14="http://schemas.microsoft.com/office/spreadsheetml/2009/9/main" uri="{E15A36E0-9728-4e99-A89B-3F7291B0FE68}">
          <x14:dataField sourceField="0" uniqueName="[__Xl2].[Measures].[Total_Revenue]"/>
        </ext>
      </extLst>
    </dataField>
  </dataFields>
  <formats count="7">
    <format dxfId="88">
      <pivotArea outline="0" collapsedLevelsAreSubtotals="1" fieldPosition="0"/>
    </format>
    <format dxfId="87">
      <pivotArea type="all" dataOnly="0" outline="0" fieldPosition="0"/>
    </format>
    <format dxfId="86">
      <pivotArea outline="0" collapsedLevelsAreSubtotals="1" fieldPosition="0"/>
    </format>
    <format dxfId="85">
      <pivotArea dataOnly="0" labelOnly="1" outline="0" fieldPosition="0">
        <references count="1">
          <reference field="4294967294" count="1">
            <x v="0"/>
          </reference>
        </references>
      </pivotArea>
    </format>
    <format dxfId="84">
      <pivotArea outline="0" collapsedLevelsAreSubtotals="1" fieldPosition="0"/>
    </format>
    <format dxfId="83">
      <pivotArea outline="0" collapsedLevelsAreSubtotals="1" fieldPosition="0">
        <references count="1">
          <reference field="4294967294" count="1" selected="0">
            <x v="1"/>
          </reference>
        </references>
      </pivotArea>
    </format>
    <format dxfId="82">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5"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alculations]"/>
        <x15:activeTabTopLevelEntity name="[sales_persons_table]"/>
      </x15:pivotTableUISettings>
    </ext>
  </extLst>
</pivotTableDefinition>
</file>

<file path=xl/pivotTables/pivotTable5.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2">
  <location ref="B4:D16" firstHeaderRow="0" firstDataRow="1" firstDataCol="1"/>
  <pivotFields count="4">
    <pivotField axis="axisRow" allDrilled="1" showAll="0" dataSourceSort="1" defaultAttributeDrillState="1">
      <items count="13">
        <item x="0"/>
        <item x="1"/>
        <item x="2"/>
        <item x="3"/>
        <item x="4"/>
        <item x="5"/>
        <item x="6"/>
        <item x="7"/>
        <item x="8"/>
        <item x="9"/>
        <item x="10"/>
        <item x="11"/>
        <item t="default"/>
      </items>
    </pivotField>
    <pivotField dataField="1" showAll="0"/>
    <pivotField dataField="1" showAll="0"/>
    <pivotField allDrilled="1" showAll="0" dataSourceSort="1"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164"/>
    <dataField fld="2" subtotal="count" baseField="0" baseItem="0"/>
  </dataFields>
  <formats count="7">
    <format dxfId="95">
      <pivotArea outline="0" collapsedLevelsAreSubtotals="1"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outline="0" fieldPosition="0">
        <references count="1">
          <reference field="4294967294" count="2">
            <x v="0"/>
            <x v="1"/>
          </reference>
        </references>
      </pivotArea>
    </format>
    <format dxfId="8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Calculations]"/>
        <x15:activeTabTopLevelEntity name="[sales_persons_table]"/>
      </x15:pivotTableUISettings>
    </ext>
  </extLst>
</pivotTableDefinition>
</file>

<file path=xl/pivotTables/pivotTable6.xml><?xml version="1.0" encoding="utf-8"?>
<pivotTableDefinition xmlns="http://schemas.openxmlformats.org/spreadsheetml/2006/main" name="Store monthly target" cacheId="16" applyNumberFormats="0" applyBorderFormats="0" applyFontFormats="0" applyPatternFormats="0" applyAlignmentFormats="0" applyWidthHeightFormats="1" dataCaption="Values" tag="5d1bbca8-ac8a-4d0e-961a-04fc2652722a" updatedVersion="5" minRefreshableVersion="3" useAutoFormatting="1" subtotalHiddenItems="1" itemPrintTitles="1" createdVersion="5" indent="0" outline="1" outlineData="1" multipleFieldFilters="0" chartFormat="37">
  <location ref="P19:Q32" firstHeaderRow="1" firstDataRow="1" firstDataCol="1"/>
  <pivotFields count="2">
    <pivotField axis="axisRow" allDrilled="1" showAll="0" dataSourceSort="1"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Monthly Target" fld="1" baseField="0" baseItem="0"/>
  </dataFields>
  <formats count="1">
    <format dxfId="40">
      <pivotArea outline="0" collapsedLevelsAreSubtotals="1" fieldPosition="0"/>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_Revenue"/>
    <pivotHierarchy dragToRow="0" dragToCol="0" dragToPage="0" dragToData="1" caption="COGS"/>
    <pivotHierarchy dragToRow="0" dragToCol="0" dragToPage="0" dragToData="1" caption="Profit_Margin"/>
    <pivotHierarchy dragToRow="0" dragToCol="0" dragToPage="0" dragToData="1" caption="Profit Margin %"/>
    <pivotHierarchy dragToRow="0" dragToCol="0" dragToPage="0" dragToData="1" caption="# Transactions"/>
    <pivotHierarchy dragToRow="0" dragToCol="0" dragToPage="0" dragToData="1" caption="Total Refund"/>
    <pivotHierarchy dragToRow="0" dragToCol="0" dragToPage="0" dragToData="1" caption="Refund Rate"/>
    <pivotHierarchy dragToRow="0" dragToCol="0" dragToPage="0" dragToData="1" caption="# Products"/>
    <pivotHierarchy dragToRow="0" dragToCol="0" dragToPage="0" dragToData="1" caption="Qty Returned"/>
    <pivotHierarchy dragToRow="0" dragToCol="0" dragToPage="0" dragToData="1" caption="Total Qty Sold"/>
    <pivotHierarchy dragToRow="0" dragToCol="0" dragToPage="0" dragToData="1" caption="Total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Fact_table]"/>
        <x15:activeTabTopLevelEntity name="[sales_persons_table]"/>
        <x15:activeTabTopLevelEntity name="[Date_table]"/>
        <x15:activeTabTopLevelEntity name="[monthly_store_targets]"/>
      </x15:pivotTableUISettings>
    </ext>
  </extLst>
</pivotTableDefinition>
</file>

<file path=xl/pivotTables/pivotTable7.xml><?xml version="1.0" encoding="utf-8"?>
<pivotTableDefinition xmlns="http://schemas.openxmlformats.org/spreadsheetml/2006/main" name="Storr revenue" cacheId="18" applyNumberFormats="0" applyBorderFormats="0" applyFontFormats="0" applyPatternFormats="0" applyAlignmentFormats="0" applyWidthHeightFormats="1" dataCaption="Values" tag="52c53dca-e7c1-4a31-8895-e23f3f9b1321" updatedVersion="5" minRefreshableVersion="3" useAutoFormatting="1" subtotalHiddenItems="1" itemPrintTitles="1" createdVersion="5" indent="0" outline="1" outlineData="1" multipleFieldFilters="0" chartFormat="37">
  <location ref="Z4:AA17" firstHeaderRow="1" firstDataRow="1" firstDataCol="1"/>
  <pivotFields count="2">
    <pivotField dataField="1" showAll="0"/>
    <pivotField axis="axisRow" allDrilled="1" showAll="0" dataSourceSort="1" defaultAttributeDrillState="1">
      <items count="13">
        <item x="0"/>
        <item x="1"/>
        <item x="2"/>
        <item x="3"/>
        <item x="4"/>
        <item x="5"/>
        <item x="6"/>
        <item x="7"/>
        <item x="8"/>
        <item x="9"/>
        <item x="10"/>
        <item x="11"/>
        <item t="default"/>
      </items>
    </pivotField>
  </pivotFields>
  <rowFields count="1">
    <field x="1"/>
  </rowFields>
  <rowItems count="13">
    <i>
      <x/>
    </i>
    <i>
      <x v="1"/>
    </i>
    <i>
      <x v="2"/>
    </i>
    <i>
      <x v="3"/>
    </i>
    <i>
      <x v="4"/>
    </i>
    <i>
      <x v="5"/>
    </i>
    <i>
      <x v="6"/>
    </i>
    <i>
      <x v="7"/>
    </i>
    <i>
      <x v="8"/>
    </i>
    <i>
      <x v="9"/>
    </i>
    <i>
      <x v="10"/>
    </i>
    <i>
      <x v="11"/>
    </i>
    <i t="grand">
      <x/>
    </i>
  </rowItems>
  <colItems count="1">
    <i/>
  </colItems>
  <dataFields count="1">
    <dataField name="Total_Revenue" fld="0" subtotal="count" baseField="0" baseItem="0" numFmtId="164"/>
  </dataFields>
  <formats count="1">
    <format dxfId="41">
      <pivotArea outline="0" collapsedLevelsAreSubtotals="1" fieldPosition="0"/>
    </format>
  </formats>
  <chartFormats count="1">
    <chartFormat chart="35" format="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_Revenue"/>
    <pivotHierarchy dragToRow="0" dragToCol="0" dragToPage="0" dragToData="1" caption="COGS"/>
    <pivotHierarchy dragToRow="0" dragToCol="0" dragToPage="0" dragToData="1" caption="Profit_Margin"/>
    <pivotHierarchy dragToRow="0" dragToCol="0" dragToPage="0" dragToData="1" caption="Profit Margin %"/>
    <pivotHierarchy dragToRow="0" dragToCol="0" dragToPage="0" dragToData="1" caption="# Transactions"/>
    <pivotHierarchy dragToRow="0" dragToCol="0" dragToPage="0" dragToData="1" caption="Total Refund"/>
    <pivotHierarchy dragToRow="0" dragToCol="0" dragToPage="0" dragToData="1" caption="Refund Rate"/>
    <pivotHierarchy dragToRow="0" dragToCol="0" dragToPage="0" dragToData="1" caption="# Products"/>
    <pivotHierarchy dragToRow="0" dragToCol="0" dragToPage="0" dragToData="1" caption="Qty Returned"/>
    <pivotHierarchy dragToRow="0" dragToCol="0" dragToPage="0" dragToData="1" caption="Total Qty Sold"/>
    <pivotHierarchy dragToRow="0" dragToCol="0" dragToPage="0" dragToData="1" caption="Total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Fact_table]"/>
        <x15:activeTabTopLevelEntity name="[sales_persons_table]"/>
        <x15:activeTabTopLevelEntity name="[Date_table]"/>
      </x15:pivotTableUISettings>
    </ext>
  </extLst>
</pivotTableDefinition>
</file>

<file path=xl/pivotTables/pivotTable8.xml><?xml version="1.0" encoding="utf-8"?>
<pivotTableDefinition xmlns="http://schemas.openxmlformats.org/spreadsheetml/2006/main" name="Store Revenue Traget" cacheId="17" applyNumberFormats="0" applyBorderFormats="0" applyFontFormats="0" applyPatternFormats="0" applyAlignmentFormats="0" applyWidthHeightFormats="1" dataCaption="Values" tag="8c3056d1-2e38-42de-96d2-a907af0b5424" updatedVersion="5" minRefreshableVersion="3" useAutoFormatting="1" subtotalHiddenItems="1" itemPrintTitles="1" createdVersion="5" indent="0" outline="1" outlineData="1" multipleFieldFilters="0" chartFormat="37">
  <location ref="P3:R14" firstHeaderRow="0" firstDataRow="1" firstDataCol="1"/>
  <pivotFields count="4">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name="Total_Revenue" fld="0" subtotal="count" baseField="0" baseItem="0" numFmtId="164"/>
    <dataField name="Total Target" fld="1" subtotal="count" baseField="0" baseItem="0"/>
  </dataFields>
  <formats count="2">
    <format dxfId="43">
      <pivotArea outline="0" collapsedLevelsAreSubtotals="1" fieldPosition="0"/>
    </format>
    <format dxfId="42">
      <pivotArea collapsedLevelsAreSubtotals="1" fieldPosition="0">
        <references count="2">
          <reference field="4294967294" count="1" selected="0">
            <x v="0"/>
          </reference>
          <reference field="2" count="1">
            <x v="0"/>
          </reference>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_Revenue"/>
    <pivotHierarchy dragToRow="0" dragToCol="0" dragToPage="0" dragToData="1" caption="COGS"/>
    <pivotHierarchy dragToRow="0" dragToCol="0" dragToPage="0" dragToData="1" caption="Profit_Margin"/>
    <pivotHierarchy dragToRow="0" dragToCol="0" dragToPage="0" dragToData="1" caption="Profit Margin %"/>
    <pivotHierarchy dragToRow="0" dragToCol="0" dragToPage="0" dragToData="1" caption="# Transactions"/>
    <pivotHierarchy dragToRow="0" dragToCol="0" dragToPage="0" dragToData="1" caption="Total Refund"/>
    <pivotHierarchy dragToRow="0" dragToCol="0" dragToPage="0" dragToData="1" caption="Refund Rate"/>
    <pivotHierarchy dragToRow="0" dragToCol="0" dragToPage="0" dragToData="1" caption="# Products"/>
    <pivotHierarchy dragToRow="0" dragToCol="0" dragToPage="0" dragToData="1" caption="Qty Returned"/>
    <pivotHierarchy dragToRow="0" dragToCol="0" dragToPage="0" dragToData="1" caption="Total Qty Sold"/>
    <pivotHierarchy dragToRow="0" dragToCol="0" dragToPage="0" dragToData="1" caption="Total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Fact_table]"/>
        <x15:activeTabTopLevelEntity name="[sales_persons_table]"/>
        <x15:activeTabTopLevelEntity name="[Date_table]"/>
      </x15:pivotTableUISettings>
    </ext>
  </extLst>
</pivotTableDefinition>
</file>

<file path=xl/pivotTables/pivotTable9.xml><?xml version="1.0" encoding="utf-8"?>
<pivotTableDefinition xmlns="http://schemas.openxmlformats.org/spreadsheetml/2006/main" name="Store KPIs" cacheId="15" applyNumberFormats="0" applyBorderFormats="0" applyFontFormats="0" applyPatternFormats="0" applyAlignmentFormats="0" applyWidthHeightFormats="1" dataCaption="Values" tag="804b5397-849e-4a01-a663-417ea8993462" updatedVersion="5" minRefreshableVersion="3" useAutoFormatting="1" subtotalHiddenItems="1" itemPrintTitles="1" createdVersion="5" indent="0" outline="1" outlineData="1" multipleFieldFilters="0">
  <location ref="A3:K4" firstHeaderRow="0" firstDataRow="1" firstDataCol="0"/>
  <pivotFields count="12">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name="Total_Revenue" fld="0" subtotal="count" baseField="0" baseItem="0" numFmtId="166"/>
    <dataField name="COGS" fld="1" subtotal="count" baseField="0" baseItem="0" numFmtId="166"/>
    <dataField name="Profit_Margin" fld="2" subtotal="count" baseField="0" baseItem="0" numFmtId="166"/>
    <dataField name="Profit Margin %" fld="3" subtotal="count" baseField="0" baseItem="0" numFmtId="10"/>
    <dataField name="# Transactions" fld="4" subtotal="count" baseField="0" baseItem="0"/>
    <dataField name="Total Refund" fld="5" subtotal="count" baseField="0" baseItem="0" numFmtId="166"/>
    <dataField name="Refund Rate" fld="6" subtotal="count" baseField="0" baseItem="0" numFmtId="10"/>
    <dataField name="# Products" fld="7" subtotal="count" baseField="0" baseItem="0" numFmtId="1"/>
    <dataField fld="8" subtotal="count" baseField="0" baseItem="0" numFmtId="165"/>
    <dataField fld="9" subtotal="count" baseField="0" baseItem="0" numFmtId="165"/>
    <dataField name="Total Target" fld="10" subtotal="count" baseField="0" baseItem="0" numFmtId="166"/>
  </dataFields>
  <formats count="11">
    <format dxfId="54">
      <pivotArea outline="0" collapsedLevelsAreSubtotals="1" fieldPosition="0"/>
    </format>
    <format dxfId="53">
      <pivotArea outline="0" collapsedLevelsAreSubtotals="1" fieldPosition="0">
        <references count="1">
          <reference field="4294967294" count="1" selected="0">
            <x v="3"/>
          </reference>
        </references>
      </pivotArea>
    </format>
    <format dxfId="52">
      <pivotArea outline="0" collapsedLevelsAreSubtotals="1" fieldPosition="0">
        <references count="1">
          <reference field="4294967294" count="1" selected="0">
            <x v="6"/>
          </reference>
        </references>
      </pivotArea>
    </format>
    <format dxfId="51">
      <pivotArea outline="0" collapsedLevelsAreSubtotals="1" fieldPosition="0">
        <references count="1">
          <reference field="4294967294" count="1" selected="0">
            <x v="7"/>
          </reference>
        </references>
      </pivotArea>
    </format>
    <format dxfId="50">
      <pivotArea outline="0" collapsedLevelsAreSubtotals="1" fieldPosition="0">
        <references count="1">
          <reference field="4294967294" count="2" selected="0">
            <x v="8"/>
            <x v="9"/>
          </reference>
        </references>
      </pivotArea>
    </format>
    <format dxfId="49">
      <pivotArea outline="0" collapsedLevelsAreSubtotals="1" fieldPosition="0">
        <references count="1">
          <reference field="4294967294" count="1" selected="0">
            <x v="0"/>
          </reference>
        </references>
      </pivotArea>
    </format>
    <format dxfId="48">
      <pivotArea outline="0" collapsedLevelsAreSubtotals="1" fieldPosition="0">
        <references count="1">
          <reference field="4294967294" count="2" selected="0">
            <x v="1"/>
            <x v="2"/>
          </reference>
        </references>
      </pivotArea>
    </format>
    <format dxfId="47">
      <pivotArea outline="0" collapsedLevelsAreSubtotals="1" fieldPosition="0">
        <references count="1">
          <reference field="4294967294" count="1" selected="0">
            <x v="5"/>
          </reference>
        </references>
      </pivotArea>
    </format>
    <format dxfId="46">
      <pivotArea outline="0" collapsedLevelsAreSubtotals="1" fieldPosition="0">
        <references count="1">
          <reference field="4294967294" count="1" selected="0">
            <x v="9"/>
          </reference>
        </references>
      </pivotArea>
    </format>
    <format dxfId="45">
      <pivotArea outline="0" collapsedLevelsAreSubtotals="1" fieldPosition="0">
        <references count="1">
          <reference field="4294967294" count="1" selected="0">
            <x v="8"/>
          </reference>
        </references>
      </pivotArea>
    </format>
    <format dxfId="44">
      <pivotArea outline="0" collapsedLevelsAreSubtotals="1" fieldPosition="0">
        <references count="1">
          <reference field="4294967294" count="1" selected="0">
            <x v="10"/>
          </reference>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_Revenue"/>
    <pivotHierarchy dragToRow="0" dragToCol="0" dragToPage="0" dragToData="1" caption="COGS"/>
    <pivotHierarchy dragToRow="0" dragToCol="0" dragToPage="0" dragToData="1" caption="Profit_Margin"/>
    <pivotHierarchy dragToRow="0" dragToCol="0" dragToPage="0" dragToData="1" caption="Profit Margin %"/>
    <pivotHierarchy dragToRow="0" dragToCol="0" dragToPage="0" dragToData="1" caption="# Transactions"/>
    <pivotHierarchy dragToRow="0" dragToCol="0" dragToPage="0" dragToData="1" caption="Total Refund"/>
    <pivotHierarchy dragToRow="0" dragToCol="0" dragToPage="0" dragToData="1" caption="Refund Rate"/>
    <pivotHierarchy dragToRow="0" dragToCol="0" dragToPage="0" dragToData="1" caption="# Products"/>
    <pivotHierarchy dragToRow="0" dragToCol="0" dragToPage="0" dragToData="1" caption="Qty Returned"/>
    <pivotHierarchy dragToRow="0" dragToCol="0" dragToPage="0" dragToData="1" caption="Total Qty Sold"/>
    <pivotHierarchy dragToRow="0" dragToCol="0" dragToPage="0" dragToData="1" caption="Total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Fact_table]"/>
        <x15:activeTabTopLevelEntity name="[Date_table]"/>
      </x15:pivotTableUISettings>
    </ext>
  </extLst>
</pivotTableDefinition>
</file>

<file path=xl/pivotTables/pivotTable10.xml><?xml version="1.0" encoding="utf-8"?>
<pivotTableDefinition xmlns="http://schemas.openxmlformats.org/spreadsheetml/2006/main" name="Product KPIs" cacheId="3" applyNumberFormats="0" applyBorderFormats="0" applyFontFormats="0" applyPatternFormats="0" applyAlignmentFormats="0" applyWidthHeightFormats="1" dataCaption="Values" tag="d12da2ee-40be-45b0-b568-db010495e31f" updatedVersion="5" minRefreshableVersion="3" useAutoFormatting="1" subtotalHiddenItems="1" rowGrandTotals="0" colGrandTotals="0" itemPrintTitles="1" createdVersion="5" indent="0" compact="0" compactData="0" multipleFieldFilters="0" chartFormat="3">
  <location ref="BA8:BC9" firstHeaderRow="0" firstDataRow="1" firstDataCol="0"/>
  <pivotFields count="7">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numFmtId="1"/>
  </dataFields>
  <formats count="3">
    <format dxfId="4">
      <pivotArea dataOnly="0" labelOnly="1" outline="0" axis="axisValues" fieldPosition="0"/>
    </format>
    <format dxfId="3">
      <pivotArea outline="0" collapsedLevelsAreSubtotals="1" fieldPosition="0"/>
    </format>
    <format dxfId="2">
      <pivotArea outline="0" collapsedLevelsAreSubtotals="1" fieldPosition="0">
        <references count="1">
          <reference field="4294967294" count="1" selected="0">
            <x v="2"/>
          </reference>
        </references>
      </pivotArea>
    </format>
  </formats>
  <pivotHierarchies count="67">
    <pivotHierarchy dragToData="1"/>
    <pivotHierarchy dragToData="1"/>
    <pivotHierarchy dragToData="1"/>
    <pivotHierarchy multipleItemSelectionAllowed="1" dragToData="1">
      <members count="1" level="1">
        <member name="[Date_table].[Month Name].&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pivotTableUISettings>
    </ext>
  </extLst>
</pivotTableDefinition>
</file>

<file path=xl/pivotTables/pivotTable11.xml><?xml version="1.0" encoding="utf-8"?>
<pivotTableDefinition xmlns="http://schemas.openxmlformats.org/spreadsheetml/2006/main" name="Bt Custo." cacheId="9" applyNumberFormats="0" applyBorderFormats="0" applyFontFormats="0" applyPatternFormats="0" applyAlignmentFormats="0" applyWidthHeightFormats="1" dataCaption="Values" tag="217baa7f-114e-494b-b5f1-4c5312afc211" updatedVersion="5" minRefreshableVersion="3" useAutoFormatting="1" subtotalHiddenItems="1" rowGrandTotals="0" colGrandTotals="0" itemPrintTitles="1" createdVersion="5" indent="0" compact="0" compactData="0" multipleFieldFilters="0">
  <location ref="F6:G11" firstHeaderRow="1" firstDataRow="1" firstDataCol="1"/>
  <pivotFields count="3">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5">
    <i>
      <x v="4"/>
    </i>
    <i>
      <x v="3"/>
    </i>
    <i>
      <x/>
    </i>
    <i>
      <x v="1"/>
    </i>
    <i>
      <x v="2"/>
    </i>
  </rowItems>
  <colItems count="1">
    <i/>
  </colItems>
  <dataFields count="1">
    <dataField fld="1" subtotal="count" baseField="0" baseItem="0"/>
  </dataFields>
  <formats count="1">
    <format dxfId="5">
      <pivotArea outline="0" collapsedLevelsAreSubtotals="1" fieldPosition="0">
        <references count="1">
          <reference field="0" count="0" selected="0"/>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6">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12.xml><?xml version="1.0" encoding="utf-8"?>
<pivotTableDefinition xmlns="http://schemas.openxmlformats.org/spreadsheetml/2006/main" name="Tp custo." cacheId="4" applyNumberFormats="0" applyBorderFormats="0" applyFontFormats="0" applyPatternFormats="0" applyAlignmentFormats="0" applyWidthHeightFormats="1" dataCaption="Values" tag="a462cb6a-902c-4bcf-b124-f56c5e0db74a" updatedVersion="5" minRefreshableVersion="3" useAutoFormatting="1" subtotalHiddenItems="1" rowGrandTotals="0" colGrandTotals="0" itemPrintTitles="1" createdVersion="5" indent="0" compact="0" compactData="0" multipleFieldFilters="0">
  <location ref="B6:C11" firstHeaderRow="1" firstDataRow="1" firstDataCol="1"/>
  <pivotFields count="4">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0"/>
  </rowFields>
  <rowItems count="5">
    <i>
      <x/>
    </i>
    <i>
      <x v="4"/>
    </i>
    <i>
      <x v="3"/>
    </i>
    <i>
      <x v="1"/>
    </i>
    <i>
      <x v="2"/>
    </i>
  </rowItems>
  <colItems count="1">
    <i/>
  </colItems>
  <dataFields count="1">
    <dataField fld="1" subtotal="count" baseField="0" baseItem="0"/>
  </dataFields>
  <formats count="1">
    <format dxfId="6">
      <pivotArea outline="0" collapsedLevelsAreSubtotals="1" fieldPosition="0">
        <references count="1">
          <reference field="0" count="0" selected="0"/>
        </references>
      </pivotArea>
    </format>
  </formats>
  <pivotHierarchies count="67">
    <pivotHierarchy dragToData="1"/>
    <pivotHierarchy dragToData="1"/>
    <pivotHierarchy dragToData="1"/>
    <pivotHierarchy multipleItemSelectionAllowed="1" dragToData="1">
      <members count="1" level="1">
        <member name="[Date_table].[Month Name].&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6">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13.xml><?xml version="1.0" encoding="utf-8"?>
<pivotTableDefinition xmlns="http://schemas.openxmlformats.org/spreadsheetml/2006/main" name="Categories" cacheId="7" applyNumberFormats="0" applyBorderFormats="0" applyFontFormats="0" applyPatternFormats="0" applyAlignmentFormats="0" applyWidthHeightFormats="1" dataCaption="Values" tag="d12da2ee-40be-45b0-b568-db010495e31f" updatedVersion="5" minRefreshableVersion="3" useAutoFormatting="1" subtotalHiddenItems="1" rowGrandTotals="0" colGrandTotals="0" itemPrintTitles="1" createdVersion="5" indent="0" compact="0" compactData="0" multipleFieldFilters="0" chartFormat="10">
  <location ref="BQ8:BR16" firstHeaderRow="1" firstDataRow="1" firstDataCol="1"/>
  <pivotFields count="6">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axis="axisRow" compact="0" allDrilled="1" outline="0" showAll="0" sortType="a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4"/>
  </rowFields>
  <rowItems count="8">
    <i>
      <x v="3"/>
    </i>
    <i>
      <x/>
    </i>
    <i>
      <x v="1"/>
    </i>
    <i>
      <x v="2"/>
    </i>
    <i>
      <x v="7"/>
    </i>
    <i>
      <x v="6"/>
    </i>
    <i>
      <x v="5"/>
    </i>
    <i>
      <x v="4"/>
    </i>
  </rowItems>
  <colItems count="1">
    <i/>
  </colItems>
  <dataFields count="1">
    <dataField fld="2" subtotal="count" baseField="0" baseItem="0" numFmtId="169"/>
  </dataFields>
  <formats count="2">
    <format dxfId="8">
      <pivotArea dataOnly="0" labelOnly="1" outline="0" axis="axisValues" fieldPosition="0"/>
    </format>
    <format dxfId="7">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6">
      <autoFilter ref="A1">
        <filterColumn colId="0">
          <top10 top="0" val="5" filterVal="5"/>
        </filterColumn>
      </autoFilter>
    </filter>
    <filter fld="1" type="count" id="4" iMeasureHier="46">
      <autoFilter ref="A1">
        <filterColumn colId="0">
          <top10 top="0" val="5" filterVal="5"/>
        </filterColumn>
      </autoFilter>
    </filter>
    <filter fld="3" type="count" id="6" iMeasureHier="46">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activeTabTopLevelEntity name="[products_table]"/>
      </x15:pivotTableUISettings>
    </ext>
  </extLst>
</pivotTableDefinition>
</file>

<file path=xl/pivotTables/pivotTable14.xml><?xml version="1.0" encoding="utf-8"?>
<pivotTableDefinition xmlns="http://schemas.openxmlformats.org/spreadsheetml/2006/main" name="Age grp" cacheId="0" applyNumberFormats="0" applyBorderFormats="0" applyFontFormats="0" applyPatternFormats="0" applyAlignmentFormats="0" applyWidthHeightFormats="1" dataCaption="Values" tag="1a5b6d93-bc91-4037-916d-3ee86f35da70" updatedVersion="5" minRefreshableVersion="3" useAutoFormatting="1" rowGrandTotals="0" colGrandTotals="0" itemPrintTitles="1" createdVersion="5" indent="0" compact="0" compactData="0" multipleFieldFilters="0" chartFormat="7">
  <location ref="Z5:AA10"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axis="axisRow" compact="0" allDrilled="1" outline="0" showAll="0" sortType="ascending" defaultAttributeDrillState="1">
      <items count="6">
        <item x="0"/>
        <item x="1"/>
        <item x="2"/>
        <item x="3"/>
        <item x="4"/>
        <item t="default"/>
      </items>
    </pivotField>
  </pivotFields>
  <rowFields count="1">
    <field x="3"/>
  </rowFields>
  <rowItems count="5">
    <i>
      <x/>
    </i>
    <i>
      <x v="1"/>
    </i>
    <i>
      <x v="2"/>
    </i>
    <i>
      <x v="3"/>
    </i>
    <i>
      <x v="4"/>
    </i>
  </rowItems>
  <colItems count="1">
    <i/>
  </colItems>
  <dataFields count="1">
    <dataField fld="1" subtotal="count" baseField="0" baseItem="0" numFmtId="169"/>
  </dataFields>
  <formats count="2">
    <format dxfId="10">
      <pivotArea dataOnly="0" labelOnly="1" outline="0" axis="axisValues" fieldPosition="0"/>
    </format>
    <format dxfId="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2" type="count" id="4" iMeasureHier="46">
      <autoFilter ref="A1">
        <filterColumn colId="0">
          <top10 top="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15.xml><?xml version="1.0" encoding="utf-8"?>
<pivotTableDefinition xmlns="http://schemas.openxmlformats.org/spreadsheetml/2006/main" name="KPIs" cacheId="14" applyNumberFormats="0" applyBorderFormats="0" applyFontFormats="0" applyPatternFormats="0" applyAlignmentFormats="0" applyWidthHeightFormats="1" dataCaption="Values" tag="06410c9a-1da0-4305-b1d8-4f5cf8525bfb" updatedVersion="5" minRefreshableVersion="3" useAutoFormatting="1" subtotalHiddenItems="1" rowGrandTotals="0" colGrandTotals="0" itemPrintTitles="1" createdVersion="5" indent="0" compact="0" compactData="0" multipleFieldFilters="0">
  <location ref="Q6:W7" firstHeaderRow="0" firstDataRow="1" firstDataCol="0"/>
  <pivotFields count="10">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7">
    <i>
      <x/>
    </i>
    <i i="1">
      <x v="1"/>
    </i>
    <i i="2">
      <x v="2"/>
    </i>
    <i i="3">
      <x v="3"/>
    </i>
    <i i="4">
      <x v="4"/>
    </i>
    <i i="5">
      <x v="5"/>
    </i>
    <i i="6">
      <x v="6"/>
    </i>
  </colItems>
  <dataFields count="7">
    <dataField fld="2" subtotal="count" baseField="0" baseItem="0"/>
    <dataField fld="3" subtotal="count" baseField="0" baseItem="0"/>
    <dataField fld="4" subtotal="count" baseField="0" baseItem="0" numFmtId="166"/>
    <dataField fld="5" subtotal="count" baseField="0" baseItem="0" numFmtId="166"/>
    <dataField fld="6" subtotal="count" baseField="0" baseItem="0" numFmtId="166"/>
    <dataField fld="7" subtotal="count" baseField="0" baseItem="0" numFmtId="167"/>
    <dataField fld="8" subtotal="count" baseField="0" baseItem="0" numFmtId="169"/>
  </dataFields>
  <formats count="5">
    <format dxfId="15">
      <pivotArea dataOnly="0" labelOnly="1" outline="0" axis="axisValues" fieldPosition="0"/>
    </format>
    <format dxfId="14">
      <pivotArea outline="0" collapsedLevelsAreSubtotals="1" fieldPosition="0"/>
    </format>
    <format dxfId="13">
      <pivotArea outline="0" collapsedLevelsAreSubtotals="1" fieldPosition="0">
        <references count="1">
          <reference field="4294967294" count="1" selected="0">
            <x v="5"/>
          </reference>
        </references>
      </pivotArea>
    </format>
    <format dxfId="12">
      <pivotArea outline="0" collapsedLevelsAreSubtotals="1" fieldPosition="0">
        <references count="1">
          <reference field="4294967294" count="3" selected="0">
            <x v="2"/>
            <x v="3"/>
            <x v="4"/>
          </reference>
        </references>
      </pivotArea>
    </format>
    <format dxfId="11">
      <pivotArea outline="0" collapsedLevelsAreSubtotals="1" fieldPosition="0">
        <references count="1">
          <reference field="4294967294" count="1" selected="0">
            <x v="6"/>
          </reference>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 Custome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products_table]"/>
        <x15:activeTabTopLevelEntity name="[Date_table]"/>
      </x15:pivotTableUISettings>
    </ext>
  </extLst>
</pivotTableDefinition>
</file>

<file path=xl/pivotTables/pivotTable16.xml><?xml version="1.0" encoding="utf-8"?>
<pivotTableDefinition xmlns="http://schemas.openxmlformats.org/spreadsheetml/2006/main" name="Bt Locat" cacheId="10" applyNumberFormats="0" applyBorderFormats="0" applyFontFormats="0" applyPatternFormats="0" applyAlignmentFormats="0" applyWidthHeightFormats="1" dataCaption="Values" tag="8c1fe356-f23b-4ee3-a095-6ffc0e058e37" updatedVersion="5" minRefreshableVersion="3" useAutoFormatting="1" subtotalHiddenItems="1" rowGrandTotals="0" colGrandTotals="0" itemPrintTitles="1" createdVersion="5" indent="0" compact="0" compactData="0" multipleFieldFilters="0">
  <location ref="M6:N11"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5">
    <i>
      <x v="3"/>
    </i>
    <i>
      <x v="2"/>
    </i>
    <i>
      <x v="4"/>
    </i>
    <i>
      <x v="1"/>
    </i>
    <i>
      <x/>
    </i>
  </rowItems>
  <colItems count="1">
    <i/>
  </colItems>
  <dataFields count="1">
    <dataField fld="1" subtotal="count" baseField="0" baseItem="0" numFmtId="171"/>
  </dataFields>
  <formats count="2">
    <format dxfId="17">
      <pivotArea outline="0" collapsedLevelsAreSubtotals="1" fieldPosition="0"/>
    </format>
    <format dxfId="16">
      <pivotArea dataOnly="0" labelOnly="1" outline="0" axis="axisValues" fieldPosition="0"/>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6">
      <autoFilter ref="A1">
        <filterColumn colId="0">
          <top10 top="0" val="5" filterVal="5"/>
        </filterColumn>
      </autoFilter>
    </filter>
    <filter fld="0" type="count" id="2" iMeasureHier="46">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17.xml><?xml version="1.0" encoding="utf-8"?>
<pivotTableDefinition xmlns="http://schemas.openxmlformats.org/spreadsheetml/2006/main" name="Monthly profit" cacheId="1" applyNumberFormats="0" applyBorderFormats="0" applyFontFormats="0" applyPatternFormats="0" applyAlignmentFormats="0" applyWidthHeightFormats="1" dataCaption="Values" tag="17f328d4-81ef-4bdb-a0c2-009230afeb2a" updatedVersion="5" minRefreshableVersion="3" useAutoFormatting="1" subtotalHiddenItems="1" rowGrandTotals="0" colGrandTotals="0" itemPrintTitles="1" createdVersion="5" indent="0" compact="0" compactData="0" multipleFieldFilters="0">
  <location ref="AL5:AM17"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 compact="0" allDrilled="1" outline="0" showAll="0" dataSourceSort="1" defaultAttributeDrillState="1"/>
  </pivotFields>
  <rowFields count="1">
    <field x="2"/>
  </rowFields>
  <rowItems count="12">
    <i>
      <x/>
    </i>
    <i>
      <x v="1"/>
    </i>
    <i>
      <x v="2"/>
    </i>
    <i>
      <x v="3"/>
    </i>
    <i>
      <x v="4"/>
    </i>
    <i>
      <x v="5"/>
    </i>
    <i>
      <x v="6"/>
    </i>
    <i>
      <x v="7"/>
    </i>
    <i>
      <x v="8"/>
    </i>
    <i>
      <x v="9"/>
    </i>
    <i>
      <x v="10"/>
    </i>
    <i>
      <x v="11"/>
    </i>
  </rowItems>
  <colItems count="1">
    <i/>
  </colItems>
  <dataFields count="1">
    <dataField fld="3" subtotal="count" baseField="0" baseItem="0"/>
  </dataFields>
  <formats count="2">
    <format dxfId="19">
      <pivotArea dataOnly="0" labelOnly="1" outline="0" axis="axisValues" fieldPosition="0"/>
    </format>
    <format dxfId="18">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pivotTableUISettings>
    </ext>
  </extLst>
</pivotTableDefinition>
</file>

<file path=xl/pivotTables/pivotTable18.xml><?xml version="1.0" encoding="utf-8"?>
<pivotTableDefinition xmlns="http://schemas.openxmlformats.org/spreadsheetml/2006/main" name="Gender" cacheId="11" applyNumberFormats="0" applyBorderFormats="0" applyFontFormats="0" applyPatternFormats="0" applyAlignmentFormats="0" applyWidthHeightFormats="1" dataCaption="Values" tag="40956ede-b69d-43e6-9282-183e5137daa1" updatedVersion="5" minRefreshableVersion="3" useAutoFormatting="1" subtotalHiddenItems="1" rowGrandTotals="0" colGrandTotals="0" itemPrintTitles="1" createdVersion="5" indent="0" compact="0" compactData="0" multipleFieldFilters="0">
  <location ref="AC14:AD16"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3">
        <item x="0"/>
        <item x="1"/>
        <item t="default"/>
      </items>
    </pivotField>
    <pivotField dataField="1" compact="0" outline="0" showAll="0"/>
    <pivotField compact="0" allDrilled="1" outline="0" showAll="0" dataSourceSort="1" defaultAttributeDrillState="1"/>
  </pivotFields>
  <rowFields count="1">
    <field x="2"/>
  </rowFields>
  <rowItems count="2">
    <i>
      <x/>
    </i>
    <i>
      <x v="1"/>
    </i>
  </rowItems>
  <colItems count="1">
    <i/>
  </colItems>
  <dataFields count="1">
    <dataField fld="3" subtotal="count" showDataAs="percentOfTotal" baseField="2" baseItem="0" numFmtId="10"/>
  </dataFields>
  <formats count="3">
    <format dxfId="22">
      <pivotArea dataOnly="0" labelOnly="1" outline="0" axis="axisValues" fieldPosition="0"/>
    </format>
    <format dxfId="21">
      <pivotArea outline="0" collapsedLevelsAreSubtotals="1" fieldPosition="0"/>
    </format>
    <format dxfId="20">
      <pivotArea outline="0" fieldPosition="0">
        <references count="1">
          <reference field="4294967294" count="1">
            <x v="0"/>
          </reference>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19.xml><?xml version="1.0" encoding="utf-8"?>
<pivotTableDefinition xmlns="http://schemas.openxmlformats.org/spreadsheetml/2006/main" name="Top producst" cacheId="13" applyNumberFormats="0" applyBorderFormats="0" applyFontFormats="0" applyPatternFormats="0" applyAlignmentFormats="0" applyWidthHeightFormats="1" dataCaption="Values" tag="d12da2ee-40be-45b0-b568-db010495e31f" updatedVersion="5" minRefreshableVersion="3" useAutoFormatting="1" subtotalHiddenItems="1" rowGrandTotals="0" colGrandTotals="0" itemPrintTitles="1" createdVersion="5" indent="0" compact="0" compactData="0" multipleFieldFilters="0" chartFormat="3">
  <location ref="BG8:BH13"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3"/>
  </rowFields>
  <rowItems count="5">
    <i>
      <x v="1"/>
    </i>
    <i>
      <x v="2"/>
    </i>
    <i>
      <x v="4"/>
    </i>
    <i>
      <x v="3"/>
    </i>
    <i>
      <x/>
    </i>
  </rowItems>
  <colItems count="1">
    <i/>
  </colItems>
  <dataFields count="1">
    <dataField fld="2" subtotal="count" baseField="0" baseItem="0" numFmtId="169"/>
  </dataFields>
  <formats count="2">
    <format dxfId="24">
      <pivotArea dataOnly="0" labelOnly="1" outline="0" axis="axisValues" fieldPosition="0"/>
    </format>
    <format dxfId="23">
      <pivotArea outline="0" collapsedLevelsAreSubtotals="1" fieldPosition="0"/>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3" type="count" id="6" iMeasureHier="46">
      <autoFilter ref="A1">
        <filterColumn colId="0">
          <top10 val="5" filterVal="5"/>
        </filterColumn>
      </autoFilter>
    </filter>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activeTabTopLevelEntity name="[products_table]"/>
      </x15:pivotTableUISettings>
    </ext>
  </extLst>
</pivotTableDefinition>
</file>

<file path=xl/pivotTables/pivotTable20.xml><?xml version="1.0" encoding="utf-8"?>
<pivotTableDefinition xmlns="http://schemas.openxmlformats.org/spreadsheetml/2006/main" name="All Products" cacheId="8" applyNumberFormats="0" applyBorderFormats="0" applyFontFormats="0" applyPatternFormats="0" applyAlignmentFormats="0" applyWidthHeightFormats="1" dataCaption="Values" tag="d12da2ee-40be-45b0-b568-db010495e31f" updatedVersion="5" minRefreshableVersion="3" useAutoFormatting="1" subtotalHiddenItems="1" rowGrandTotals="0" colGrandTotals="0" itemPrintTitles="1" createdVersion="5" indent="0" compact="0" compactData="0" multipleFieldFilters="0" chartFormat="3">
  <location ref="BK8:BM108" firstHeaderRow="0" firstDataRow="1" firstDataCol="1"/>
  <pivotFields count="6">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compact="0" outline="0" showAll="0"/>
    <pivotField compact="0" allDrilled="1" outline="0" showAll="0" dataSourceSort="1" defaultAttributeDrillState="1"/>
  </pivotFields>
  <rowFields count="1">
    <field x="3"/>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2" subtotal="count" baseField="0" baseItem="0" numFmtId="169"/>
    <dataField fld="4" subtotal="count" baseField="0" baseItem="0"/>
  </dataFields>
  <formats count="2">
    <format dxfId="26">
      <pivotArea dataOnly="0" labelOnly="1" outline="0" axis="axisValues" fieldPosition="0"/>
    </format>
    <format dxfId="25">
      <pivotArea outline="0" collapsedLevelsAreSubtotals="1" fieldPosition="0"/>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activeTabTopLevelEntity name="[products_table]"/>
      </x15:pivotTableUISettings>
    </ext>
  </extLst>
</pivotTableDefinition>
</file>

<file path=xl/pivotTables/pivotTable21.xml><?xml version="1.0" encoding="utf-8"?>
<pivotTableDefinition xmlns="http://schemas.openxmlformats.org/spreadsheetml/2006/main" name="Monthly profit Margin" cacheId="2" applyNumberFormats="0" applyBorderFormats="0" applyFontFormats="0" applyPatternFormats="0" applyAlignmentFormats="0" applyWidthHeightFormats="1" dataCaption="Values" tag="3371cd72-0e49-437e-beda-30c3ab5436f0" updatedVersion="5" minRefreshableVersion="3" useAutoFormatting="1" subtotalHiddenItems="1" rowGrandTotals="0" colGrandTotals="0" itemPrintTitles="1" createdVersion="5" indent="0" compact="0" compactData="0" multipleFieldFilters="0">
  <location ref="AH5:AI17"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68"/>
  </dataFields>
  <formats count="3">
    <format dxfId="29">
      <pivotArea dataOnly="0" labelOnly="1" outline="0" axis="axisValues" fieldPosition="0"/>
    </format>
    <format dxfId="28">
      <pivotArea outline="0" fieldPosition="0">
        <references count="1">
          <reference field="4294967294" count="1">
            <x v="0"/>
          </reference>
        </references>
      </pivotArea>
    </format>
    <format dxfId="27">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pivotTableUISettings>
    </ext>
  </extLst>
</pivotTableDefinition>
</file>

<file path=xl/pivotTables/pivotTable22.xml><?xml version="1.0" encoding="utf-8"?>
<pivotTableDefinition xmlns="http://schemas.openxmlformats.org/spreadsheetml/2006/main" name="Weekdays" cacheId="6" applyNumberFormats="0" applyBorderFormats="0" applyFontFormats="0" applyPatternFormats="0" applyAlignmentFormats="0" applyWidthHeightFormats="1" dataCaption="Values" tag="cc4590f8-6db2-413e-9d6a-ad04b3be9649" updatedVersion="5" minRefreshableVersion="3" useAutoFormatting="1" subtotalHiddenItems="1" rowGrandTotals="0" colGrandTotals="0" itemPrintTitles="1" createdVersion="5" indent="0" compact="0" compactData="0" multipleFieldFilters="0" chartFormat="11">
  <location ref="AV5:AW12"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s>
  <rowFields count="1">
    <field x="3"/>
  </rowFields>
  <rowItems count="7">
    <i>
      <x/>
    </i>
    <i>
      <x v="1"/>
    </i>
    <i>
      <x v="2"/>
    </i>
    <i>
      <x v="3"/>
    </i>
    <i>
      <x v="4"/>
    </i>
    <i>
      <x v="5"/>
    </i>
    <i>
      <x v="6"/>
    </i>
  </rowItems>
  <colItems count="1">
    <i/>
  </colItems>
  <dataFields count="1">
    <dataField fld="2" subtotal="count" baseField="0" baseItem="0" numFmtId="169"/>
  </dataFields>
  <formats count="2">
    <format dxfId="31">
      <pivotArea dataOnly="0" labelOnly="1" outline="0" axis="axisValues" fieldPosition="0"/>
    </format>
    <format dxfId="3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_table]"/>
      </x15:pivotTableUISettings>
    </ext>
  </extLst>
</pivotTableDefinition>
</file>

<file path=xl/pivotTables/pivotTable23.xml><?xml version="1.0" encoding="utf-8"?>
<pivotTableDefinition xmlns="http://schemas.openxmlformats.org/spreadsheetml/2006/main" name="Tp Locat." cacheId="5" applyNumberFormats="0" applyBorderFormats="0" applyFontFormats="0" applyPatternFormats="0" applyAlignmentFormats="0" applyWidthHeightFormats="1" dataCaption="Values" tag="c8278723-0b3d-4bab-a453-72fdfd1a2002" updatedVersion="5" minRefreshableVersion="3" useAutoFormatting="1" subtotalHiddenItems="1" rowGrandTotals="0" colGrandTotals="0" itemPrintTitles="1" createdVersion="5" indent="0" compact="0" compactData="0" multipleFieldFilters="0">
  <location ref="J6:K11" firstHeaderRow="1" firstDataRow="1" firstDataCol="1"/>
  <pivotFields count="5">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compact="0" allDrilled="1" outline="0" showAll="0" dataSourceSort="1" defaultAttributeDrillState="1"/>
  </pivotFields>
  <rowFields count="1">
    <field x="2"/>
  </rowFields>
  <rowItems count="5">
    <i>
      <x v="4"/>
    </i>
    <i>
      <x/>
    </i>
    <i>
      <x v="1"/>
    </i>
    <i>
      <x v="3"/>
    </i>
    <i>
      <x v="2"/>
    </i>
  </rowItems>
  <colItems count="1">
    <i/>
  </colItems>
  <dataFields count="1">
    <dataField fld="1" subtotal="count" baseField="0" baseItem="0" numFmtId="171"/>
  </dataFields>
  <formats count="2">
    <format dxfId="33">
      <pivotArea outline="0" collapsedLevelsAreSubtotals="1" fieldPosition="0"/>
    </format>
    <format dxfId="32">
      <pivotArea dataOnly="0" labelOnly="1" outline="0" axis="axisValues" fieldPosition="0"/>
    </format>
  </formats>
  <pivotHierarchies count="67">
    <pivotHierarchy dragToData="1"/>
    <pivotHierarchy dragToData="1"/>
    <pivotHierarchy dragToData="1"/>
    <pivotHierarchy multipleItemSelectionAllowed="1" dragToData="1">
      <members count="1" level="1">
        <member name="[Date_table].[Month Name].&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2" type="count" id="3" iMeasureHier="46">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pivotTables/pivotTable24.xml><?xml version="1.0" encoding="utf-8"?>
<pivotTableDefinition xmlns="http://schemas.openxmlformats.org/spreadsheetml/2006/main" name="PivotTable8" cacheId="12" applyNumberFormats="0" applyBorderFormats="0" applyFontFormats="0" applyPatternFormats="0" applyAlignmentFormats="0" applyWidthHeightFormats="1" dataCaption="Values" tag="a62f685e-3ed3-4efd-9029-b341c21e0fbf" updatedVersion="5" minRefreshableVersion="3" useAutoFormatting="1" subtotalHiddenItems="1" rowGrandTotals="0" colGrandTotals="0" itemPrintTitles="1" createdVersion="5" indent="0" compact="0" compactData="0" multipleFieldFilters="0">
  <location ref="AC5:AD6" firstHeaderRow="0" firstDataRow="1" firstDataCol="0"/>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2">
    <i>
      <x/>
    </i>
    <i i="1">
      <x v="1"/>
    </i>
  </colItems>
  <dataFields count="2">
    <dataField name="Average of Customer Age" fld="2" subtotal="average" baseField="2" baseItem="3" numFmtId="1"/>
    <dataField name="Avg Customer Age" fld="3" subtotal="count" baseField="0" baseItem="0" numFmtId="1"/>
  </dataFields>
  <formats count="4">
    <format dxfId="37">
      <pivotArea outline="0" collapsedLevelsAreSubtotals="1" fieldPosition="0"/>
    </format>
    <format dxfId="36">
      <pivotArea dataOnly="0" labelOnly="1" outline="0" axis="axisValues" fieldPosition="0"/>
    </format>
    <format dxfId="35">
      <pivotArea outline="0" collapsedLevelsAreSubtotals="1" fieldPosition="0">
        <references count="1">
          <reference field="4294967294" count="1" selected="0">
            <x v="0"/>
          </reference>
        </references>
      </pivotArea>
    </format>
    <format dxfId="34">
      <pivotArea outline="0" collapsedLevelsAreSubtotals="1" fieldPosition="0">
        <references count="1">
          <reference field="4294967294" count="1" selected="0">
            <x v="1"/>
          </reference>
        </references>
      </pivotArea>
    </format>
  </formats>
  <pivotHierarchies count="6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6">
      <autoFilter ref="A1">
        <filterColumn colId="0">
          <top10 top="0" val="5" filterVal="5"/>
        </filterColumn>
      </autoFilter>
    </filter>
    <filter fld="1" type="count" id="4" iMeasureHier="46">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Lst>
</pivotTableDefinition>
</file>

<file path=xl/queryTables/queryTable1.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nextId="9">
    <queryTableFields count="8">
      <queryTableField id="1" name="[$Dim_Customers].[Customer ID]" tableColumnId="1"/>
      <queryTableField id="2" name="[$Dim_Customers].[Full Name]" tableColumnId="2"/>
      <queryTableField id="3" name="[$Dim_Customers].[Gender]" tableColumnId="3"/>
      <queryTableField id="4" name="[$Dim_Customers].[Location]" tableColumnId="4"/>
      <queryTableField id="5" name="[$Dim_Customers].[Date]" tableColumnId="5"/>
      <queryTableField id="6" name="[$Dim_Customers].[Age]" tableColumnId="6"/>
      <queryTableField id="7" name="[$Dim_Customers].[Customer Age]" tableColumnId="7"/>
      <queryTableField id="8" name="[$Dim_Customers].[Customer Age Group]" tableColumnId="8"/>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products_table].[Category]">
  <pivotTables>
    <pivotTable tabId="6" name="Bt Custo."/>
    <pivotTable tabId="6" name="Bt Locat"/>
    <pivotTable tabId="6" name="Gender"/>
    <pivotTable tabId="6" name="KPIs"/>
    <pivotTable tabId="6" name="Monthly profit"/>
    <pivotTable tabId="6" name="Monthly profit Margin"/>
    <pivotTable tabId="6" name="Product KPIs"/>
    <pivotTable tabId="6" name="Top producst"/>
    <pivotTable tabId="6" name="Tp custo."/>
    <pivotTable tabId="6" name="Tp Locat."/>
    <pivotTable tabId="6" name="Weekdays"/>
  </pivotTables>
  <data>
    <olap pivotCacheId="42">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1" sourceName="[Date_table].[Month Name]">
  <pivotTables>
    <pivotTable tabId="6" name="Categories"/>
    <pivotTable tabId="6" name="All Products"/>
    <pivotTable tabId="6" name="Bt Custo."/>
    <pivotTable tabId="6" name="Bt Locat"/>
    <pivotTable tabId="6" name="Gender"/>
    <pivotTable tabId="6" name="PivotTable8"/>
    <pivotTable tabId="6" name="Top producst"/>
    <pivotTable tabId="6" name="KPIs"/>
    <pivotTable tabId="1" name="Store KPIs"/>
    <pivotTable tabId="1" name="Store monthly target"/>
    <pivotTable tabId="1" name="Store Revenue Traget"/>
    <pivotTable tabId="1" name="Storr revenue"/>
  </pivotTables>
  <data>
    <olap pivotCacheId="42">
      <levels count="2">
        <level uniqueName="[Date_table].[Month Name].[(All)]" sourceCaption="(All)" count="0"/>
        <level uniqueName="[Date_table].[Month Name].[Month Name]" sourceCaption="Month Name" count="12">
          <ranges>
            <range startItem="0">
              <i n="[Date_table].[Month Name].&amp;[Jan]" c="Jan"/>
              <i n="[Date_table].[Month Name].&amp;[Feb]" c="Feb"/>
              <i n="[Date_table].[Month Name].&amp;[Mar]" c="Mar"/>
              <i n="[Date_table].[Month Name].&amp;[Apr]" c="Apr"/>
              <i n="[Date_table].[Month Name].&amp;[May]" c="May"/>
              <i n="[Date_table].[Month Name].&amp;[Jun]" c="Jun"/>
              <i n="[Date_table].[Month Name].&amp;[Jul]" c="Jul"/>
              <i n="[Date_table].[Month Name].&amp;[Aug]" c="Aug"/>
              <i n="[Date_table].[Month Name].&amp;[Sep]" c="Sep"/>
              <i n="[Date_table].[Month Name].&amp;[Oct]" c="Oct"/>
              <i n="[Date_table].[Month Name].&amp;[Nov]" c="Nov"/>
              <i n="[Date_table].[Month Name].&amp;[Dec]" c="Dec"/>
            </range>
          </ranges>
        </level>
      </levels>
      <selections count="1">
        <selection n="[Date_tabl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ore_Name" sourceName="[sales_persons_table].[Store Name]">
  <pivotTables>
    <pivotTable tabId="3" name="PivotTable1"/>
    <pivotTable tabId="3" name="PivotTable2"/>
    <pivotTable tabId="3" name="PivotTable3"/>
    <pivotTable tabId="3" name="PivotTable4"/>
    <pivotTable tabId="3" name="PivotTable5"/>
  </pivotTables>
  <data>
    <olap pivotCacheId="42">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ore_Name1" sourceName="[sales_persons_table].[Store Name]">
  <pivotTables>
    <pivotTable tabId="1" name="Store KPIs"/>
  </pivotTables>
  <data>
    <olap pivotCacheId="42">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2" cache="Slicer_Category" caption="Category" level="1" rowHeight="234950"/>
  <slicer name="Month Name 3" cache="Slicer_Month_Name1" caption="Month Name" columnCount="2" level="1" rowHeight="234950"/>
  <slicer name="Store Name" cache="Slicer_Store_Name" caption="Store Name" level="1"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Category 1" cache="Slicer_Category" caption="Category" level="1" rowHeight="234950"/>
  <slicer name="Month Name 2" cache="Slicer_Month_Name1" caption="Month Name" columnCount="2" level="1" rowHeight="234950"/>
  <slicer name="Month Name" cache="Slicer_Month_Name1" caption="Filter by Month" columnCount="3" level="1" style="SlicerStyleLight1 4" rowHeight="288000"/>
  <slicer name="Store Name 1" cache="Slicer_Store_Name1" caption="Store Name" columnCount="2" level="1" style="SlicerStyleLight1 3" rowHeight="260350"/>
</slicers>
</file>

<file path=xl/slicers/slicer3.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level="1" rowHeight="234950"/>
  <slicer name="Month Name 1" cache="Slicer_Month_Name1" caption="Month Name" columnCount="2"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_ExternalData_1" displayName="Table_ExternalData_1" ref="A3:H113" tableType="queryTable" totalsRowShown="0">
  <autoFilter ref="A3:H113"/>
  <tableColumns count="8">
    <tableColumn id="1" uniqueName="1" name="[$Dim_Customers].[Customer ID]" queryTableFieldId="1"/>
    <tableColumn id="2" uniqueName="2" name="[$Dim_Customers].[Full Name]" queryTableFieldId="2"/>
    <tableColumn id="3" uniqueName="3" name="[$Dim_Customers].[Gender]" queryTableFieldId="3"/>
    <tableColumn id="4" uniqueName="4" name="[$Dim_Customers].[Location]" queryTableFieldId="4"/>
    <tableColumn id="5" uniqueName="5" name="[$Dim_Customers].[Date]" queryTableFieldId="5"/>
    <tableColumn id="6" uniqueName="6" name="[$Dim_Customers].[Age]" queryTableFieldId="6"/>
    <tableColumn id="7" uniqueName="7" name="[$Dim_Customers].[Customer Age]" queryTableFieldId="7"/>
    <tableColumn id="8" uniqueName="8" name="[$Dim_Customers].[Customer Age Group]"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ivotTable" Target="../pivotTables/pivotTable22.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pivotTable" Target="../pivotTables/pivotTable24.xml"/><Relationship Id="rId10" Type="http://schemas.openxmlformats.org/officeDocument/2006/relationships/pivotTable" Target="../pivotTables/pivotTable19.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pivotTable" Target="../pivotTables/pivotTable2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10" Type="http://schemas.microsoft.com/office/2007/relationships/slicer" Target="../slicers/slicer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L31"/>
  <sheetViews>
    <sheetView showGridLines="0" topLeftCell="N1" workbookViewId="0">
      <selection activeCell="S27" sqref="S27"/>
    </sheetView>
  </sheetViews>
  <sheetFormatPr defaultRowHeight="14.4" x14ac:dyDescent="0.3"/>
  <cols>
    <col min="2" max="2" width="12.5546875" bestFit="1" customWidth="1"/>
    <col min="3" max="3" width="13.6640625" customWidth="1"/>
    <col min="4" max="4" width="11" customWidth="1"/>
    <col min="6" max="6" width="11.5546875" customWidth="1"/>
    <col min="7" max="7" width="14.44140625" customWidth="1"/>
    <col min="8" max="8" width="12.44140625" customWidth="1"/>
    <col min="14" max="14" width="2.33203125" style="27" customWidth="1"/>
    <col min="16" max="16" width="13.6640625" bestFit="1" customWidth="1"/>
    <col min="17" max="17" width="11" bestFit="1" customWidth="1"/>
    <col min="18" max="18" width="13.44140625" customWidth="1"/>
    <col min="21" max="21" width="12.5546875" customWidth="1"/>
    <col min="22" max="22" width="13.6640625" bestFit="1" customWidth="1"/>
    <col min="23" max="23" width="14.6640625" bestFit="1" customWidth="1"/>
    <col min="25" max="25" width="2.33203125" style="27" customWidth="1"/>
    <col min="27" max="27" width="12.5546875" customWidth="1"/>
    <col min="28" max="28" width="13.6640625" customWidth="1"/>
    <col min="29" max="29" width="14.6640625" bestFit="1" customWidth="1"/>
    <col min="33" max="33" width="2.33203125" style="27" customWidth="1"/>
    <col min="35" max="35" width="12.5546875" customWidth="1"/>
    <col min="36" max="36" width="13.6640625" customWidth="1"/>
    <col min="37" max="37" width="14.6640625" bestFit="1" customWidth="1"/>
  </cols>
  <sheetData>
    <row r="3" spans="2:38" x14ac:dyDescent="0.3">
      <c r="AI3" s="18" t="s">
        <v>11</v>
      </c>
      <c r="AJ3" s="19" t="s">
        <v>0</v>
      </c>
      <c r="AK3" s="19" t="s">
        <v>46</v>
      </c>
    </row>
    <row r="4" spans="2:38" x14ac:dyDescent="0.3">
      <c r="B4" s="18" t="s">
        <v>11</v>
      </c>
      <c r="C4" s="19" t="s">
        <v>0</v>
      </c>
      <c r="D4" s="19" t="s">
        <v>10</v>
      </c>
      <c r="F4" s="24" t="s">
        <v>42</v>
      </c>
      <c r="G4" s="24" t="str">
        <f>C4</f>
        <v>Total_Revenue</v>
      </c>
      <c r="H4" s="24" t="str">
        <f>D4</f>
        <v>Total Target</v>
      </c>
      <c r="I4" s="24" t="s">
        <v>41</v>
      </c>
      <c r="K4" s="24" t="str">
        <f>F4</f>
        <v>Month</v>
      </c>
      <c r="L4" s="24" t="s">
        <v>26</v>
      </c>
      <c r="P4" s="19" t="s">
        <v>0</v>
      </c>
      <c r="Q4" s="19" t="s">
        <v>10</v>
      </c>
      <c r="R4" t="s">
        <v>26</v>
      </c>
      <c r="U4" s="18" t="s">
        <v>11</v>
      </c>
      <c r="V4" s="19" t="s">
        <v>0</v>
      </c>
      <c r="W4" s="19" t="s">
        <v>46</v>
      </c>
      <c r="AA4" s="18" t="s">
        <v>11</v>
      </c>
      <c r="AB4" s="19" t="s">
        <v>0</v>
      </c>
      <c r="AC4" s="19" t="s">
        <v>46</v>
      </c>
      <c r="AI4" s="20" t="s">
        <v>54</v>
      </c>
      <c r="AJ4" s="21">
        <v>765868.27999999898</v>
      </c>
      <c r="AK4" s="30"/>
    </row>
    <row r="5" spans="2:38" x14ac:dyDescent="0.3">
      <c r="B5" s="20" t="s">
        <v>31</v>
      </c>
      <c r="C5" s="21">
        <v>444162.52000000014</v>
      </c>
      <c r="D5" s="21">
        <v>439042</v>
      </c>
      <c r="F5" s="19" t="str">
        <f t="shared" ref="F5:F16" si="0">B5</f>
        <v>Jan</v>
      </c>
      <c r="G5" s="21">
        <f t="shared" ref="G5:G16" si="1">C5</f>
        <v>444162.52000000014</v>
      </c>
      <c r="H5" s="21">
        <f t="shared" ref="H5:H16" si="2">D5</f>
        <v>439042</v>
      </c>
      <c r="I5" s="23" t="str">
        <f>IF(G5=$H$18,G5,IF(G5=$H$19,G5,""))</f>
        <v/>
      </c>
      <c r="K5" s="19" t="str">
        <f t="shared" ref="K5:K16" si="3">F5</f>
        <v>Jan</v>
      </c>
      <c r="L5" s="25">
        <f>(G5-H5)/H5</f>
        <v>1.1662938853230749E-2</v>
      </c>
      <c r="P5" s="58">
        <v>5446809.4700000202</v>
      </c>
      <c r="Q5" s="58">
        <v>5254990</v>
      </c>
      <c r="R5" s="28">
        <f>(GETPIVOTDATA("[Measures].[Total_Revenue]",$P$4)-GETPIVOTDATA("[Measures].[Total Target]",$P$4))/GETPIVOTDATA("[Measures].[Total Target]",$P$4)</f>
        <v>3.6502347292767488E-2</v>
      </c>
      <c r="U5" s="20" t="s">
        <v>45</v>
      </c>
      <c r="V5" s="21">
        <v>3894278.1300000134</v>
      </c>
      <c r="W5" s="60">
        <v>0.7149649995008911</v>
      </c>
      <c r="AA5" s="20" t="s">
        <v>47</v>
      </c>
      <c r="AB5" s="21">
        <v>1336248.3099999984</v>
      </c>
      <c r="AC5" s="41"/>
      <c r="AI5" s="20" t="s">
        <v>55</v>
      </c>
      <c r="AJ5" s="21">
        <v>789470.8800000028</v>
      </c>
      <c r="AK5" s="30">
        <v>3.0818093158269787E-2</v>
      </c>
    </row>
    <row r="6" spans="2:38" x14ac:dyDescent="0.3">
      <c r="B6" s="20" t="s">
        <v>23</v>
      </c>
      <c r="C6" s="21">
        <v>423741.52000000037</v>
      </c>
      <c r="D6" s="21">
        <v>431279</v>
      </c>
      <c r="F6" s="19" t="str">
        <f t="shared" si="0"/>
        <v>Feb</v>
      </c>
      <c r="G6" s="21">
        <f t="shared" si="1"/>
        <v>423741.52000000037</v>
      </c>
      <c r="H6" s="21">
        <f t="shared" si="2"/>
        <v>431279</v>
      </c>
      <c r="I6" s="23" t="str">
        <f t="shared" ref="I6:I16" si="4">IF(G6=$H$18,G6,IF(G6=$H$19,G6,""))</f>
        <v/>
      </c>
      <c r="K6" s="19" t="str">
        <f t="shared" si="3"/>
        <v>Feb</v>
      </c>
      <c r="L6" s="25">
        <f t="shared" ref="L6:L16" si="5">(G6-H6)/H6</f>
        <v>-1.7477039225187483E-2</v>
      </c>
      <c r="U6" s="20" t="s">
        <v>44</v>
      </c>
      <c r="V6" s="21">
        <v>1552531.3400000015</v>
      </c>
      <c r="W6" s="60">
        <v>0.2850350004991079</v>
      </c>
      <c r="AA6" s="20" t="s">
        <v>48</v>
      </c>
      <c r="AB6" s="21">
        <v>1384874.5400000024</v>
      </c>
      <c r="AC6" s="41">
        <v>3.6390115247370451E-2</v>
      </c>
      <c r="AI6" s="20" t="s">
        <v>56</v>
      </c>
      <c r="AJ6" s="21">
        <v>772166.82999999914</v>
      </c>
      <c r="AK6" s="30">
        <v>-2.1918541187996184E-2</v>
      </c>
    </row>
    <row r="7" spans="2:38" x14ac:dyDescent="0.3">
      <c r="B7" s="20" t="s">
        <v>32</v>
      </c>
      <c r="C7" s="21">
        <v>468344.26999999949</v>
      </c>
      <c r="D7" s="21">
        <v>445591</v>
      </c>
      <c r="F7" s="19" t="str">
        <f t="shared" si="0"/>
        <v>Mar</v>
      </c>
      <c r="G7" s="21">
        <f t="shared" si="1"/>
        <v>468344.26999999949</v>
      </c>
      <c r="H7" s="21">
        <f t="shared" si="2"/>
        <v>445591</v>
      </c>
      <c r="I7" s="23" t="str">
        <f t="shared" si="4"/>
        <v/>
      </c>
      <c r="K7" s="19" t="str">
        <f t="shared" si="3"/>
        <v>Mar</v>
      </c>
      <c r="L7" s="25">
        <f t="shared" si="5"/>
        <v>5.1063127397096203E-2</v>
      </c>
      <c r="AA7" s="20" t="s">
        <v>49</v>
      </c>
      <c r="AB7" s="21">
        <v>1362939.5400000014</v>
      </c>
      <c r="AC7" s="41">
        <v>-1.5838979897775357E-2</v>
      </c>
      <c r="AI7" s="20" t="s">
        <v>57</v>
      </c>
      <c r="AJ7" s="21">
        <v>774303.62999999756</v>
      </c>
      <c r="AK7" s="30">
        <v>2.7672776361015393E-3</v>
      </c>
    </row>
    <row r="8" spans="2:38" ht="23.4" x14ac:dyDescent="0.45">
      <c r="B8" s="20" t="s">
        <v>33</v>
      </c>
      <c r="C8" s="21">
        <v>448652.76000000007</v>
      </c>
      <c r="D8" s="21">
        <v>453071</v>
      </c>
      <c r="F8" s="19" t="str">
        <f t="shared" si="0"/>
        <v>Apr</v>
      </c>
      <c r="G8" s="21">
        <f t="shared" si="1"/>
        <v>448652.76000000007</v>
      </c>
      <c r="H8" s="21">
        <f t="shared" si="2"/>
        <v>453071</v>
      </c>
      <c r="I8" s="23" t="str">
        <f t="shared" si="4"/>
        <v/>
      </c>
      <c r="K8" s="19" t="str">
        <f t="shared" si="3"/>
        <v>Apr</v>
      </c>
      <c r="L8" s="25">
        <f t="shared" si="5"/>
        <v>-9.7517607615581932E-3</v>
      </c>
      <c r="P8" s="29"/>
      <c r="R8" s="59" t="str">
        <f>IF((GETPIVOTDATA("[Measures].[Total_Revenue]",$P$4)-GETPIVOTDATA("[Measures].[Total Target]",$P$4))/GETPIVOTDATA("[Measures].[Total Target]",$P$4)&gt;0,"▲"&amp;TEXT(R5,"+0.0%;-0.0%"),"▼"&amp;TEXT(R5,"+0.0%;-0.0%"))</f>
        <v>▲+3.7%</v>
      </c>
      <c r="AA8" s="20" t="s">
        <v>50</v>
      </c>
      <c r="AB8" s="21">
        <v>1362747.0800000008</v>
      </c>
      <c r="AC8" s="41">
        <v>-1.4120949194904202E-4</v>
      </c>
      <c r="AI8" s="20" t="s">
        <v>58</v>
      </c>
      <c r="AJ8" s="21">
        <v>795985.00999999966</v>
      </c>
      <c r="AK8" s="30">
        <v>2.8001134387039057E-2</v>
      </c>
    </row>
    <row r="9" spans="2:38" x14ac:dyDescent="0.3">
      <c r="B9" s="20" t="s">
        <v>34</v>
      </c>
      <c r="C9" s="21">
        <v>480720.64000000001</v>
      </c>
      <c r="D9" s="21">
        <v>444167</v>
      </c>
      <c r="F9" s="19" t="str">
        <f t="shared" si="0"/>
        <v>May</v>
      </c>
      <c r="G9" s="21">
        <f t="shared" si="1"/>
        <v>480720.64000000001</v>
      </c>
      <c r="H9" s="21">
        <f t="shared" si="2"/>
        <v>444167</v>
      </c>
      <c r="I9" s="23">
        <f t="shared" si="4"/>
        <v>480720.64000000001</v>
      </c>
      <c r="K9" s="19" t="str">
        <f t="shared" si="3"/>
        <v>May</v>
      </c>
      <c r="L9" s="25">
        <f t="shared" si="5"/>
        <v>8.2297063942165932E-2</v>
      </c>
      <c r="AI9" s="20" t="s">
        <v>59</v>
      </c>
      <c r="AJ9" s="21">
        <v>762351.78000000084</v>
      </c>
      <c r="AK9" s="30">
        <v>-4.225359721284052E-2</v>
      </c>
    </row>
    <row r="10" spans="2:38" x14ac:dyDescent="0.3">
      <c r="B10" s="20" t="s">
        <v>30</v>
      </c>
      <c r="C10" s="21">
        <v>455501.13999999996</v>
      </c>
      <c r="D10" s="21">
        <v>421979</v>
      </c>
      <c r="F10" s="19" t="str">
        <f t="shared" si="0"/>
        <v>Jun</v>
      </c>
      <c r="G10" s="21">
        <f t="shared" si="1"/>
        <v>455501.13999999996</v>
      </c>
      <c r="H10" s="21">
        <f t="shared" si="2"/>
        <v>421979</v>
      </c>
      <c r="I10" s="23" t="str">
        <f t="shared" si="4"/>
        <v/>
      </c>
      <c r="K10" s="19" t="str">
        <f t="shared" si="3"/>
        <v>Jun</v>
      </c>
      <c r="L10" s="25">
        <f t="shared" si="5"/>
        <v>7.9440303901378878E-2</v>
      </c>
      <c r="AI10" s="20" t="s">
        <v>60</v>
      </c>
      <c r="AJ10" s="21">
        <v>786663.06000000041</v>
      </c>
      <c r="AK10" s="30">
        <v>3.1889844869253843E-2</v>
      </c>
    </row>
    <row r="11" spans="2:38" x14ac:dyDescent="0.3">
      <c r="B11" s="20" t="s">
        <v>35</v>
      </c>
      <c r="C11" s="21">
        <v>433725.86000000045</v>
      </c>
      <c r="D11" s="21">
        <v>456718</v>
      </c>
      <c r="F11" s="19" t="str">
        <f t="shared" si="0"/>
        <v>Jul</v>
      </c>
      <c r="G11" s="21">
        <f t="shared" si="1"/>
        <v>433725.86000000045</v>
      </c>
      <c r="H11" s="21">
        <f t="shared" si="2"/>
        <v>456718</v>
      </c>
      <c r="I11" s="23" t="str">
        <f t="shared" si="4"/>
        <v/>
      </c>
      <c r="K11" s="19" t="str">
        <f t="shared" si="3"/>
        <v>Jul</v>
      </c>
      <c r="L11" s="25">
        <f t="shared" si="5"/>
        <v>-5.0342092932618265E-2</v>
      </c>
      <c r="AA11" s="40" t="s">
        <v>51</v>
      </c>
    </row>
    <row r="12" spans="2:38" x14ac:dyDescent="0.3">
      <c r="B12" s="20" t="s">
        <v>36</v>
      </c>
      <c r="C12" s="21">
        <v>485766.24999999977</v>
      </c>
      <c r="D12" s="21">
        <v>431727</v>
      </c>
      <c r="F12" s="19" t="str">
        <f t="shared" si="0"/>
        <v>Aug</v>
      </c>
      <c r="G12" s="21">
        <f t="shared" si="1"/>
        <v>485766.24999999977</v>
      </c>
      <c r="H12" s="21">
        <f t="shared" si="2"/>
        <v>431727</v>
      </c>
      <c r="I12" s="23">
        <f t="shared" si="4"/>
        <v>485766.24999999977</v>
      </c>
      <c r="K12" s="19" t="str">
        <f t="shared" si="3"/>
        <v>Aug</v>
      </c>
      <c r="L12" s="25">
        <f t="shared" si="5"/>
        <v>0.12516995694038077</v>
      </c>
    </row>
    <row r="13" spans="2:38" x14ac:dyDescent="0.3">
      <c r="B13" s="20" t="s">
        <v>37</v>
      </c>
      <c r="C13" s="21">
        <v>443447.4300000004</v>
      </c>
      <c r="D13" s="21">
        <v>446912</v>
      </c>
      <c r="F13" s="19" t="str">
        <f t="shared" si="0"/>
        <v>Sep</v>
      </c>
      <c r="G13" s="21">
        <f t="shared" si="1"/>
        <v>443447.4300000004</v>
      </c>
      <c r="H13" s="21">
        <f t="shared" si="2"/>
        <v>446912</v>
      </c>
      <c r="I13" s="23" t="str">
        <f t="shared" si="4"/>
        <v/>
      </c>
      <c r="K13" s="19" t="str">
        <f t="shared" si="3"/>
        <v>Sep</v>
      </c>
      <c r="L13" s="25">
        <f t="shared" si="5"/>
        <v>-7.7522420521256973E-3</v>
      </c>
      <c r="AA13" t="s">
        <v>53</v>
      </c>
      <c r="AB13" s="9" t="str">
        <f>AB4</f>
        <v>Total_Revenue</v>
      </c>
      <c r="AC13" s="9" t="s">
        <v>41</v>
      </c>
      <c r="AD13" t="s">
        <v>52</v>
      </c>
    </row>
    <row r="14" spans="2:38" x14ac:dyDescent="0.3">
      <c r="B14" s="20" t="s">
        <v>38</v>
      </c>
      <c r="C14" s="21">
        <v>458984.37999999971</v>
      </c>
      <c r="D14" s="21">
        <v>414360</v>
      </c>
      <c r="F14" s="19" t="str">
        <f t="shared" si="0"/>
        <v>Oct</v>
      </c>
      <c r="G14" s="21">
        <f t="shared" si="1"/>
        <v>458984.37999999971</v>
      </c>
      <c r="H14" s="21">
        <f t="shared" si="2"/>
        <v>414360</v>
      </c>
      <c r="I14" s="23" t="str">
        <f t="shared" si="4"/>
        <v/>
      </c>
      <c r="K14" s="19" t="str">
        <f t="shared" si="3"/>
        <v>Oct</v>
      </c>
      <c r="L14" s="25">
        <f t="shared" si="5"/>
        <v>0.10769470991408368</v>
      </c>
      <c r="AA14" s="9" t="str">
        <f>AA5</f>
        <v>Qtr 1</v>
      </c>
      <c r="AB14" s="21">
        <f>AB5</f>
        <v>1336248.3099999984</v>
      </c>
      <c r="AC14" s="21" t="str">
        <f>IF(AB14&gt;AD14,AB14,"")</f>
        <v/>
      </c>
      <c r="AD14" s="17">
        <f>AVERAGE($AB$14:$AB$17)</f>
        <v>1361702.3675000006</v>
      </c>
      <c r="AI14" t="s">
        <v>63</v>
      </c>
      <c r="AJ14" s="9" t="str">
        <f t="shared" ref="AJ14:AJ21" si="6">AJ3</f>
        <v>Total_Revenue</v>
      </c>
      <c r="AK14" s="9" t="s">
        <v>41</v>
      </c>
      <c r="AL14" t="s">
        <v>52</v>
      </c>
    </row>
    <row r="15" spans="2:38" x14ac:dyDescent="0.3">
      <c r="B15" s="20" t="s">
        <v>39</v>
      </c>
      <c r="C15" s="21">
        <v>462537.40999999939</v>
      </c>
      <c r="D15" s="21">
        <v>413371</v>
      </c>
      <c r="F15" s="19" t="str">
        <f t="shared" si="0"/>
        <v>Nov</v>
      </c>
      <c r="G15" s="21">
        <f t="shared" si="1"/>
        <v>462537.40999999939</v>
      </c>
      <c r="H15" s="21">
        <f t="shared" si="2"/>
        <v>413371</v>
      </c>
      <c r="I15" s="23" t="str">
        <f t="shared" si="4"/>
        <v/>
      </c>
      <c r="K15" s="19" t="str">
        <f t="shared" si="3"/>
        <v>Nov</v>
      </c>
      <c r="L15" s="25">
        <f t="shared" si="5"/>
        <v>0.11894015303443975</v>
      </c>
      <c r="AA15" s="9" t="str">
        <f>AA6</f>
        <v>Qtr 2</v>
      </c>
      <c r="AB15" s="21">
        <f>AB6</f>
        <v>1384874.5400000024</v>
      </c>
      <c r="AC15" s="21">
        <f>IF(AB15&gt;AD15,AB15,"")</f>
        <v>1384874.5400000024</v>
      </c>
      <c r="AD15" s="17">
        <f>AVERAGE($AB$14:$AB$17)</f>
        <v>1361702.3675000006</v>
      </c>
      <c r="AI15" s="9" t="str">
        <f t="shared" ref="AI15:AI21" si="7">AI4</f>
        <v>Sun</v>
      </c>
      <c r="AJ15" s="21">
        <f t="shared" si="6"/>
        <v>765868.27999999898</v>
      </c>
      <c r="AK15" s="21" t="str">
        <f>IF(AJ15&gt;AL15,AJ15,"")</f>
        <v/>
      </c>
      <c r="AL15" s="21">
        <f>AVERAGE($AJ$15:$AJ$21)</f>
        <v>778115.63857142848</v>
      </c>
    </row>
    <row r="16" spans="2:38" x14ac:dyDescent="0.3">
      <c r="B16" s="20" t="s">
        <v>40</v>
      </c>
      <c r="C16" s="21">
        <v>441225.2900000001</v>
      </c>
      <c r="D16" s="21">
        <v>456773</v>
      </c>
      <c r="F16" s="19" t="str">
        <f t="shared" si="0"/>
        <v>Dec</v>
      </c>
      <c r="G16" s="21">
        <f t="shared" si="1"/>
        <v>441225.2900000001</v>
      </c>
      <c r="H16" s="21">
        <f t="shared" si="2"/>
        <v>456773</v>
      </c>
      <c r="I16" s="23" t="str">
        <f t="shared" si="4"/>
        <v/>
      </c>
      <c r="K16" s="19" t="str">
        <f t="shared" si="3"/>
        <v>Dec</v>
      </c>
      <c r="L16" s="25">
        <f t="shared" si="5"/>
        <v>-3.4038154619471607E-2</v>
      </c>
      <c r="AA16" s="9" t="str">
        <f>AA7</f>
        <v>Qtr 3</v>
      </c>
      <c r="AB16" s="21">
        <f>AB7</f>
        <v>1362939.5400000014</v>
      </c>
      <c r="AC16" s="21">
        <f>IF(AB16&gt;AD16,AB16,"")</f>
        <v>1362939.5400000014</v>
      </c>
      <c r="AD16" s="17">
        <f>AVERAGE($AB$14:$AB$17)</f>
        <v>1361702.3675000006</v>
      </c>
      <c r="AI16" s="9" t="str">
        <f t="shared" si="7"/>
        <v>Mon</v>
      </c>
      <c r="AJ16" s="21">
        <f t="shared" si="6"/>
        <v>789470.8800000028</v>
      </c>
      <c r="AK16" s="21">
        <f t="shared" ref="AK16:AK21" si="8">IF(AJ16&gt;AL16,AJ16,"")</f>
        <v>789470.8800000028</v>
      </c>
      <c r="AL16" s="21">
        <f t="shared" ref="AL16:AL21" si="9">AVERAGE($AJ$15:$AJ$21)</f>
        <v>778115.63857142848</v>
      </c>
    </row>
    <row r="17" spans="7:38" x14ac:dyDescent="0.3">
      <c r="AA17" s="9" t="str">
        <f>AA8</f>
        <v>Qtr 4</v>
      </c>
      <c r="AB17" s="21">
        <f>AB8</f>
        <v>1362747.0800000008</v>
      </c>
      <c r="AC17" s="21">
        <f>IF(AB17&gt;AD17,AB17,"")</f>
        <v>1362747.0800000008</v>
      </c>
      <c r="AD17" s="17">
        <f>AVERAGE($AB$14:$AB$17)</f>
        <v>1361702.3675000006</v>
      </c>
      <c r="AI17" s="9" t="str">
        <f t="shared" si="7"/>
        <v>Tue</v>
      </c>
      <c r="AJ17" s="21">
        <f t="shared" si="6"/>
        <v>772166.82999999914</v>
      </c>
      <c r="AK17" s="21" t="str">
        <f t="shared" si="8"/>
        <v/>
      </c>
      <c r="AL17" s="21">
        <f t="shared" si="9"/>
        <v>778115.63857142848</v>
      </c>
    </row>
    <row r="18" spans="7:38" x14ac:dyDescent="0.3">
      <c r="G18">
        <v>1</v>
      </c>
      <c r="H18" s="22">
        <f>LARGE($G$5:$G$16,G18)</f>
        <v>485766.24999999977</v>
      </c>
      <c r="AA18" s="9"/>
      <c r="AB18" s="9"/>
      <c r="AC18" s="9"/>
      <c r="AI18" s="9" t="str">
        <f t="shared" si="7"/>
        <v>Wed</v>
      </c>
      <c r="AJ18" s="21">
        <f t="shared" si="6"/>
        <v>774303.62999999756</v>
      </c>
      <c r="AK18" s="21" t="str">
        <f t="shared" si="8"/>
        <v/>
      </c>
      <c r="AL18" s="21">
        <f t="shared" si="9"/>
        <v>778115.63857142848</v>
      </c>
    </row>
    <row r="19" spans="7:38" x14ac:dyDescent="0.3">
      <c r="G19">
        <v>2</v>
      </c>
      <c r="H19" s="22">
        <f>LARGE($G$5:$G$16,G19)</f>
        <v>480720.64000000001</v>
      </c>
      <c r="AI19" s="9" t="str">
        <f t="shared" si="7"/>
        <v>Thu</v>
      </c>
      <c r="AJ19" s="21">
        <f t="shared" si="6"/>
        <v>795985.00999999966</v>
      </c>
      <c r="AK19" s="21">
        <f t="shared" si="8"/>
        <v>795985.00999999966</v>
      </c>
      <c r="AL19" s="21">
        <f t="shared" si="9"/>
        <v>778115.63857142848</v>
      </c>
    </row>
    <row r="20" spans="7:38" x14ac:dyDescent="0.3">
      <c r="AI20" s="9" t="str">
        <f t="shared" si="7"/>
        <v>Fri</v>
      </c>
      <c r="AJ20" s="21">
        <f t="shared" si="6"/>
        <v>762351.78000000084</v>
      </c>
      <c r="AK20" s="21" t="str">
        <f t="shared" si="8"/>
        <v/>
      </c>
      <c r="AL20" s="21">
        <f t="shared" si="9"/>
        <v>778115.63857142848</v>
      </c>
    </row>
    <row r="21" spans="7:38" x14ac:dyDescent="0.3">
      <c r="AA21" t="s">
        <v>62</v>
      </c>
      <c r="AI21" s="9" t="str">
        <f t="shared" si="7"/>
        <v>Sat</v>
      </c>
      <c r="AJ21" s="21">
        <f t="shared" si="6"/>
        <v>786663.06000000041</v>
      </c>
      <c r="AK21" s="21">
        <f t="shared" si="8"/>
        <v>786663.06000000041</v>
      </c>
      <c r="AL21" s="21">
        <f t="shared" si="9"/>
        <v>778115.63857142848</v>
      </c>
    </row>
    <row r="23" spans="7:38" x14ac:dyDescent="0.3">
      <c r="AA23" t="str">
        <f>TEXT(AD14,"$#,#")</f>
        <v>$1,361,702</v>
      </c>
    </row>
    <row r="25" spans="7:38" x14ac:dyDescent="0.3">
      <c r="AA25" t="s">
        <v>61</v>
      </c>
      <c r="AI25" s="9" t="s">
        <v>62</v>
      </c>
      <c r="AJ25" s="9"/>
    </row>
    <row r="26" spans="7:38" x14ac:dyDescent="0.3">
      <c r="AI26" s="9"/>
      <c r="AJ26" s="9"/>
    </row>
    <row r="27" spans="7:38" x14ac:dyDescent="0.3">
      <c r="AB27" t="str">
        <f>CONCATENATE(AA21,AA23,AA25)</f>
        <v>The line in the chart indicates $1,361,702 average Revenue</v>
      </c>
      <c r="AI27" s="9" t="str">
        <f>TEXT(AL18,"$#,#")</f>
        <v>$778,116</v>
      </c>
      <c r="AJ27" s="9"/>
    </row>
    <row r="28" spans="7:38" x14ac:dyDescent="0.3">
      <c r="AI28" s="9"/>
      <c r="AJ28" s="9"/>
    </row>
    <row r="29" spans="7:38" x14ac:dyDescent="0.3">
      <c r="AI29" s="9" t="s">
        <v>61</v>
      </c>
      <c r="AJ29" s="9"/>
    </row>
    <row r="30" spans="7:38" x14ac:dyDescent="0.3">
      <c r="AI30" s="9"/>
      <c r="AJ30" s="9"/>
    </row>
    <row r="31" spans="7:38" x14ac:dyDescent="0.3">
      <c r="AI31" s="9"/>
      <c r="AJ31" s="9" t="str">
        <f>CONCATENATE(AI25,AI27,AI29)</f>
        <v>The line in the chart indicates $778,116 average Revenue</v>
      </c>
    </row>
  </sheetData>
  <conditionalFormatting sqref="R8">
    <cfRule type="expression" dxfId="99" priority="3">
      <formula>$R$5&lt;0</formula>
    </cfRule>
    <cfRule type="expression" dxfId="98" priority="4">
      <formula>$R$5&gt;0</formula>
    </cfRule>
  </conditionalFormatting>
  <conditionalFormatting sqref="P8">
    <cfRule type="expression" dxfId="97" priority="1">
      <formula>$R$5&lt;0</formula>
    </cfRule>
    <cfRule type="expression" dxfId="96" priority="2">
      <formula>$R$5&gt;0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R1:V5"/>
  <sheetViews>
    <sheetView showGridLines="0" zoomScale="110" zoomScaleNormal="110" workbookViewId="0">
      <selection activeCell="R46" sqref="R46"/>
    </sheetView>
  </sheetViews>
  <sheetFormatPr defaultRowHeight="14.4" x14ac:dyDescent="0.3"/>
  <cols>
    <col min="1" max="1" width="9.88671875" style="4" bestFit="1" customWidth="1"/>
    <col min="2" max="2" width="10.5546875" style="4" bestFit="1" customWidth="1"/>
    <col min="3" max="3" width="16.33203125" style="4" bestFit="1" customWidth="1"/>
    <col min="4" max="4" width="10.5546875" style="4" bestFit="1" customWidth="1"/>
    <col min="5" max="5" width="16.33203125" style="4" bestFit="1" customWidth="1"/>
    <col min="6" max="16384" width="8.88671875" style="4"/>
  </cols>
  <sheetData>
    <row r="1" spans="18:22" ht="9.6" customHeight="1" x14ac:dyDescent="0.3">
      <c r="R1" s="6"/>
      <c r="S1" s="6"/>
      <c r="T1" s="6"/>
      <c r="U1" s="6"/>
      <c r="V1" s="6"/>
    </row>
    <row r="2" spans="18:22" ht="1.8" customHeight="1" x14ac:dyDescent="0.3">
      <c r="R2" s="5"/>
      <c r="S2" s="5"/>
      <c r="T2" s="5"/>
      <c r="U2" s="5"/>
      <c r="V2" s="5"/>
    </row>
    <row r="3" spans="18:22" hidden="1" x14ac:dyDescent="0.3">
      <c r="R3" s="5"/>
      <c r="S3" s="5"/>
      <c r="T3" s="5"/>
      <c r="U3" s="5"/>
      <c r="V3" s="5"/>
    </row>
    <row r="4" spans="18:22" ht="9.6" hidden="1" customHeight="1" x14ac:dyDescent="0.3">
      <c r="R4" s="5"/>
      <c r="S4" s="5"/>
      <c r="T4" s="5"/>
      <c r="U4" s="5"/>
      <c r="V4" s="5"/>
    </row>
    <row r="5" spans="18:22" hidden="1" x14ac:dyDescent="0.3">
      <c r="R5" s="5"/>
      <c r="S5" s="5"/>
      <c r="T5" s="5"/>
      <c r="U5" s="5"/>
      <c r="V5" s="5"/>
    </row>
  </sheetData>
  <pageMargins left="0.7" right="0.7" top="0.75" bottom="0.75" header="0.3" footer="0.3"/>
  <pageSetup paperSize="9" orientation="portrait" horizontalDpi="0" verticalDpi="0"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4:O34"/>
  <sheetViews>
    <sheetView showGridLines="0" workbookViewId="0">
      <selection activeCell="C4" sqref="C4"/>
    </sheetView>
  </sheetViews>
  <sheetFormatPr defaultRowHeight="14.4" x14ac:dyDescent="0.3"/>
  <cols>
    <col min="1" max="2" width="8.88671875" style="9"/>
    <col min="5" max="14" width="2.21875" customWidth="1"/>
  </cols>
  <sheetData>
    <row r="4" spans="2:14" x14ac:dyDescent="0.3">
      <c r="B4" t="s">
        <v>45</v>
      </c>
      <c r="C4" s="2">
        <f>'Time Analysis'!$W$5</f>
        <v>0.7149649995008911</v>
      </c>
    </row>
    <row r="5" spans="2:14" x14ac:dyDescent="0.3">
      <c r="B5" t="s">
        <v>44</v>
      </c>
      <c r="C5" s="2">
        <f>'Time Analysis'!$W$6</f>
        <v>0.2850350004991079</v>
      </c>
    </row>
    <row r="10" spans="2:14" s="9" customFormat="1" x14ac:dyDescent="0.3"/>
    <row r="11" spans="2:14" s="9" customFormat="1" ht="9.4499999999999993" customHeight="1" x14ac:dyDescent="0.3">
      <c r="C11" s="9" t="s">
        <v>44</v>
      </c>
      <c r="E11" s="31">
        <f t="shared" ref="E11:E18" si="0">E12+10</f>
        <v>91</v>
      </c>
      <c r="F11" s="32">
        <f t="shared" ref="F11:F18" si="1">F12+10</f>
        <v>92</v>
      </c>
      <c r="G11" s="32">
        <f t="shared" ref="G11:G18" si="2">G12+10</f>
        <v>93</v>
      </c>
      <c r="H11" s="32">
        <f t="shared" ref="H11:H18" si="3">H12+10</f>
        <v>94</v>
      </c>
      <c r="I11" s="32">
        <f t="shared" ref="I11:I18" si="4">I12+10</f>
        <v>95</v>
      </c>
      <c r="J11" s="32">
        <f t="shared" ref="J11:J18" si="5">J12+10</f>
        <v>96</v>
      </c>
      <c r="K11" s="32">
        <f t="shared" ref="K11:K18" si="6">K12+10</f>
        <v>97</v>
      </c>
      <c r="L11" s="32">
        <f t="shared" ref="L11:L18" si="7">L12+10</f>
        <v>98</v>
      </c>
      <c r="M11" s="32">
        <f t="shared" ref="M11:M18" si="8">M12+10</f>
        <v>99</v>
      </c>
      <c r="N11" s="33">
        <f t="shared" ref="N11:N18" si="9">N12+10</f>
        <v>100</v>
      </c>
    </row>
    <row r="12" spans="2:14" s="9" customFormat="1" ht="9.4499999999999993" customHeight="1" x14ac:dyDescent="0.3">
      <c r="E12" s="34">
        <f t="shared" si="0"/>
        <v>81</v>
      </c>
      <c r="F12" s="35">
        <f t="shared" si="1"/>
        <v>82</v>
      </c>
      <c r="G12" s="35">
        <f t="shared" si="2"/>
        <v>83</v>
      </c>
      <c r="H12" s="35">
        <f t="shared" si="3"/>
        <v>84</v>
      </c>
      <c r="I12" s="35">
        <f t="shared" si="4"/>
        <v>85</v>
      </c>
      <c r="J12" s="35">
        <f t="shared" si="5"/>
        <v>86</v>
      </c>
      <c r="K12" s="35">
        <f t="shared" si="6"/>
        <v>87</v>
      </c>
      <c r="L12" s="35">
        <f t="shared" si="7"/>
        <v>88</v>
      </c>
      <c r="M12" s="35">
        <f t="shared" si="8"/>
        <v>89</v>
      </c>
      <c r="N12" s="36">
        <f t="shared" si="9"/>
        <v>90</v>
      </c>
    </row>
    <row r="13" spans="2:14" s="9" customFormat="1" ht="9.4499999999999993" customHeight="1" x14ac:dyDescent="0.3">
      <c r="E13" s="34">
        <f t="shared" si="0"/>
        <v>71</v>
      </c>
      <c r="F13" s="35">
        <f t="shared" si="1"/>
        <v>72</v>
      </c>
      <c r="G13" s="35">
        <f t="shared" si="2"/>
        <v>73</v>
      </c>
      <c r="H13" s="35">
        <f t="shared" si="3"/>
        <v>74</v>
      </c>
      <c r="I13" s="35">
        <f t="shared" si="4"/>
        <v>75</v>
      </c>
      <c r="J13" s="35">
        <f t="shared" si="5"/>
        <v>76</v>
      </c>
      <c r="K13" s="35">
        <f t="shared" si="6"/>
        <v>77</v>
      </c>
      <c r="L13" s="35">
        <f t="shared" si="7"/>
        <v>78</v>
      </c>
      <c r="M13" s="35">
        <f t="shared" si="8"/>
        <v>79</v>
      </c>
      <c r="N13" s="36">
        <f t="shared" si="9"/>
        <v>80</v>
      </c>
    </row>
    <row r="14" spans="2:14" ht="9.4499999999999993" customHeight="1" x14ac:dyDescent="0.3">
      <c r="E14" s="34">
        <f t="shared" si="0"/>
        <v>61</v>
      </c>
      <c r="F14" s="35">
        <f t="shared" si="1"/>
        <v>62</v>
      </c>
      <c r="G14" s="35">
        <f t="shared" si="2"/>
        <v>63</v>
      </c>
      <c r="H14" s="35">
        <f t="shared" si="3"/>
        <v>64</v>
      </c>
      <c r="I14" s="35">
        <f t="shared" si="4"/>
        <v>65</v>
      </c>
      <c r="J14" s="35">
        <f t="shared" si="5"/>
        <v>66</v>
      </c>
      <c r="K14" s="35">
        <f t="shared" si="6"/>
        <v>67</v>
      </c>
      <c r="L14" s="35">
        <f t="shared" si="7"/>
        <v>68</v>
      </c>
      <c r="M14" s="35">
        <f t="shared" si="8"/>
        <v>69</v>
      </c>
      <c r="N14" s="36">
        <f t="shared" si="9"/>
        <v>70</v>
      </c>
    </row>
    <row r="15" spans="2:14" ht="9.4499999999999993" customHeight="1" x14ac:dyDescent="0.3">
      <c r="E15" s="34">
        <f t="shared" si="0"/>
        <v>51</v>
      </c>
      <c r="F15" s="35">
        <f t="shared" si="1"/>
        <v>52</v>
      </c>
      <c r="G15" s="35">
        <f t="shared" si="2"/>
        <v>53</v>
      </c>
      <c r="H15" s="35">
        <f t="shared" si="3"/>
        <v>54</v>
      </c>
      <c r="I15" s="35">
        <f t="shared" si="4"/>
        <v>55</v>
      </c>
      <c r="J15" s="35">
        <f t="shared" si="5"/>
        <v>56</v>
      </c>
      <c r="K15" s="35">
        <f t="shared" si="6"/>
        <v>57</v>
      </c>
      <c r="L15" s="35">
        <f t="shared" si="7"/>
        <v>58</v>
      </c>
      <c r="M15" s="35">
        <f t="shared" si="8"/>
        <v>59</v>
      </c>
      <c r="N15" s="36">
        <f t="shared" si="9"/>
        <v>60</v>
      </c>
    </row>
    <row r="16" spans="2:14" ht="9.4499999999999993" customHeight="1" x14ac:dyDescent="0.3">
      <c r="E16" s="34">
        <f t="shared" si="0"/>
        <v>41</v>
      </c>
      <c r="F16" s="35">
        <f t="shared" si="1"/>
        <v>42</v>
      </c>
      <c r="G16" s="35">
        <f t="shared" si="2"/>
        <v>43</v>
      </c>
      <c r="H16" s="35">
        <f t="shared" si="3"/>
        <v>44</v>
      </c>
      <c r="I16" s="35">
        <f t="shared" si="4"/>
        <v>45</v>
      </c>
      <c r="J16" s="35">
        <f t="shared" si="5"/>
        <v>46</v>
      </c>
      <c r="K16" s="35">
        <f t="shared" si="6"/>
        <v>47</v>
      </c>
      <c r="L16" s="35">
        <f t="shared" si="7"/>
        <v>48</v>
      </c>
      <c r="M16" s="35">
        <f t="shared" si="8"/>
        <v>49</v>
      </c>
      <c r="N16" s="36">
        <f t="shared" si="9"/>
        <v>50</v>
      </c>
    </row>
    <row r="17" spans="3:15" ht="9.4499999999999993" customHeight="1" x14ac:dyDescent="0.3">
      <c r="E17" s="34">
        <f t="shared" si="0"/>
        <v>31</v>
      </c>
      <c r="F17" s="35">
        <f t="shared" si="1"/>
        <v>32</v>
      </c>
      <c r="G17" s="35">
        <f t="shared" si="2"/>
        <v>33</v>
      </c>
      <c r="H17" s="35">
        <f t="shared" si="3"/>
        <v>34</v>
      </c>
      <c r="I17" s="35">
        <f t="shared" si="4"/>
        <v>35</v>
      </c>
      <c r="J17" s="35">
        <f t="shared" si="5"/>
        <v>36</v>
      </c>
      <c r="K17" s="35">
        <f t="shared" si="6"/>
        <v>37</v>
      </c>
      <c r="L17" s="35">
        <f t="shared" si="7"/>
        <v>38</v>
      </c>
      <c r="M17" s="35">
        <f t="shared" si="8"/>
        <v>39</v>
      </c>
      <c r="N17" s="36">
        <f t="shared" si="9"/>
        <v>40</v>
      </c>
    </row>
    <row r="18" spans="3:15" ht="9.4499999999999993" customHeight="1" x14ac:dyDescent="0.3">
      <c r="E18" s="34">
        <f t="shared" si="0"/>
        <v>21</v>
      </c>
      <c r="F18" s="35">
        <f t="shared" si="1"/>
        <v>22</v>
      </c>
      <c r="G18" s="35">
        <f t="shared" si="2"/>
        <v>23</v>
      </c>
      <c r="H18" s="35">
        <f t="shared" si="3"/>
        <v>24</v>
      </c>
      <c r="I18" s="35">
        <f t="shared" si="4"/>
        <v>25</v>
      </c>
      <c r="J18" s="35">
        <f t="shared" si="5"/>
        <v>26</v>
      </c>
      <c r="K18" s="35">
        <f t="shared" si="6"/>
        <v>27</v>
      </c>
      <c r="L18" s="35">
        <f t="shared" si="7"/>
        <v>28</v>
      </c>
      <c r="M18" s="35">
        <f t="shared" si="8"/>
        <v>29</v>
      </c>
      <c r="N18" s="36">
        <f t="shared" si="9"/>
        <v>30</v>
      </c>
    </row>
    <row r="19" spans="3:15" ht="9.4499999999999993" customHeight="1" x14ac:dyDescent="0.3">
      <c r="E19" s="34">
        <f t="shared" ref="E19:N19" si="10">E20+10</f>
        <v>11</v>
      </c>
      <c r="F19" s="35">
        <f t="shared" si="10"/>
        <v>12</v>
      </c>
      <c r="G19" s="35">
        <f t="shared" si="10"/>
        <v>13</v>
      </c>
      <c r="H19" s="35">
        <f t="shared" si="10"/>
        <v>14</v>
      </c>
      <c r="I19" s="35">
        <f t="shared" si="10"/>
        <v>15</v>
      </c>
      <c r="J19" s="35">
        <f t="shared" si="10"/>
        <v>16</v>
      </c>
      <c r="K19" s="35">
        <f t="shared" si="10"/>
        <v>17</v>
      </c>
      <c r="L19" s="35">
        <f t="shared" si="10"/>
        <v>18</v>
      </c>
      <c r="M19" s="35">
        <f t="shared" si="10"/>
        <v>19</v>
      </c>
      <c r="N19" s="36">
        <f t="shared" si="10"/>
        <v>20</v>
      </c>
    </row>
    <row r="20" spans="3:15" ht="9.4499999999999993" customHeight="1" x14ac:dyDescent="0.3">
      <c r="E20" s="37">
        <v>1</v>
      </c>
      <c r="F20" s="38">
        <f>E20+1</f>
        <v>2</v>
      </c>
      <c r="G20" s="38">
        <f t="shared" ref="G20:N20" si="11">F20+1</f>
        <v>3</v>
      </c>
      <c r="H20" s="38">
        <f t="shared" si="11"/>
        <v>4</v>
      </c>
      <c r="I20" s="38">
        <f t="shared" si="11"/>
        <v>5</v>
      </c>
      <c r="J20" s="38">
        <f t="shared" si="11"/>
        <v>6</v>
      </c>
      <c r="K20" s="38">
        <f t="shared" si="11"/>
        <v>7</v>
      </c>
      <c r="L20" s="38">
        <f t="shared" si="11"/>
        <v>8</v>
      </c>
      <c r="M20" s="38">
        <f t="shared" si="11"/>
        <v>9</v>
      </c>
      <c r="N20" s="39">
        <f t="shared" si="11"/>
        <v>10</v>
      </c>
      <c r="O20" s="9"/>
    </row>
    <row r="25" spans="3:15" ht="9.4499999999999993" customHeight="1" x14ac:dyDescent="0.3">
      <c r="C25" t="s">
        <v>45</v>
      </c>
      <c r="E25" s="31">
        <f t="shared" ref="E25:E32" si="12">E26+10</f>
        <v>91</v>
      </c>
      <c r="F25" s="32">
        <f t="shared" ref="F25:F32" si="13">F26+10</f>
        <v>92</v>
      </c>
      <c r="G25" s="32">
        <f t="shared" ref="G25:G32" si="14">G26+10</f>
        <v>93</v>
      </c>
      <c r="H25" s="32">
        <f t="shared" ref="H25:H32" si="15">H26+10</f>
        <v>94</v>
      </c>
      <c r="I25" s="32">
        <f t="shared" ref="I25:I32" si="16">I26+10</f>
        <v>95</v>
      </c>
      <c r="J25" s="32">
        <f t="shared" ref="J25:J32" si="17">J26+10</f>
        <v>96</v>
      </c>
      <c r="K25" s="32">
        <f t="shared" ref="K25:K32" si="18">K26+10</f>
        <v>97</v>
      </c>
      <c r="L25" s="32">
        <f t="shared" ref="L25:L32" si="19">L26+10</f>
        <v>98</v>
      </c>
      <c r="M25" s="32">
        <f t="shared" ref="M25:M32" si="20">M26+10</f>
        <v>99</v>
      </c>
      <c r="N25" s="33">
        <f t="shared" ref="N25:N32" si="21">N26+10</f>
        <v>100</v>
      </c>
    </row>
    <row r="26" spans="3:15" ht="9.4499999999999993" customHeight="1" x14ac:dyDescent="0.3">
      <c r="E26" s="34">
        <f t="shared" si="12"/>
        <v>81</v>
      </c>
      <c r="F26" s="35">
        <f t="shared" si="13"/>
        <v>82</v>
      </c>
      <c r="G26" s="35">
        <f t="shared" si="14"/>
        <v>83</v>
      </c>
      <c r="H26" s="35">
        <f t="shared" si="15"/>
        <v>84</v>
      </c>
      <c r="I26" s="35">
        <f t="shared" si="16"/>
        <v>85</v>
      </c>
      <c r="J26" s="35">
        <f t="shared" si="17"/>
        <v>86</v>
      </c>
      <c r="K26" s="35">
        <f t="shared" si="18"/>
        <v>87</v>
      </c>
      <c r="L26" s="35">
        <f t="shared" si="19"/>
        <v>88</v>
      </c>
      <c r="M26" s="35">
        <f t="shared" si="20"/>
        <v>89</v>
      </c>
      <c r="N26" s="36">
        <f t="shared" si="21"/>
        <v>90</v>
      </c>
    </row>
    <row r="27" spans="3:15" ht="9.4499999999999993" customHeight="1" x14ac:dyDescent="0.3">
      <c r="E27" s="34">
        <f t="shared" si="12"/>
        <v>71</v>
      </c>
      <c r="F27" s="35">
        <f t="shared" si="13"/>
        <v>72</v>
      </c>
      <c r="G27" s="35">
        <f t="shared" si="14"/>
        <v>73</v>
      </c>
      <c r="H27" s="35">
        <f t="shared" si="15"/>
        <v>74</v>
      </c>
      <c r="I27" s="35">
        <f t="shared" si="16"/>
        <v>75</v>
      </c>
      <c r="J27" s="35">
        <f t="shared" si="17"/>
        <v>76</v>
      </c>
      <c r="K27" s="35">
        <f t="shared" si="18"/>
        <v>77</v>
      </c>
      <c r="L27" s="35">
        <f t="shared" si="19"/>
        <v>78</v>
      </c>
      <c r="M27" s="35">
        <f t="shared" si="20"/>
        <v>79</v>
      </c>
      <c r="N27" s="36">
        <f t="shared" si="21"/>
        <v>80</v>
      </c>
    </row>
    <row r="28" spans="3:15" ht="9.4499999999999993" customHeight="1" x14ac:dyDescent="0.3">
      <c r="E28" s="34">
        <f t="shared" si="12"/>
        <v>61</v>
      </c>
      <c r="F28" s="35">
        <f t="shared" si="13"/>
        <v>62</v>
      </c>
      <c r="G28" s="35">
        <f t="shared" si="14"/>
        <v>63</v>
      </c>
      <c r="H28" s="35">
        <f t="shared" si="15"/>
        <v>64</v>
      </c>
      <c r="I28" s="35">
        <f t="shared" si="16"/>
        <v>65</v>
      </c>
      <c r="J28" s="35">
        <f t="shared" si="17"/>
        <v>66</v>
      </c>
      <c r="K28" s="35">
        <f t="shared" si="18"/>
        <v>67</v>
      </c>
      <c r="L28" s="35">
        <f t="shared" si="19"/>
        <v>68</v>
      </c>
      <c r="M28" s="35">
        <f t="shared" si="20"/>
        <v>69</v>
      </c>
      <c r="N28" s="36">
        <f t="shared" si="21"/>
        <v>70</v>
      </c>
    </row>
    <row r="29" spans="3:15" ht="9.4499999999999993" customHeight="1" x14ac:dyDescent="0.3">
      <c r="E29" s="34">
        <f t="shared" si="12"/>
        <v>51</v>
      </c>
      <c r="F29" s="35">
        <f t="shared" si="13"/>
        <v>52</v>
      </c>
      <c r="G29" s="35">
        <f t="shared" si="14"/>
        <v>53</v>
      </c>
      <c r="H29" s="35">
        <f t="shared" si="15"/>
        <v>54</v>
      </c>
      <c r="I29" s="35">
        <f t="shared" si="16"/>
        <v>55</v>
      </c>
      <c r="J29" s="35">
        <f t="shared" si="17"/>
        <v>56</v>
      </c>
      <c r="K29" s="35">
        <f t="shared" si="18"/>
        <v>57</v>
      </c>
      <c r="L29" s="35">
        <f t="shared" si="19"/>
        <v>58</v>
      </c>
      <c r="M29" s="35">
        <f t="shared" si="20"/>
        <v>59</v>
      </c>
      <c r="N29" s="36">
        <f t="shared" si="21"/>
        <v>60</v>
      </c>
    </row>
    <row r="30" spans="3:15" ht="9.4499999999999993" customHeight="1" x14ac:dyDescent="0.3">
      <c r="E30" s="34">
        <f t="shared" si="12"/>
        <v>41</v>
      </c>
      <c r="F30" s="35">
        <f t="shared" si="13"/>
        <v>42</v>
      </c>
      <c r="G30" s="35">
        <f t="shared" si="14"/>
        <v>43</v>
      </c>
      <c r="H30" s="35">
        <f t="shared" si="15"/>
        <v>44</v>
      </c>
      <c r="I30" s="35">
        <f t="shared" si="16"/>
        <v>45</v>
      </c>
      <c r="J30" s="35">
        <f t="shared" si="17"/>
        <v>46</v>
      </c>
      <c r="K30" s="35">
        <f t="shared" si="18"/>
        <v>47</v>
      </c>
      <c r="L30" s="35">
        <f t="shared" si="19"/>
        <v>48</v>
      </c>
      <c r="M30" s="35">
        <f t="shared" si="20"/>
        <v>49</v>
      </c>
      <c r="N30" s="36">
        <f t="shared" si="21"/>
        <v>50</v>
      </c>
    </row>
    <row r="31" spans="3:15" ht="9.4499999999999993" customHeight="1" x14ac:dyDescent="0.3">
      <c r="E31" s="34">
        <f t="shared" si="12"/>
        <v>31</v>
      </c>
      <c r="F31" s="35">
        <f t="shared" si="13"/>
        <v>32</v>
      </c>
      <c r="G31" s="35">
        <f t="shared" si="14"/>
        <v>33</v>
      </c>
      <c r="H31" s="35">
        <f t="shared" si="15"/>
        <v>34</v>
      </c>
      <c r="I31" s="35">
        <f t="shared" si="16"/>
        <v>35</v>
      </c>
      <c r="J31" s="35">
        <f t="shared" si="17"/>
        <v>36</v>
      </c>
      <c r="K31" s="35">
        <f t="shared" si="18"/>
        <v>37</v>
      </c>
      <c r="L31" s="35">
        <f t="shared" si="19"/>
        <v>38</v>
      </c>
      <c r="M31" s="35">
        <f t="shared" si="20"/>
        <v>39</v>
      </c>
      <c r="N31" s="36">
        <f t="shared" si="21"/>
        <v>40</v>
      </c>
    </row>
    <row r="32" spans="3:15" ht="9.4499999999999993" customHeight="1" x14ac:dyDescent="0.3">
      <c r="E32" s="34">
        <f t="shared" si="12"/>
        <v>21</v>
      </c>
      <c r="F32" s="35">
        <f t="shared" si="13"/>
        <v>22</v>
      </c>
      <c r="G32" s="35">
        <f t="shared" si="14"/>
        <v>23</v>
      </c>
      <c r="H32" s="35">
        <f t="shared" si="15"/>
        <v>24</v>
      </c>
      <c r="I32" s="35">
        <f t="shared" si="16"/>
        <v>25</v>
      </c>
      <c r="J32" s="35">
        <f t="shared" si="17"/>
        <v>26</v>
      </c>
      <c r="K32" s="35">
        <f t="shared" si="18"/>
        <v>27</v>
      </c>
      <c r="L32" s="35">
        <f t="shared" si="19"/>
        <v>28</v>
      </c>
      <c r="M32" s="35">
        <f t="shared" si="20"/>
        <v>29</v>
      </c>
      <c r="N32" s="36">
        <f t="shared" si="21"/>
        <v>30</v>
      </c>
    </row>
    <row r="33" spans="5:14" ht="9.4499999999999993" customHeight="1" x14ac:dyDescent="0.3">
      <c r="E33" s="34">
        <f t="shared" ref="E33:N33" si="22">E34+10</f>
        <v>11</v>
      </c>
      <c r="F33" s="35">
        <f t="shared" si="22"/>
        <v>12</v>
      </c>
      <c r="G33" s="35">
        <f t="shared" si="22"/>
        <v>13</v>
      </c>
      <c r="H33" s="35">
        <f t="shared" si="22"/>
        <v>14</v>
      </c>
      <c r="I33" s="35">
        <f t="shared" si="22"/>
        <v>15</v>
      </c>
      <c r="J33" s="35">
        <f t="shared" si="22"/>
        <v>16</v>
      </c>
      <c r="K33" s="35">
        <f t="shared" si="22"/>
        <v>17</v>
      </c>
      <c r="L33" s="35">
        <f t="shared" si="22"/>
        <v>18</v>
      </c>
      <c r="M33" s="35">
        <f t="shared" si="22"/>
        <v>19</v>
      </c>
      <c r="N33" s="36">
        <f t="shared" si="22"/>
        <v>20</v>
      </c>
    </row>
    <row r="34" spans="5:14" ht="9.4499999999999993" customHeight="1" x14ac:dyDescent="0.3">
      <c r="E34" s="37">
        <v>1</v>
      </c>
      <c r="F34" s="38">
        <f>E34+1</f>
        <v>2</v>
      </c>
      <c r="G34" s="38">
        <f t="shared" ref="G34:N34" si="23">F34+1</f>
        <v>3</v>
      </c>
      <c r="H34" s="38">
        <f t="shared" si="23"/>
        <v>4</v>
      </c>
      <c r="I34" s="38">
        <f t="shared" si="23"/>
        <v>5</v>
      </c>
      <c r="J34" s="38">
        <f t="shared" si="23"/>
        <v>6</v>
      </c>
      <c r="K34" s="38">
        <f t="shared" si="23"/>
        <v>7</v>
      </c>
      <c r="L34" s="38">
        <f t="shared" si="23"/>
        <v>8</v>
      </c>
      <c r="M34" s="38">
        <f t="shared" si="23"/>
        <v>9</v>
      </c>
      <c r="N34" s="39">
        <f t="shared" si="23"/>
        <v>10</v>
      </c>
    </row>
  </sheetData>
  <conditionalFormatting sqref="E11:N20">
    <cfRule type="cellIs" dxfId="60" priority="2" operator="lessThanOrEqual">
      <formula>$C$5*100</formula>
    </cfRule>
  </conditionalFormatting>
  <conditionalFormatting sqref="E25:N34">
    <cfRule type="cellIs" dxfId="59" priority="1" operator="lessThanOrEqual">
      <formula>$C$4*100</formula>
    </cfRule>
  </conditionalFormatting>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3"/>
  <sheetViews>
    <sheetView workbookViewId="0"/>
  </sheetViews>
  <sheetFormatPr defaultRowHeight="14.4" x14ac:dyDescent="0.3"/>
  <cols>
    <col min="1" max="1" width="31.44140625" bestFit="1" customWidth="1"/>
    <col min="2" max="2" width="29.44140625" bestFit="1" customWidth="1"/>
    <col min="3" max="3" width="27.109375" bestFit="1" customWidth="1"/>
    <col min="4" max="4" width="28.33203125" bestFit="1" customWidth="1"/>
    <col min="5" max="5" width="24.88671875" bestFit="1" customWidth="1"/>
    <col min="6" max="6" width="24.21875" bestFit="1" customWidth="1"/>
    <col min="7" max="7" width="33" bestFit="1" customWidth="1"/>
    <col min="8" max="8" width="38.77734375" bestFit="1" customWidth="1"/>
  </cols>
  <sheetData>
    <row r="1" spans="1:8" x14ac:dyDescent="0.3">
      <c r="A1" t="s">
        <v>572</v>
      </c>
    </row>
    <row r="3" spans="1:8" x14ac:dyDescent="0.3">
      <c r="A3" t="s">
        <v>105</v>
      </c>
      <c r="B3" t="s">
        <v>106</v>
      </c>
      <c r="C3" t="s">
        <v>107</v>
      </c>
      <c r="D3" t="s">
        <v>108</v>
      </c>
      <c r="E3" t="s">
        <v>109</v>
      </c>
      <c r="F3" t="s">
        <v>110</v>
      </c>
      <c r="G3" t="s">
        <v>111</v>
      </c>
      <c r="H3" t="s">
        <v>112</v>
      </c>
    </row>
    <row r="4" spans="1:8" x14ac:dyDescent="0.3">
      <c r="A4" t="s">
        <v>113</v>
      </c>
      <c r="B4" t="s">
        <v>114</v>
      </c>
      <c r="C4" t="s">
        <v>115</v>
      </c>
      <c r="D4" t="s">
        <v>116</v>
      </c>
      <c r="E4" t="s">
        <v>117</v>
      </c>
      <c r="F4" t="s">
        <v>118</v>
      </c>
      <c r="G4" t="s">
        <v>119</v>
      </c>
      <c r="H4" t="s">
        <v>101</v>
      </c>
    </row>
    <row r="5" spans="1:8" x14ac:dyDescent="0.3">
      <c r="A5" t="s">
        <v>120</v>
      </c>
      <c r="B5" t="s">
        <v>121</v>
      </c>
      <c r="C5" t="s">
        <v>115</v>
      </c>
      <c r="D5" t="s">
        <v>122</v>
      </c>
      <c r="E5" t="s">
        <v>123</v>
      </c>
      <c r="F5" t="s">
        <v>124</v>
      </c>
      <c r="G5" t="s">
        <v>125</v>
      </c>
      <c r="H5" t="s">
        <v>101</v>
      </c>
    </row>
    <row r="6" spans="1:8" x14ac:dyDescent="0.3">
      <c r="A6" t="s">
        <v>126</v>
      </c>
      <c r="B6" t="s">
        <v>127</v>
      </c>
      <c r="C6" t="s">
        <v>128</v>
      </c>
      <c r="D6" t="s">
        <v>87</v>
      </c>
      <c r="E6" t="s">
        <v>129</v>
      </c>
      <c r="F6" t="s">
        <v>130</v>
      </c>
      <c r="G6" t="s">
        <v>131</v>
      </c>
      <c r="H6" t="s">
        <v>101</v>
      </c>
    </row>
    <row r="7" spans="1:8" x14ac:dyDescent="0.3">
      <c r="A7" t="s">
        <v>132</v>
      </c>
      <c r="B7" t="s">
        <v>133</v>
      </c>
      <c r="C7" t="s">
        <v>115</v>
      </c>
      <c r="D7" t="s">
        <v>134</v>
      </c>
      <c r="E7" t="s">
        <v>135</v>
      </c>
      <c r="F7" t="s">
        <v>136</v>
      </c>
      <c r="G7" t="s">
        <v>137</v>
      </c>
      <c r="H7" t="s">
        <v>101</v>
      </c>
    </row>
    <row r="8" spans="1:8" x14ac:dyDescent="0.3">
      <c r="A8" t="s">
        <v>138</v>
      </c>
      <c r="B8" t="s">
        <v>139</v>
      </c>
      <c r="C8" t="s">
        <v>115</v>
      </c>
      <c r="D8" t="s">
        <v>140</v>
      </c>
      <c r="E8" t="s">
        <v>141</v>
      </c>
      <c r="F8" t="s">
        <v>142</v>
      </c>
      <c r="G8" t="s">
        <v>125</v>
      </c>
      <c r="H8" t="s">
        <v>101</v>
      </c>
    </row>
    <row r="9" spans="1:8" x14ac:dyDescent="0.3">
      <c r="A9" t="s">
        <v>143</v>
      </c>
      <c r="B9" t="s">
        <v>144</v>
      </c>
      <c r="C9" t="s">
        <v>128</v>
      </c>
      <c r="D9" t="s">
        <v>134</v>
      </c>
      <c r="E9" t="s">
        <v>145</v>
      </c>
      <c r="F9" t="s">
        <v>146</v>
      </c>
      <c r="G9" t="s">
        <v>131</v>
      </c>
      <c r="H9" t="s">
        <v>101</v>
      </c>
    </row>
    <row r="10" spans="1:8" x14ac:dyDescent="0.3">
      <c r="A10" t="s">
        <v>147</v>
      </c>
      <c r="B10" t="s">
        <v>148</v>
      </c>
      <c r="C10" t="s">
        <v>115</v>
      </c>
      <c r="D10" t="s">
        <v>149</v>
      </c>
      <c r="E10" t="s">
        <v>150</v>
      </c>
      <c r="F10" t="s">
        <v>151</v>
      </c>
      <c r="G10" t="s">
        <v>147</v>
      </c>
      <c r="H10" t="s">
        <v>101</v>
      </c>
    </row>
    <row r="11" spans="1:8" x14ac:dyDescent="0.3">
      <c r="A11" t="s">
        <v>152</v>
      </c>
      <c r="B11" t="s">
        <v>153</v>
      </c>
      <c r="C11" t="s">
        <v>128</v>
      </c>
      <c r="D11" t="s">
        <v>86</v>
      </c>
      <c r="E11" t="s">
        <v>154</v>
      </c>
      <c r="F11" t="s">
        <v>155</v>
      </c>
      <c r="G11" t="s">
        <v>125</v>
      </c>
      <c r="H11" t="s">
        <v>101</v>
      </c>
    </row>
    <row r="12" spans="1:8" x14ac:dyDescent="0.3">
      <c r="A12" t="s">
        <v>156</v>
      </c>
      <c r="B12" t="s">
        <v>157</v>
      </c>
      <c r="C12" t="s">
        <v>128</v>
      </c>
      <c r="D12" t="s">
        <v>158</v>
      </c>
      <c r="E12" t="s">
        <v>159</v>
      </c>
      <c r="F12" t="s">
        <v>160</v>
      </c>
      <c r="G12" t="s">
        <v>161</v>
      </c>
      <c r="H12" t="s">
        <v>101</v>
      </c>
    </row>
    <row r="13" spans="1:8" x14ac:dyDescent="0.3">
      <c r="A13" t="s">
        <v>162</v>
      </c>
      <c r="B13" t="s">
        <v>163</v>
      </c>
      <c r="C13" t="s">
        <v>128</v>
      </c>
      <c r="D13" t="s">
        <v>87</v>
      </c>
      <c r="E13" t="s">
        <v>164</v>
      </c>
      <c r="F13" t="s">
        <v>165</v>
      </c>
      <c r="G13" t="s">
        <v>166</v>
      </c>
      <c r="H13" t="s">
        <v>101</v>
      </c>
    </row>
    <row r="14" spans="1:8" x14ac:dyDescent="0.3">
      <c r="A14" t="s">
        <v>167</v>
      </c>
      <c r="B14" t="s">
        <v>168</v>
      </c>
      <c r="C14" t="s">
        <v>128</v>
      </c>
      <c r="D14" t="s">
        <v>169</v>
      </c>
      <c r="E14" t="s">
        <v>170</v>
      </c>
      <c r="F14" t="s">
        <v>171</v>
      </c>
      <c r="G14" t="s">
        <v>147</v>
      </c>
      <c r="H14" t="s">
        <v>101</v>
      </c>
    </row>
    <row r="15" spans="1:8" x14ac:dyDescent="0.3">
      <c r="A15" t="s">
        <v>172</v>
      </c>
      <c r="B15" t="s">
        <v>71</v>
      </c>
      <c r="C15" t="s">
        <v>128</v>
      </c>
      <c r="D15" t="s">
        <v>86</v>
      </c>
      <c r="E15" t="s">
        <v>173</v>
      </c>
      <c r="F15" t="s">
        <v>174</v>
      </c>
      <c r="G15" t="s">
        <v>147</v>
      </c>
      <c r="H15" t="s">
        <v>101</v>
      </c>
    </row>
    <row r="16" spans="1:8" x14ac:dyDescent="0.3">
      <c r="A16" t="s">
        <v>175</v>
      </c>
      <c r="B16" t="s">
        <v>176</v>
      </c>
      <c r="C16" t="s">
        <v>115</v>
      </c>
      <c r="D16" t="s">
        <v>177</v>
      </c>
      <c r="E16" t="s">
        <v>178</v>
      </c>
      <c r="F16" t="s">
        <v>179</v>
      </c>
      <c r="G16" t="s">
        <v>166</v>
      </c>
      <c r="H16" t="s">
        <v>101</v>
      </c>
    </row>
    <row r="17" spans="1:8" x14ac:dyDescent="0.3">
      <c r="A17" t="s">
        <v>180</v>
      </c>
      <c r="B17" t="s">
        <v>181</v>
      </c>
      <c r="C17" t="s">
        <v>115</v>
      </c>
      <c r="D17" t="s">
        <v>88</v>
      </c>
      <c r="E17" t="s">
        <v>182</v>
      </c>
      <c r="F17" t="s">
        <v>183</v>
      </c>
      <c r="G17" t="s">
        <v>161</v>
      </c>
      <c r="H17" t="s">
        <v>101</v>
      </c>
    </row>
    <row r="18" spans="1:8" x14ac:dyDescent="0.3">
      <c r="A18" t="s">
        <v>184</v>
      </c>
      <c r="B18" t="s">
        <v>185</v>
      </c>
      <c r="C18" t="s">
        <v>115</v>
      </c>
      <c r="D18" t="s">
        <v>86</v>
      </c>
      <c r="E18" t="s">
        <v>186</v>
      </c>
      <c r="F18" t="s">
        <v>187</v>
      </c>
      <c r="G18" t="s">
        <v>166</v>
      </c>
      <c r="H18" t="s">
        <v>101</v>
      </c>
    </row>
    <row r="19" spans="1:8" x14ac:dyDescent="0.3">
      <c r="A19" t="s">
        <v>188</v>
      </c>
      <c r="B19" t="s">
        <v>189</v>
      </c>
      <c r="C19" t="s">
        <v>128</v>
      </c>
      <c r="D19" t="s">
        <v>116</v>
      </c>
      <c r="E19" t="s">
        <v>190</v>
      </c>
      <c r="F19" t="s">
        <v>191</v>
      </c>
      <c r="G19" t="s">
        <v>192</v>
      </c>
      <c r="H19" t="s">
        <v>101</v>
      </c>
    </row>
    <row r="20" spans="1:8" x14ac:dyDescent="0.3">
      <c r="A20" t="s">
        <v>193</v>
      </c>
      <c r="B20" t="s">
        <v>194</v>
      </c>
      <c r="C20" t="s">
        <v>128</v>
      </c>
      <c r="D20" t="s">
        <v>82</v>
      </c>
      <c r="E20" t="s">
        <v>195</v>
      </c>
      <c r="F20" t="s">
        <v>196</v>
      </c>
      <c r="G20" t="s">
        <v>119</v>
      </c>
      <c r="H20" t="s">
        <v>101</v>
      </c>
    </row>
    <row r="21" spans="1:8" x14ac:dyDescent="0.3">
      <c r="A21" t="s">
        <v>197</v>
      </c>
      <c r="B21" t="s">
        <v>198</v>
      </c>
      <c r="C21" t="s">
        <v>115</v>
      </c>
      <c r="D21" t="s">
        <v>91</v>
      </c>
      <c r="E21" t="s">
        <v>199</v>
      </c>
      <c r="F21" t="s">
        <v>200</v>
      </c>
      <c r="G21" t="s">
        <v>201</v>
      </c>
      <c r="H21" t="s">
        <v>101</v>
      </c>
    </row>
    <row r="22" spans="1:8" x14ac:dyDescent="0.3">
      <c r="A22" t="s">
        <v>202</v>
      </c>
      <c r="B22" t="s">
        <v>203</v>
      </c>
      <c r="C22" t="s">
        <v>128</v>
      </c>
      <c r="D22" t="s">
        <v>85</v>
      </c>
      <c r="E22" t="s">
        <v>204</v>
      </c>
      <c r="F22" t="s">
        <v>205</v>
      </c>
      <c r="G22" t="s">
        <v>166</v>
      </c>
      <c r="H22" t="s">
        <v>101</v>
      </c>
    </row>
    <row r="23" spans="1:8" x14ac:dyDescent="0.3">
      <c r="A23" t="s">
        <v>206</v>
      </c>
      <c r="B23" t="s">
        <v>207</v>
      </c>
      <c r="C23" t="s">
        <v>128</v>
      </c>
      <c r="D23" t="s">
        <v>158</v>
      </c>
      <c r="E23" t="s">
        <v>208</v>
      </c>
      <c r="F23" t="s">
        <v>209</v>
      </c>
      <c r="G23" t="s">
        <v>192</v>
      </c>
      <c r="H23" t="s">
        <v>101</v>
      </c>
    </row>
    <row r="24" spans="1:8" x14ac:dyDescent="0.3">
      <c r="A24" t="s">
        <v>210</v>
      </c>
      <c r="B24" t="s">
        <v>211</v>
      </c>
      <c r="C24" t="s">
        <v>128</v>
      </c>
      <c r="D24" t="s">
        <v>212</v>
      </c>
      <c r="E24" t="s">
        <v>213</v>
      </c>
      <c r="F24" t="s">
        <v>214</v>
      </c>
      <c r="G24" t="s">
        <v>131</v>
      </c>
      <c r="H24" t="s">
        <v>101</v>
      </c>
    </row>
    <row r="25" spans="1:8" x14ac:dyDescent="0.3">
      <c r="A25" t="s">
        <v>215</v>
      </c>
      <c r="B25" t="s">
        <v>216</v>
      </c>
      <c r="C25" t="s">
        <v>128</v>
      </c>
      <c r="D25" t="s">
        <v>90</v>
      </c>
      <c r="E25" t="s">
        <v>217</v>
      </c>
      <c r="F25" t="s">
        <v>218</v>
      </c>
      <c r="G25" t="s">
        <v>161</v>
      </c>
      <c r="H25" t="s">
        <v>101</v>
      </c>
    </row>
    <row r="26" spans="1:8" x14ac:dyDescent="0.3">
      <c r="A26" t="s">
        <v>219</v>
      </c>
      <c r="B26" t="s">
        <v>220</v>
      </c>
      <c r="C26" t="s">
        <v>128</v>
      </c>
      <c r="D26" t="s">
        <v>221</v>
      </c>
      <c r="E26" t="s">
        <v>222</v>
      </c>
      <c r="F26" t="s">
        <v>223</v>
      </c>
      <c r="G26" t="s">
        <v>119</v>
      </c>
      <c r="H26" t="s">
        <v>101</v>
      </c>
    </row>
    <row r="27" spans="1:8" x14ac:dyDescent="0.3">
      <c r="A27" t="s">
        <v>224</v>
      </c>
      <c r="B27" t="s">
        <v>225</v>
      </c>
      <c r="C27" t="s">
        <v>115</v>
      </c>
      <c r="D27" t="s">
        <v>89</v>
      </c>
      <c r="E27" t="s">
        <v>226</v>
      </c>
      <c r="F27" t="s">
        <v>227</v>
      </c>
      <c r="G27" t="s">
        <v>119</v>
      </c>
      <c r="H27" t="s">
        <v>101</v>
      </c>
    </row>
    <row r="28" spans="1:8" x14ac:dyDescent="0.3">
      <c r="A28" t="s">
        <v>228</v>
      </c>
      <c r="B28" t="s">
        <v>229</v>
      </c>
      <c r="C28" t="s">
        <v>128</v>
      </c>
      <c r="D28" t="s">
        <v>86</v>
      </c>
      <c r="E28" t="s">
        <v>230</v>
      </c>
      <c r="F28" t="s">
        <v>231</v>
      </c>
      <c r="G28" t="s">
        <v>119</v>
      </c>
      <c r="H28" t="s">
        <v>101</v>
      </c>
    </row>
    <row r="29" spans="1:8" x14ac:dyDescent="0.3">
      <c r="A29" t="s">
        <v>232</v>
      </c>
      <c r="B29" t="s">
        <v>233</v>
      </c>
      <c r="C29" t="s">
        <v>115</v>
      </c>
      <c r="D29" t="s">
        <v>84</v>
      </c>
      <c r="E29" t="s">
        <v>234</v>
      </c>
      <c r="F29" t="s">
        <v>235</v>
      </c>
      <c r="G29" t="s">
        <v>147</v>
      </c>
      <c r="H29" t="s">
        <v>101</v>
      </c>
    </row>
    <row r="30" spans="1:8" x14ac:dyDescent="0.3">
      <c r="A30" t="s">
        <v>236</v>
      </c>
      <c r="B30" t="s">
        <v>237</v>
      </c>
      <c r="C30" t="s">
        <v>128</v>
      </c>
      <c r="D30" t="s">
        <v>140</v>
      </c>
      <c r="E30" t="s">
        <v>238</v>
      </c>
      <c r="F30" t="s">
        <v>239</v>
      </c>
      <c r="G30" t="s">
        <v>192</v>
      </c>
      <c r="H30" t="s">
        <v>101</v>
      </c>
    </row>
    <row r="31" spans="1:8" x14ac:dyDescent="0.3">
      <c r="A31" t="s">
        <v>240</v>
      </c>
      <c r="B31" t="s">
        <v>241</v>
      </c>
      <c r="C31" t="s">
        <v>115</v>
      </c>
      <c r="D31" t="s">
        <v>177</v>
      </c>
      <c r="E31" t="s">
        <v>242</v>
      </c>
      <c r="F31" t="s">
        <v>243</v>
      </c>
      <c r="G31" t="s">
        <v>244</v>
      </c>
      <c r="H31" t="s">
        <v>101</v>
      </c>
    </row>
    <row r="32" spans="1:8" x14ac:dyDescent="0.3">
      <c r="A32" t="s">
        <v>245</v>
      </c>
      <c r="B32" t="s">
        <v>246</v>
      </c>
      <c r="C32" t="s">
        <v>115</v>
      </c>
      <c r="D32" t="s">
        <v>158</v>
      </c>
      <c r="E32" t="s">
        <v>247</v>
      </c>
      <c r="F32" t="s">
        <v>248</v>
      </c>
      <c r="G32" t="s">
        <v>192</v>
      </c>
      <c r="H32" t="s">
        <v>101</v>
      </c>
    </row>
    <row r="33" spans="1:8" x14ac:dyDescent="0.3">
      <c r="A33" t="s">
        <v>249</v>
      </c>
      <c r="B33" t="s">
        <v>250</v>
      </c>
      <c r="C33" t="s">
        <v>115</v>
      </c>
      <c r="D33" t="s">
        <v>134</v>
      </c>
      <c r="E33" t="s">
        <v>251</v>
      </c>
      <c r="F33" t="s">
        <v>252</v>
      </c>
      <c r="G33" t="s">
        <v>119</v>
      </c>
      <c r="H33" t="s">
        <v>101</v>
      </c>
    </row>
    <row r="34" spans="1:8" x14ac:dyDescent="0.3">
      <c r="A34" t="s">
        <v>253</v>
      </c>
      <c r="B34" t="s">
        <v>254</v>
      </c>
      <c r="C34" t="s">
        <v>115</v>
      </c>
      <c r="D34" t="s">
        <v>122</v>
      </c>
      <c r="E34" t="s">
        <v>255</v>
      </c>
      <c r="F34" t="s">
        <v>256</v>
      </c>
      <c r="G34" t="s">
        <v>147</v>
      </c>
      <c r="H34" t="s">
        <v>101</v>
      </c>
    </row>
    <row r="35" spans="1:8" x14ac:dyDescent="0.3">
      <c r="A35" t="s">
        <v>257</v>
      </c>
      <c r="B35" t="s">
        <v>258</v>
      </c>
      <c r="C35" t="s">
        <v>115</v>
      </c>
      <c r="D35" t="s">
        <v>91</v>
      </c>
      <c r="E35" t="s">
        <v>259</v>
      </c>
      <c r="F35" t="s">
        <v>260</v>
      </c>
      <c r="G35" t="s">
        <v>147</v>
      </c>
      <c r="H35" t="s">
        <v>101</v>
      </c>
    </row>
    <row r="36" spans="1:8" x14ac:dyDescent="0.3">
      <c r="A36" t="s">
        <v>261</v>
      </c>
      <c r="B36" t="s">
        <v>262</v>
      </c>
      <c r="C36" t="s">
        <v>128</v>
      </c>
      <c r="D36" t="s">
        <v>177</v>
      </c>
      <c r="E36" t="s">
        <v>263</v>
      </c>
      <c r="F36" t="s">
        <v>264</v>
      </c>
      <c r="G36" t="s">
        <v>244</v>
      </c>
      <c r="H36" t="s">
        <v>101</v>
      </c>
    </row>
    <row r="37" spans="1:8" x14ac:dyDescent="0.3">
      <c r="A37" t="s">
        <v>265</v>
      </c>
      <c r="B37" t="s">
        <v>266</v>
      </c>
      <c r="C37" t="s">
        <v>115</v>
      </c>
      <c r="D37" t="s">
        <v>140</v>
      </c>
      <c r="E37" t="s">
        <v>267</v>
      </c>
      <c r="F37" t="s">
        <v>268</v>
      </c>
      <c r="G37" t="s">
        <v>161</v>
      </c>
      <c r="H37" t="s">
        <v>101</v>
      </c>
    </row>
    <row r="38" spans="1:8" x14ac:dyDescent="0.3">
      <c r="A38" t="s">
        <v>269</v>
      </c>
      <c r="B38" t="s">
        <v>270</v>
      </c>
      <c r="C38" t="s">
        <v>115</v>
      </c>
      <c r="D38" t="s">
        <v>89</v>
      </c>
      <c r="E38" t="s">
        <v>271</v>
      </c>
      <c r="F38" t="s">
        <v>272</v>
      </c>
      <c r="G38" t="s">
        <v>166</v>
      </c>
      <c r="H38" t="s">
        <v>101</v>
      </c>
    </row>
    <row r="39" spans="1:8" x14ac:dyDescent="0.3">
      <c r="A39" t="s">
        <v>273</v>
      </c>
      <c r="B39" t="s">
        <v>274</v>
      </c>
      <c r="C39" t="s">
        <v>128</v>
      </c>
      <c r="D39" t="s">
        <v>86</v>
      </c>
      <c r="E39" t="s">
        <v>275</v>
      </c>
      <c r="F39" t="s">
        <v>276</v>
      </c>
      <c r="G39" t="s">
        <v>244</v>
      </c>
      <c r="H39" t="s">
        <v>101</v>
      </c>
    </row>
    <row r="40" spans="1:8" x14ac:dyDescent="0.3">
      <c r="A40" t="s">
        <v>277</v>
      </c>
      <c r="B40" t="s">
        <v>278</v>
      </c>
      <c r="C40" t="s">
        <v>115</v>
      </c>
      <c r="D40" t="s">
        <v>89</v>
      </c>
      <c r="E40" t="s">
        <v>279</v>
      </c>
      <c r="F40" t="s">
        <v>280</v>
      </c>
      <c r="G40" t="s">
        <v>119</v>
      </c>
      <c r="H40" t="s">
        <v>101</v>
      </c>
    </row>
    <row r="41" spans="1:8" x14ac:dyDescent="0.3">
      <c r="A41" t="s">
        <v>281</v>
      </c>
      <c r="B41" t="s">
        <v>282</v>
      </c>
      <c r="C41" t="s">
        <v>115</v>
      </c>
      <c r="D41" t="s">
        <v>177</v>
      </c>
      <c r="E41" t="s">
        <v>283</v>
      </c>
      <c r="F41" t="s">
        <v>284</v>
      </c>
      <c r="G41" t="s">
        <v>161</v>
      </c>
      <c r="H41" t="s">
        <v>101</v>
      </c>
    </row>
    <row r="42" spans="1:8" x14ac:dyDescent="0.3">
      <c r="A42" t="s">
        <v>285</v>
      </c>
      <c r="B42" t="s">
        <v>286</v>
      </c>
      <c r="C42" t="s">
        <v>115</v>
      </c>
      <c r="D42" t="s">
        <v>140</v>
      </c>
      <c r="E42" t="s">
        <v>287</v>
      </c>
      <c r="F42" t="s">
        <v>288</v>
      </c>
      <c r="G42" t="s">
        <v>192</v>
      </c>
      <c r="H42" t="s">
        <v>101</v>
      </c>
    </row>
    <row r="43" spans="1:8" x14ac:dyDescent="0.3">
      <c r="A43" t="s">
        <v>289</v>
      </c>
      <c r="B43" t="s">
        <v>290</v>
      </c>
      <c r="C43" t="s">
        <v>128</v>
      </c>
      <c r="D43" t="s">
        <v>169</v>
      </c>
      <c r="E43" t="s">
        <v>291</v>
      </c>
      <c r="F43" t="s">
        <v>292</v>
      </c>
      <c r="G43" t="s">
        <v>192</v>
      </c>
      <c r="H43" t="s">
        <v>101</v>
      </c>
    </row>
    <row r="44" spans="1:8" x14ac:dyDescent="0.3">
      <c r="A44" t="s">
        <v>293</v>
      </c>
      <c r="B44" t="s">
        <v>294</v>
      </c>
      <c r="C44" t="s">
        <v>128</v>
      </c>
      <c r="D44" t="s">
        <v>116</v>
      </c>
      <c r="E44" t="s">
        <v>295</v>
      </c>
      <c r="F44" t="s">
        <v>296</v>
      </c>
      <c r="G44" t="s">
        <v>166</v>
      </c>
      <c r="H44" t="s">
        <v>101</v>
      </c>
    </row>
    <row r="45" spans="1:8" x14ac:dyDescent="0.3">
      <c r="A45" t="s">
        <v>297</v>
      </c>
      <c r="B45" t="s">
        <v>298</v>
      </c>
      <c r="C45" t="s">
        <v>115</v>
      </c>
      <c r="D45" t="s">
        <v>83</v>
      </c>
      <c r="E45" t="s">
        <v>299</v>
      </c>
      <c r="F45" t="s">
        <v>300</v>
      </c>
      <c r="G45" t="s">
        <v>244</v>
      </c>
      <c r="H45" t="s">
        <v>101</v>
      </c>
    </row>
    <row r="46" spans="1:8" x14ac:dyDescent="0.3">
      <c r="A46" t="s">
        <v>301</v>
      </c>
      <c r="B46" t="s">
        <v>302</v>
      </c>
      <c r="C46" t="s">
        <v>115</v>
      </c>
      <c r="D46" t="s">
        <v>221</v>
      </c>
      <c r="E46" t="s">
        <v>303</v>
      </c>
      <c r="F46" t="s">
        <v>304</v>
      </c>
      <c r="G46" t="s">
        <v>147</v>
      </c>
      <c r="H46" t="s">
        <v>101</v>
      </c>
    </row>
    <row r="47" spans="1:8" x14ac:dyDescent="0.3">
      <c r="A47" t="s">
        <v>305</v>
      </c>
      <c r="B47" t="s">
        <v>306</v>
      </c>
      <c r="C47" t="s">
        <v>115</v>
      </c>
      <c r="D47" t="s">
        <v>122</v>
      </c>
      <c r="E47" t="s">
        <v>307</v>
      </c>
      <c r="F47" t="s">
        <v>308</v>
      </c>
      <c r="G47" t="s">
        <v>137</v>
      </c>
      <c r="H47" t="s">
        <v>101</v>
      </c>
    </row>
    <row r="48" spans="1:8" x14ac:dyDescent="0.3">
      <c r="A48" t="s">
        <v>309</v>
      </c>
      <c r="B48" t="s">
        <v>310</v>
      </c>
      <c r="C48" t="s">
        <v>128</v>
      </c>
      <c r="D48" t="s">
        <v>122</v>
      </c>
      <c r="E48" t="s">
        <v>311</v>
      </c>
      <c r="F48" t="s">
        <v>312</v>
      </c>
      <c r="G48" t="s">
        <v>192</v>
      </c>
      <c r="H48" t="s">
        <v>101</v>
      </c>
    </row>
    <row r="49" spans="1:8" x14ac:dyDescent="0.3">
      <c r="A49" t="s">
        <v>313</v>
      </c>
      <c r="B49" t="s">
        <v>314</v>
      </c>
      <c r="C49" t="s">
        <v>115</v>
      </c>
      <c r="D49" t="s">
        <v>134</v>
      </c>
      <c r="E49" t="s">
        <v>315</v>
      </c>
      <c r="F49" t="s">
        <v>316</v>
      </c>
      <c r="G49" t="s">
        <v>166</v>
      </c>
      <c r="H49" t="s">
        <v>101</v>
      </c>
    </row>
    <row r="50" spans="1:8" x14ac:dyDescent="0.3">
      <c r="A50" t="s">
        <v>317</v>
      </c>
      <c r="B50" t="s">
        <v>318</v>
      </c>
      <c r="C50" t="s">
        <v>128</v>
      </c>
      <c r="D50" t="s">
        <v>91</v>
      </c>
      <c r="E50" t="s">
        <v>319</v>
      </c>
      <c r="F50" t="s">
        <v>320</v>
      </c>
      <c r="G50" t="s">
        <v>147</v>
      </c>
      <c r="H50" t="s">
        <v>101</v>
      </c>
    </row>
    <row r="51" spans="1:8" x14ac:dyDescent="0.3">
      <c r="A51" t="s">
        <v>321</v>
      </c>
      <c r="B51" t="s">
        <v>322</v>
      </c>
      <c r="C51" t="s">
        <v>115</v>
      </c>
      <c r="D51" t="s">
        <v>177</v>
      </c>
      <c r="E51" t="s">
        <v>323</v>
      </c>
      <c r="F51" t="s">
        <v>324</v>
      </c>
      <c r="G51" t="s">
        <v>125</v>
      </c>
      <c r="H51" t="s">
        <v>101</v>
      </c>
    </row>
    <row r="52" spans="1:8" x14ac:dyDescent="0.3">
      <c r="A52" t="s">
        <v>325</v>
      </c>
      <c r="B52" t="s">
        <v>326</v>
      </c>
      <c r="C52" t="s">
        <v>128</v>
      </c>
      <c r="D52" t="s">
        <v>177</v>
      </c>
      <c r="E52" t="s">
        <v>327</v>
      </c>
      <c r="F52" t="s">
        <v>328</v>
      </c>
      <c r="G52" t="s">
        <v>137</v>
      </c>
      <c r="H52" t="s">
        <v>101</v>
      </c>
    </row>
    <row r="53" spans="1:8" x14ac:dyDescent="0.3">
      <c r="A53" t="s">
        <v>329</v>
      </c>
      <c r="B53" t="s">
        <v>330</v>
      </c>
      <c r="C53" t="s">
        <v>115</v>
      </c>
      <c r="D53" t="s">
        <v>87</v>
      </c>
      <c r="E53" t="s">
        <v>331</v>
      </c>
      <c r="F53" t="s">
        <v>332</v>
      </c>
      <c r="G53" t="s">
        <v>137</v>
      </c>
      <c r="H53" t="s">
        <v>101</v>
      </c>
    </row>
    <row r="54" spans="1:8" x14ac:dyDescent="0.3">
      <c r="A54" t="s">
        <v>333</v>
      </c>
      <c r="B54" t="s">
        <v>334</v>
      </c>
      <c r="C54" t="s">
        <v>128</v>
      </c>
      <c r="D54" t="s">
        <v>82</v>
      </c>
      <c r="E54" t="s">
        <v>335</v>
      </c>
      <c r="F54" t="s">
        <v>336</v>
      </c>
      <c r="G54" t="s">
        <v>166</v>
      </c>
      <c r="H54" t="s">
        <v>101</v>
      </c>
    </row>
    <row r="55" spans="1:8" x14ac:dyDescent="0.3">
      <c r="A55" t="s">
        <v>337</v>
      </c>
      <c r="B55" t="s">
        <v>338</v>
      </c>
      <c r="C55" t="s">
        <v>115</v>
      </c>
      <c r="D55" t="s">
        <v>90</v>
      </c>
      <c r="E55" t="s">
        <v>339</v>
      </c>
      <c r="F55" t="s">
        <v>340</v>
      </c>
      <c r="G55" t="s">
        <v>161</v>
      </c>
      <c r="H55" t="s">
        <v>101</v>
      </c>
    </row>
    <row r="56" spans="1:8" x14ac:dyDescent="0.3">
      <c r="A56" t="s">
        <v>341</v>
      </c>
      <c r="B56" t="s">
        <v>342</v>
      </c>
      <c r="C56" t="s">
        <v>115</v>
      </c>
      <c r="D56" t="s">
        <v>134</v>
      </c>
      <c r="E56" t="s">
        <v>343</v>
      </c>
      <c r="F56" t="s">
        <v>344</v>
      </c>
      <c r="G56" t="s">
        <v>192</v>
      </c>
      <c r="H56" t="s">
        <v>101</v>
      </c>
    </row>
    <row r="57" spans="1:8" x14ac:dyDescent="0.3">
      <c r="A57" t="s">
        <v>345</v>
      </c>
      <c r="B57" t="s">
        <v>346</v>
      </c>
      <c r="C57" t="s">
        <v>128</v>
      </c>
      <c r="D57" t="s">
        <v>89</v>
      </c>
      <c r="E57" t="s">
        <v>347</v>
      </c>
      <c r="F57" t="s">
        <v>348</v>
      </c>
      <c r="G57" t="s">
        <v>125</v>
      </c>
      <c r="H57" t="s">
        <v>101</v>
      </c>
    </row>
    <row r="58" spans="1:8" x14ac:dyDescent="0.3">
      <c r="A58" t="s">
        <v>349</v>
      </c>
      <c r="B58" t="s">
        <v>350</v>
      </c>
      <c r="C58" t="s">
        <v>128</v>
      </c>
      <c r="D58" t="s">
        <v>122</v>
      </c>
      <c r="E58" t="s">
        <v>351</v>
      </c>
      <c r="F58" t="s">
        <v>352</v>
      </c>
      <c r="G58" t="s">
        <v>131</v>
      </c>
      <c r="H58" t="s">
        <v>101</v>
      </c>
    </row>
    <row r="59" spans="1:8" x14ac:dyDescent="0.3">
      <c r="A59" t="s">
        <v>353</v>
      </c>
      <c r="B59" t="s">
        <v>354</v>
      </c>
      <c r="C59" t="s">
        <v>115</v>
      </c>
      <c r="D59" t="s">
        <v>87</v>
      </c>
      <c r="E59" t="s">
        <v>355</v>
      </c>
      <c r="F59" t="s">
        <v>356</v>
      </c>
      <c r="G59" t="s">
        <v>125</v>
      </c>
      <c r="H59" t="s">
        <v>101</v>
      </c>
    </row>
    <row r="60" spans="1:8" x14ac:dyDescent="0.3">
      <c r="A60" t="s">
        <v>357</v>
      </c>
      <c r="B60" t="s">
        <v>358</v>
      </c>
      <c r="C60" t="s">
        <v>115</v>
      </c>
      <c r="D60" t="s">
        <v>122</v>
      </c>
      <c r="E60" t="s">
        <v>359</v>
      </c>
      <c r="F60" t="s">
        <v>360</v>
      </c>
      <c r="G60" t="s">
        <v>161</v>
      </c>
      <c r="H60" t="s">
        <v>101</v>
      </c>
    </row>
    <row r="61" spans="1:8" x14ac:dyDescent="0.3">
      <c r="A61" t="s">
        <v>361</v>
      </c>
      <c r="B61" t="s">
        <v>362</v>
      </c>
      <c r="C61" t="s">
        <v>128</v>
      </c>
      <c r="D61" t="s">
        <v>83</v>
      </c>
      <c r="E61" t="s">
        <v>363</v>
      </c>
      <c r="F61" t="s">
        <v>364</v>
      </c>
      <c r="G61" t="s">
        <v>119</v>
      </c>
      <c r="H61" t="s">
        <v>101</v>
      </c>
    </row>
    <row r="62" spans="1:8" x14ac:dyDescent="0.3">
      <c r="A62" t="s">
        <v>365</v>
      </c>
      <c r="B62" t="s">
        <v>366</v>
      </c>
      <c r="C62" t="s">
        <v>115</v>
      </c>
      <c r="D62" t="s">
        <v>122</v>
      </c>
      <c r="E62" t="s">
        <v>367</v>
      </c>
      <c r="F62" t="s">
        <v>368</v>
      </c>
      <c r="G62" t="s">
        <v>166</v>
      </c>
      <c r="H62" t="s">
        <v>101</v>
      </c>
    </row>
    <row r="63" spans="1:8" x14ac:dyDescent="0.3">
      <c r="A63" t="s">
        <v>369</v>
      </c>
      <c r="B63" t="s">
        <v>370</v>
      </c>
      <c r="C63" t="s">
        <v>128</v>
      </c>
      <c r="D63" t="s">
        <v>89</v>
      </c>
      <c r="E63" t="s">
        <v>371</v>
      </c>
      <c r="F63" t="s">
        <v>372</v>
      </c>
      <c r="G63" t="s">
        <v>244</v>
      </c>
      <c r="H63" t="s">
        <v>101</v>
      </c>
    </row>
    <row r="64" spans="1:8" x14ac:dyDescent="0.3">
      <c r="A64" t="s">
        <v>373</v>
      </c>
      <c r="B64" t="s">
        <v>374</v>
      </c>
      <c r="C64" t="s">
        <v>115</v>
      </c>
      <c r="D64" t="s">
        <v>116</v>
      </c>
      <c r="E64" t="s">
        <v>375</v>
      </c>
      <c r="F64" t="s">
        <v>376</v>
      </c>
      <c r="G64" t="s">
        <v>119</v>
      </c>
      <c r="H64" t="s">
        <v>101</v>
      </c>
    </row>
    <row r="65" spans="1:8" x14ac:dyDescent="0.3">
      <c r="A65" t="s">
        <v>377</v>
      </c>
      <c r="B65" t="s">
        <v>378</v>
      </c>
      <c r="C65" t="s">
        <v>128</v>
      </c>
      <c r="D65" t="s">
        <v>149</v>
      </c>
      <c r="E65" t="s">
        <v>379</v>
      </c>
      <c r="F65" t="s">
        <v>380</v>
      </c>
      <c r="G65" t="s">
        <v>244</v>
      </c>
      <c r="H65" t="s">
        <v>101</v>
      </c>
    </row>
    <row r="66" spans="1:8" x14ac:dyDescent="0.3">
      <c r="A66" t="s">
        <v>381</v>
      </c>
      <c r="B66" t="s">
        <v>382</v>
      </c>
      <c r="C66" t="s">
        <v>128</v>
      </c>
      <c r="D66" t="s">
        <v>212</v>
      </c>
      <c r="E66" t="s">
        <v>383</v>
      </c>
      <c r="F66" t="s">
        <v>384</v>
      </c>
      <c r="G66" t="s">
        <v>166</v>
      </c>
      <c r="H66" t="s">
        <v>101</v>
      </c>
    </row>
    <row r="67" spans="1:8" x14ac:dyDescent="0.3">
      <c r="A67" t="s">
        <v>385</v>
      </c>
      <c r="B67" t="s">
        <v>386</v>
      </c>
      <c r="C67" t="s">
        <v>115</v>
      </c>
      <c r="D67" t="s">
        <v>84</v>
      </c>
      <c r="E67" t="s">
        <v>387</v>
      </c>
      <c r="F67" t="s">
        <v>388</v>
      </c>
      <c r="G67" t="s">
        <v>125</v>
      </c>
      <c r="H67" t="s">
        <v>101</v>
      </c>
    </row>
    <row r="68" spans="1:8" x14ac:dyDescent="0.3">
      <c r="A68" t="s">
        <v>389</v>
      </c>
      <c r="B68" t="s">
        <v>390</v>
      </c>
      <c r="C68" t="s">
        <v>128</v>
      </c>
      <c r="D68" t="s">
        <v>212</v>
      </c>
      <c r="E68" t="s">
        <v>391</v>
      </c>
      <c r="F68" t="s">
        <v>392</v>
      </c>
      <c r="G68" t="s">
        <v>201</v>
      </c>
      <c r="H68" t="s">
        <v>101</v>
      </c>
    </row>
    <row r="69" spans="1:8" x14ac:dyDescent="0.3">
      <c r="A69" t="s">
        <v>393</v>
      </c>
      <c r="B69" t="s">
        <v>394</v>
      </c>
      <c r="C69" t="s">
        <v>128</v>
      </c>
      <c r="D69" t="s">
        <v>85</v>
      </c>
      <c r="E69" t="s">
        <v>395</v>
      </c>
      <c r="F69" t="s">
        <v>396</v>
      </c>
      <c r="G69" t="s">
        <v>161</v>
      </c>
      <c r="H69" t="s">
        <v>101</v>
      </c>
    </row>
    <row r="70" spans="1:8" x14ac:dyDescent="0.3">
      <c r="A70" t="s">
        <v>397</v>
      </c>
      <c r="B70" t="s">
        <v>398</v>
      </c>
      <c r="C70" t="s">
        <v>128</v>
      </c>
      <c r="D70" t="s">
        <v>91</v>
      </c>
      <c r="E70" t="s">
        <v>399</v>
      </c>
      <c r="F70" t="s">
        <v>400</v>
      </c>
      <c r="G70" t="s">
        <v>119</v>
      </c>
      <c r="H70" t="s">
        <v>101</v>
      </c>
    </row>
    <row r="71" spans="1:8" x14ac:dyDescent="0.3">
      <c r="A71" t="s">
        <v>401</v>
      </c>
      <c r="B71" t="s">
        <v>402</v>
      </c>
      <c r="C71" t="s">
        <v>115</v>
      </c>
      <c r="D71" t="s">
        <v>82</v>
      </c>
      <c r="E71" t="s">
        <v>403</v>
      </c>
      <c r="F71" t="s">
        <v>404</v>
      </c>
      <c r="G71" t="s">
        <v>201</v>
      </c>
      <c r="H71" t="s">
        <v>101</v>
      </c>
    </row>
    <row r="72" spans="1:8" x14ac:dyDescent="0.3">
      <c r="A72" t="s">
        <v>405</v>
      </c>
      <c r="B72" t="s">
        <v>406</v>
      </c>
      <c r="C72" t="s">
        <v>128</v>
      </c>
      <c r="D72" t="s">
        <v>89</v>
      </c>
      <c r="E72" t="s">
        <v>407</v>
      </c>
      <c r="F72" t="s">
        <v>408</v>
      </c>
      <c r="G72" t="s">
        <v>192</v>
      </c>
      <c r="H72" t="s">
        <v>101</v>
      </c>
    </row>
    <row r="73" spans="1:8" x14ac:dyDescent="0.3">
      <c r="A73" t="s">
        <v>409</v>
      </c>
      <c r="B73" t="s">
        <v>410</v>
      </c>
      <c r="C73" t="s">
        <v>128</v>
      </c>
      <c r="D73" t="s">
        <v>116</v>
      </c>
      <c r="E73" t="s">
        <v>411</v>
      </c>
      <c r="F73" t="s">
        <v>412</v>
      </c>
      <c r="G73" t="s">
        <v>166</v>
      </c>
      <c r="H73" t="s">
        <v>101</v>
      </c>
    </row>
    <row r="74" spans="1:8" x14ac:dyDescent="0.3">
      <c r="A74" t="s">
        <v>413</v>
      </c>
      <c r="B74" t="s">
        <v>414</v>
      </c>
      <c r="C74" t="s">
        <v>115</v>
      </c>
      <c r="D74" t="s">
        <v>212</v>
      </c>
      <c r="E74" t="s">
        <v>415</v>
      </c>
      <c r="F74" t="s">
        <v>416</v>
      </c>
      <c r="G74" t="s">
        <v>161</v>
      </c>
      <c r="H74" t="s">
        <v>101</v>
      </c>
    </row>
    <row r="75" spans="1:8" x14ac:dyDescent="0.3">
      <c r="A75" t="s">
        <v>417</v>
      </c>
      <c r="B75" t="s">
        <v>418</v>
      </c>
      <c r="C75" t="s">
        <v>115</v>
      </c>
      <c r="D75" t="s">
        <v>140</v>
      </c>
      <c r="E75" t="s">
        <v>419</v>
      </c>
      <c r="F75" t="s">
        <v>420</v>
      </c>
      <c r="G75" t="s">
        <v>147</v>
      </c>
      <c r="H75" t="s">
        <v>101</v>
      </c>
    </row>
    <row r="76" spans="1:8" x14ac:dyDescent="0.3">
      <c r="A76" t="s">
        <v>421</v>
      </c>
      <c r="B76" t="s">
        <v>422</v>
      </c>
      <c r="C76" t="s">
        <v>115</v>
      </c>
      <c r="D76" t="s">
        <v>134</v>
      </c>
      <c r="E76" t="s">
        <v>423</v>
      </c>
      <c r="F76" t="s">
        <v>424</v>
      </c>
      <c r="G76" t="s">
        <v>161</v>
      </c>
      <c r="H76" t="s">
        <v>101</v>
      </c>
    </row>
    <row r="77" spans="1:8" x14ac:dyDescent="0.3">
      <c r="A77" t="s">
        <v>425</v>
      </c>
      <c r="B77" t="s">
        <v>426</v>
      </c>
      <c r="C77" t="s">
        <v>115</v>
      </c>
      <c r="D77" t="s">
        <v>89</v>
      </c>
      <c r="E77" t="s">
        <v>427</v>
      </c>
      <c r="F77" t="s">
        <v>428</v>
      </c>
      <c r="G77" t="s">
        <v>119</v>
      </c>
      <c r="H77" t="s">
        <v>101</v>
      </c>
    </row>
    <row r="78" spans="1:8" x14ac:dyDescent="0.3">
      <c r="A78" t="s">
        <v>429</v>
      </c>
      <c r="B78" t="s">
        <v>430</v>
      </c>
      <c r="C78" t="s">
        <v>128</v>
      </c>
      <c r="D78" t="s">
        <v>86</v>
      </c>
      <c r="E78" t="s">
        <v>431</v>
      </c>
      <c r="F78" t="s">
        <v>432</v>
      </c>
      <c r="G78" t="s">
        <v>131</v>
      </c>
      <c r="H78" t="s">
        <v>101</v>
      </c>
    </row>
    <row r="79" spans="1:8" x14ac:dyDescent="0.3">
      <c r="A79" t="s">
        <v>433</v>
      </c>
      <c r="B79" t="s">
        <v>434</v>
      </c>
      <c r="C79" t="s">
        <v>115</v>
      </c>
      <c r="D79" t="s">
        <v>149</v>
      </c>
      <c r="E79" t="s">
        <v>435</v>
      </c>
      <c r="F79" t="s">
        <v>436</v>
      </c>
      <c r="G79" t="s">
        <v>201</v>
      </c>
      <c r="H79" t="s">
        <v>101</v>
      </c>
    </row>
    <row r="80" spans="1:8" x14ac:dyDescent="0.3">
      <c r="A80" t="s">
        <v>437</v>
      </c>
      <c r="B80" t="s">
        <v>438</v>
      </c>
      <c r="C80" t="s">
        <v>115</v>
      </c>
      <c r="D80" t="s">
        <v>140</v>
      </c>
      <c r="E80" t="s">
        <v>439</v>
      </c>
      <c r="F80" t="s">
        <v>440</v>
      </c>
      <c r="G80" t="s">
        <v>125</v>
      </c>
      <c r="H80" t="s">
        <v>101</v>
      </c>
    </row>
    <row r="81" spans="1:8" x14ac:dyDescent="0.3">
      <c r="A81" t="s">
        <v>441</v>
      </c>
      <c r="B81" t="s">
        <v>442</v>
      </c>
      <c r="C81" t="s">
        <v>128</v>
      </c>
      <c r="D81" t="s">
        <v>88</v>
      </c>
      <c r="E81" t="s">
        <v>443</v>
      </c>
      <c r="F81" t="s">
        <v>444</v>
      </c>
      <c r="G81" t="s">
        <v>119</v>
      </c>
      <c r="H81" t="s">
        <v>101</v>
      </c>
    </row>
    <row r="82" spans="1:8" x14ac:dyDescent="0.3">
      <c r="A82" t="s">
        <v>445</v>
      </c>
      <c r="B82" t="s">
        <v>446</v>
      </c>
      <c r="C82" t="s">
        <v>128</v>
      </c>
      <c r="D82" t="s">
        <v>90</v>
      </c>
      <c r="E82" t="s">
        <v>447</v>
      </c>
      <c r="F82" t="s">
        <v>448</v>
      </c>
      <c r="G82" t="s">
        <v>192</v>
      </c>
      <c r="H82" t="s">
        <v>101</v>
      </c>
    </row>
    <row r="83" spans="1:8" x14ac:dyDescent="0.3">
      <c r="A83" t="s">
        <v>449</v>
      </c>
      <c r="B83" t="s">
        <v>450</v>
      </c>
      <c r="C83" t="s">
        <v>115</v>
      </c>
      <c r="D83" t="s">
        <v>221</v>
      </c>
      <c r="E83" t="s">
        <v>451</v>
      </c>
      <c r="F83" t="s">
        <v>452</v>
      </c>
      <c r="G83" t="s">
        <v>125</v>
      </c>
      <c r="H83" t="s">
        <v>101</v>
      </c>
    </row>
    <row r="84" spans="1:8" x14ac:dyDescent="0.3">
      <c r="A84" t="s">
        <v>453</v>
      </c>
      <c r="B84" t="s">
        <v>454</v>
      </c>
      <c r="C84" t="s">
        <v>115</v>
      </c>
      <c r="D84" t="s">
        <v>83</v>
      </c>
      <c r="E84" t="s">
        <v>455</v>
      </c>
      <c r="F84" t="s">
        <v>456</v>
      </c>
      <c r="G84" t="s">
        <v>166</v>
      </c>
      <c r="H84" t="s">
        <v>101</v>
      </c>
    </row>
    <row r="85" spans="1:8" x14ac:dyDescent="0.3">
      <c r="A85" t="s">
        <v>457</v>
      </c>
      <c r="B85" t="s">
        <v>458</v>
      </c>
      <c r="C85" t="s">
        <v>128</v>
      </c>
      <c r="D85" t="s">
        <v>134</v>
      </c>
      <c r="E85" t="s">
        <v>459</v>
      </c>
      <c r="F85" t="s">
        <v>460</v>
      </c>
      <c r="G85" t="s">
        <v>137</v>
      </c>
      <c r="H85" t="s">
        <v>101</v>
      </c>
    </row>
    <row r="86" spans="1:8" x14ac:dyDescent="0.3">
      <c r="A86" t="s">
        <v>461</v>
      </c>
      <c r="B86" t="s">
        <v>462</v>
      </c>
      <c r="C86" t="s">
        <v>115</v>
      </c>
      <c r="D86" t="s">
        <v>86</v>
      </c>
      <c r="E86" t="s">
        <v>463</v>
      </c>
      <c r="F86" t="s">
        <v>464</v>
      </c>
      <c r="G86" t="s">
        <v>137</v>
      </c>
      <c r="H86" t="s">
        <v>101</v>
      </c>
    </row>
    <row r="87" spans="1:8" x14ac:dyDescent="0.3">
      <c r="A87" t="s">
        <v>465</v>
      </c>
      <c r="B87" t="s">
        <v>466</v>
      </c>
      <c r="C87" t="s">
        <v>115</v>
      </c>
      <c r="D87" t="s">
        <v>122</v>
      </c>
      <c r="E87" t="s">
        <v>467</v>
      </c>
      <c r="F87" t="s">
        <v>468</v>
      </c>
      <c r="G87" t="s">
        <v>131</v>
      </c>
      <c r="H87" t="s">
        <v>101</v>
      </c>
    </row>
    <row r="88" spans="1:8" x14ac:dyDescent="0.3">
      <c r="A88" t="s">
        <v>469</v>
      </c>
      <c r="B88" t="s">
        <v>470</v>
      </c>
      <c r="C88" t="s">
        <v>115</v>
      </c>
      <c r="D88" t="s">
        <v>90</v>
      </c>
      <c r="E88" t="s">
        <v>471</v>
      </c>
      <c r="F88" t="s">
        <v>472</v>
      </c>
      <c r="G88" t="s">
        <v>119</v>
      </c>
      <c r="H88" t="s">
        <v>101</v>
      </c>
    </row>
    <row r="89" spans="1:8" x14ac:dyDescent="0.3">
      <c r="A89" t="s">
        <v>473</v>
      </c>
      <c r="B89" t="s">
        <v>474</v>
      </c>
      <c r="C89" t="s">
        <v>115</v>
      </c>
      <c r="D89" t="s">
        <v>87</v>
      </c>
      <c r="E89" t="s">
        <v>475</v>
      </c>
      <c r="F89" t="s">
        <v>476</v>
      </c>
      <c r="G89" t="s">
        <v>131</v>
      </c>
      <c r="H89" t="s">
        <v>101</v>
      </c>
    </row>
    <row r="90" spans="1:8" x14ac:dyDescent="0.3">
      <c r="A90" t="s">
        <v>477</v>
      </c>
      <c r="B90" t="s">
        <v>75</v>
      </c>
      <c r="C90" t="s">
        <v>115</v>
      </c>
      <c r="D90" t="s">
        <v>116</v>
      </c>
      <c r="E90" t="s">
        <v>478</v>
      </c>
      <c r="F90" t="s">
        <v>479</v>
      </c>
      <c r="G90" t="s">
        <v>192</v>
      </c>
      <c r="H90" t="s">
        <v>101</v>
      </c>
    </row>
    <row r="91" spans="1:8" x14ac:dyDescent="0.3">
      <c r="A91" t="s">
        <v>480</v>
      </c>
      <c r="B91" t="s">
        <v>481</v>
      </c>
      <c r="C91" t="s">
        <v>128</v>
      </c>
      <c r="D91" t="s">
        <v>87</v>
      </c>
      <c r="E91" t="s">
        <v>482</v>
      </c>
      <c r="F91" t="s">
        <v>483</v>
      </c>
      <c r="G91" t="s">
        <v>161</v>
      </c>
      <c r="H91" t="s">
        <v>101</v>
      </c>
    </row>
    <row r="92" spans="1:8" x14ac:dyDescent="0.3">
      <c r="A92" t="s">
        <v>484</v>
      </c>
      <c r="B92" t="s">
        <v>485</v>
      </c>
      <c r="C92" t="s">
        <v>115</v>
      </c>
      <c r="D92" t="s">
        <v>90</v>
      </c>
      <c r="E92" t="s">
        <v>486</v>
      </c>
      <c r="F92" t="s">
        <v>487</v>
      </c>
      <c r="G92" t="s">
        <v>192</v>
      </c>
      <c r="H92" t="s">
        <v>101</v>
      </c>
    </row>
    <row r="93" spans="1:8" x14ac:dyDescent="0.3">
      <c r="A93" t="s">
        <v>488</v>
      </c>
      <c r="B93" t="s">
        <v>489</v>
      </c>
      <c r="C93" t="s">
        <v>115</v>
      </c>
      <c r="D93" t="s">
        <v>158</v>
      </c>
      <c r="E93" t="s">
        <v>490</v>
      </c>
      <c r="F93" t="s">
        <v>491</v>
      </c>
      <c r="G93" t="s">
        <v>137</v>
      </c>
      <c r="H93" t="s">
        <v>101</v>
      </c>
    </row>
    <row r="94" spans="1:8" x14ac:dyDescent="0.3">
      <c r="A94" t="s">
        <v>492</v>
      </c>
      <c r="B94" t="s">
        <v>493</v>
      </c>
      <c r="C94" t="s">
        <v>128</v>
      </c>
      <c r="D94" t="s">
        <v>158</v>
      </c>
      <c r="E94" t="s">
        <v>494</v>
      </c>
      <c r="F94" t="s">
        <v>495</v>
      </c>
      <c r="G94" t="s">
        <v>166</v>
      </c>
      <c r="H94" t="s">
        <v>101</v>
      </c>
    </row>
    <row r="95" spans="1:8" x14ac:dyDescent="0.3">
      <c r="A95" t="s">
        <v>496</v>
      </c>
      <c r="B95" t="s">
        <v>497</v>
      </c>
      <c r="C95" t="s">
        <v>115</v>
      </c>
      <c r="D95" t="s">
        <v>89</v>
      </c>
      <c r="E95" t="s">
        <v>498</v>
      </c>
      <c r="F95" t="s">
        <v>499</v>
      </c>
      <c r="G95" t="s">
        <v>147</v>
      </c>
      <c r="H95" t="s">
        <v>101</v>
      </c>
    </row>
    <row r="96" spans="1:8" x14ac:dyDescent="0.3">
      <c r="A96" t="s">
        <v>500</v>
      </c>
      <c r="B96" t="s">
        <v>501</v>
      </c>
      <c r="C96" t="s">
        <v>128</v>
      </c>
      <c r="D96" t="s">
        <v>212</v>
      </c>
      <c r="E96" t="s">
        <v>502</v>
      </c>
      <c r="F96" t="s">
        <v>503</v>
      </c>
      <c r="G96" t="s">
        <v>166</v>
      </c>
      <c r="H96" t="s">
        <v>101</v>
      </c>
    </row>
    <row r="97" spans="1:8" x14ac:dyDescent="0.3">
      <c r="A97" t="s">
        <v>504</v>
      </c>
      <c r="B97" t="s">
        <v>505</v>
      </c>
      <c r="C97" t="s">
        <v>128</v>
      </c>
      <c r="D97" t="s">
        <v>89</v>
      </c>
      <c r="E97" t="s">
        <v>506</v>
      </c>
      <c r="F97" t="s">
        <v>507</v>
      </c>
      <c r="G97" t="s">
        <v>166</v>
      </c>
      <c r="H97" t="s">
        <v>101</v>
      </c>
    </row>
    <row r="98" spans="1:8" x14ac:dyDescent="0.3">
      <c r="A98" t="s">
        <v>508</v>
      </c>
      <c r="B98" t="s">
        <v>509</v>
      </c>
      <c r="C98" t="s">
        <v>115</v>
      </c>
      <c r="D98" t="s">
        <v>82</v>
      </c>
      <c r="E98" t="s">
        <v>510</v>
      </c>
      <c r="F98" t="s">
        <v>511</v>
      </c>
      <c r="G98" t="s">
        <v>244</v>
      </c>
      <c r="H98" t="s">
        <v>101</v>
      </c>
    </row>
    <row r="99" spans="1:8" x14ac:dyDescent="0.3">
      <c r="A99" t="s">
        <v>512</v>
      </c>
      <c r="B99" t="s">
        <v>513</v>
      </c>
      <c r="C99" t="s">
        <v>115</v>
      </c>
      <c r="D99" t="s">
        <v>83</v>
      </c>
      <c r="E99" t="s">
        <v>514</v>
      </c>
      <c r="F99" t="s">
        <v>515</v>
      </c>
      <c r="G99" t="s">
        <v>125</v>
      </c>
      <c r="H99" t="s">
        <v>101</v>
      </c>
    </row>
    <row r="100" spans="1:8" x14ac:dyDescent="0.3">
      <c r="A100" t="s">
        <v>516</v>
      </c>
      <c r="B100" t="s">
        <v>517</v>
      </c>
      <c r="C100" t="s">
        <v>128</v>
      </c>
      <c r="D100" t="s">
        <v>84</v>
      </c>
      <c r="E100" t="s">
        <v>518</v>
      </c>
      <c r="F100" t="s">
        <v>519</v>
      </c>
      <c r="G100" t="s">
        <v>119</v>
      </c>
      <c r="H100" t="s">
        <v>101</v>
      </c>
    </row>
    <row r="101" spans="1:8" x14ac:dyDescent="0.3">
      <c r="A101" t="s">
        <v>520</v>
      </c>
      <c r="B101" t="s">
        <v>521</v>
      </c>
      <c r="C101" t="s">
        <v>128</v>
      </c>
      <c r="D101" t="s">
        <v>87</v>
      </c>
      <c r="E101" t="s">
        <v>522</v>
      </c>
      <c r="F101" t="s">
        <v>523</v>
      </c>
      <c r="G101" t="s">
        <v>119</v>
      </c>
      <c r="H101" t="s">
        <v>101</v>
      </c>
    </row>
    <row r="102" spans="1:8" x14ac:dyDescent="0.3">
      <c r="A102" t="s">
        <v>524</v>
      </c>
      <c r="B102" t="s">
        <v>525</v>
      </c>
      <c r="C102" t="s">
        <v>115</v>
      </c>
      <c r="D102" t="s">
        <v>169</v>
      </c>
      <c r="E102" t="s">
        <v>526</v>
      </c>
      <c r="F102" t="s">
        <v>527</v>
      </c>
      <c r="G102" t="s">
        <v>137</v>
      </c>
      <c r="H102" t="s">
        <v>101</v>
      </c>
    </row>
    <row r="103" spans="1:8" x14ac:dyDescent="0.3">
      <c r="A103" t="s">
        <v>528</v>
      </c>
      <c r="B103" t="s">
        <v>529</v>
      </c>
      <c r="C103" t="s">
        <v>115</v>
      </c>
      <c r="D103" t="s">
        <v>169</v>
      </c>
      <c r="E103" t="s">
        <v>530</v>
      </c>
      <c r="F103" t="s">
        <v>531</v>
      </c>
      <c r="G103" t="s">
        <v>147</v>
      </c>
      <c r="H103" t="s">
        <v>101</v>
      </c>
    </row>
    <row r="104" spans="1:8" x14ac:dyDescent="0.3">
      <c r="A104" t="s">
        <v>532</v>
      </c>
      <c r="B104" t="s">
        <v>533</v>
      </c>
      <c r="C104" t="s">
        <v>115</v>
      </c>
      <c r="D104" t="s">
        <v>89</v>
      </c>
      <c r="E104" t="s">
        <v>534</v>
      </c>
      <c r="F104" t="s">
        <v>535</v>
      </c>
      <c r="G104" t="s">
        <v>119</v>
      </c>
      <c r="H104" t="s">
        <v>101</v>
      </c>
    </row>
    <row r="105" spans="1:8" x14ac:dyDescent="0.3">
      <c r="A105" t="s">
        <v>536</v>
      </c>
      <c r="B105" t="s">
        <v>537</v>
      </c>
      <c r="C105" t="s">
        <v>115</v>
      </c>
      <c r="D105" t="s">
        <v>91</v>
      </c>
      <c r="E105" t="s">
        <v>538</v>
      </c>
      <c r="F105" t="s">
        <v>539</v>
      </c>
      <c r="G105" t="s">
        <v>125</v>
      </c>
      <c r="H105" t="s">
        <v>101</v>
      </c>
    </row>
    <row r="106" spans="1:8" x14ac:dyDescent="0.3">
      <c r="A106" t="s">
        <v>540</v>
      </c>
      <c r="B106" t="s">
        <v>541</v>
      </c>
      <c r="C106" t="s">
        <v>115</v>
      </c>
      <c r="D106" t="s">
        <v>89</v>
      </c>
      <c r="E106" t="s">
        <v>542</v>
      </c>
      <c r="F106" t="s">
        <v>543</v>
      </c>
      <c r="G106" t="s">
        <v>166</v>
      </c>
      <c r="H106" t="s">
        <v>101</v>
      </c>
    </row>
    <row r="107" spans="1:8" x14ac:dyDescent="0.3">
      <c r="A107" t="s">
        <v>544</v>
      </c>
      <c r="B107" t="s">
        <v>545</v>
      </c>
      <c r="C107" t="s">
        <v>128</v>
      </c>
      <c r="D107" t="s">
        <v>221</v>
      </c>
      <c r="E107" t="s">
        <v>546</v>
      </c>
      <c r="F107" t="s">
        <v>547</v>
      </c>
      <c r="G107" t="s">
        <v>161</v>
      </c>
      <c r="H107" t="s">
        <v>101</v>
      </c>
    </row>
    <row r="108" spans="1:8" x14ac:dyDescent="0.3">
      <c r="A108" t="s">
        <v>548</v>
      </c>
      <c r="B108" t="s">
        <v>549</v>
      </c>
      <c r="C108" t="s">
        <v>115</v>
      </c>
      <c r="D108" t="s">
        <v>122</v>
      </c>
      <c r="E108" t="s">
        <v>550</v>
      </c>
      <c r="F108" t="s">
        <v>551</v>
      </c>
      <c r="G108" t="s">
        <v>192</v>
      </c>
      <c r="H108" t="s">
        <v>101</v>
      </c>
    </row>
    <row r="109" spans="1:8" x14ac:dyDescent="0.3">
      <c r="A109" t="s">
        <v>552</v>
      </c>
      <c r="B109" t="s">
        <v>553</v>
      </c>
      <c r="C109" t="s">
        <v>128</v>
      </c>
      <c r="D109" t="s">
        <v>83</v>
      </c>
      <c r="E109" t="s">
        <v>554</v>
      </c>
      <c r="F109" t="s">
        <v>555</v>
      </c>
      <c r="G109" t="s">
        <v>125</v>
      </c>
      <c r="H109" t="s">
        <v>101</v>
      </c>
    </row>
    <row r="110" spans="1:8" x14ac:dyDescent="0.3">
      <c r="A110" t="s">
        <v>556</v>
      </c>
      <c r="B110" t="s">
        <v>557</v>
      </c>
      <c r="C110" t="s">
        <v>115</v>
      </c>
      <c r="D110" t="s">
        <v>177</v>
      </c>
      <c r="E110" t="s">
        <v>558</v>
      </c>
      <c r="F110" t="s">
        <v>559</v>
      </c>
      <c r="G110" t="s">
        <v>147</v>
      </c>
      <c r="H110" t="s">
        <v>101</v>
      </c>
    </row>
    <row r="111" spans="1:8" x14ac:dyDescent="0.3">
      <c r="A111" t="s">
        <v>560</v>
      </c>
      <c r="B111" t="s">
        <v>561</v>
      </c>
      <c r="C111" t="s">
        <v>128</v>
      </c>
      <c r="D111" t="s">
        <v>177</v>
      </c>
      <c r="E111" t="s">
        <v>562</v>
      </c>
      <c r="F111" t="s">
        <v>563</v>
      </c>
      <c r="G111" t="s">
        <v>131</v>
      </c>
      <c r="H111" t="s">
        <v>101</v>
      </c>
    </row>
    <row r="112" spans="1:8" x14ac:dyDescent="0.3">
      <c r="A112" t="s">
        <v>564</v>
      </c>
      <c r="B112" t="s">
        <v>565</v>
      </c>
      <c r="C112" t="s">
        <v>128</v>
      </c>
      <c r="D112" t="s">
        <v>177</v>
      </c>
      <c r="E112" t="s">
        <v>566</v>
      </c>
      <c r="F112" t="s">
        <v>567</v>
      </c>
      <c r="G112" t="s">
        <v>131</v>
      </c>
      <c r="H112" t="s">
        <v>101</v>
      </c>
    </row>
    <row r="113" spans="1:8" x14ac:dyDescent="0.3">
      <c r="A113" t="s">
        <v>568</v>
      </c>
      <c r="B113" t="s">
        <v>569</v>
      </c>
      <c r="C113" t="s">
        <v>115</v>
      </c>
      <c r="D113" t="s">
        <v>149</v>
      </c>
      <c r="E113" t="s">
        <v>570</v>
      </c>
      <c r="F113" t="s">
        <v>571</v>
      </c>
      <c r="G113" t="s">
        <v>125</v>
      </c>
      <c r="H113"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AA32"/>
  <sheetViews>
    <sheetView showGridLines="0" workbookViewId="0">
      <selection activeCell="E9" sqref="E9"/>
    </sheetView>
  </sheetViews>
  <sheetFormatPr defaultRowHeight="14.4" x14ac:dyDescent="0.3"/>
  <cols>
    <col min="1" max="1" width="13.6640625" bestFit="1" customWidth="1"/>
    <col min="2" max="2" width="6.21875" customWidth="1"/>
    <col min="3" max="3" width="12.6640625" bestFit="1" customWidth="1"/>
    <col min="4" max="4" width="14.109375" bestFit="1" customWidth="1"/>
    <col min="5" max="5" width="13.109375" customWidth="1"/>
    <col min="6" max="6" width="11.77734375" bestFit="1" customWidth="1"/>
    <col min="7" max="7" width="11.33203125" bestFit="1" customWidth="1"/>
    <col min="8" max="8" width="9.88671875" bestFit="1" customWidth="1"/>
    <col min="9" max="9" width="12.21875" bestFit="1" customWidth="1"/>
    <col min="10" max="10" width="12.77734375" bestFit="1" customWidth="1"/>
    <col min="11" max="11" width="11" bestFit="1" customWidth="1"/>
    <col min="16" max="16" width="13.5546875" customWidth="1"/>
    <col min="17" max="17" width="13.6640625" customWidth="1"/>
    <col min="18" max="18" width="11.21875" customWidth="1"/>
    <col min="19" max="20" width="11" bestFit="1" customWidth="1"/>
    <col min="21" max="22" width="14.77734375" bestFit="1" customWidth="1"/>
    <col min="23" max="23" width="11" bestFit="1" customWidth="1"/>
    <col min="24" max="24" width="11" style="9" customWidth="1"/>
    <col min="25" max="25" width="11" bestFit="1" customWidth="1"/>
    <col min="26" max="26" width="12.5546875" customWidth="1"/>
    <col min="27" max="27" width="13.6640625" bestFit="1" customWidth="1"/>
  </cols>
  <sheetData>
    <row r="3" spans="1:27" x14ac:dyDescent="0.3">
      <c r="A3" s="9" t="s">
        <v>0</v>
      </c>
      <c r="B3" s="9" t="s">
        <v>1</v>
      </c>
      <c r="C3" s="9" t="s">
        <v>2</v>
      </c>
      <c r="D3" s="9" t="s">
        <v>3</v>
      </c>
      <c r="E3" s="9" t="s">
        <v>4</v>
      </c>
      <c r="F3" s="9" t="s">
        <v>5</v>
      </c>
      <c r="G3" s="9" t="s">
        <v>6</v>
      </c>
      <c r="H3" s="9" t="s">
        <v>7</v>
      </c>
      <c r="I3" s="9" t="s">
        <v>8</v>
      </c>
      <c r="J3" s="9" t="s">
        <v>9</v>
      </c>
      <c r="K3" s="9" t="s">
        <v>10</v>
      </c>
      <c r="P3" s="7" t="s">
        <v>11</v>
      </c>
      <c r="Q3" s="9" t="s">
        <v>0</v>
      </c>
      <c r="R3" s="9" t="s">
        <v>10</v>
      </c>
      <c r="T3" t="s">
        <v>43</v>
      </c>
      <c r="U3" t="str">
        <f>Q3</f>
        <v>Total_Revenue</v>
      </c>
      <c r="V3" t="str">
        <f>R3</f>
        <v>Total Target</v>
      </c>
      <c r="W3" t="s">
        <v>41</v>
      </c>
    </row>
    <row r="4" spans="1:27" x14ac:dyDescent="0.3">
      <c r="A4" s="10">
        <v>5446809.4700000202</v>
      </c>
      <c r="B4" s="10">
        <v>3149297.4099999927</v>
      </c>
      <c r="C4" s="10">
        <v>2297512.0600000275</v>
      </c>
      <c r="D4" s="2">
        <v>0.42180878047126164</v>
      </c>
      <c r="E4" s="1">
        <v>20000</v>
      </c>
      <c r="F4" s="10">
        <v>438297.51000000123</v>
      </c>
      <c r="G4" s="2">
        <v>8.046866930338939E-2</v>
      </c>
      <c r="H4" s="3">
        <v>100</v>
      </c>
      <c r="I4" s="12">
        <v>48662</v>
      </c>
      <c r="J4" s="12">
        <v>606148</v>
      </c>
      <c r="K4" s="10">
        <v>5254990</v>
      </c>
      <c r="P4" s="8" t="s">
        <v>12</v>
      </c>
      <c r="Q4" s="10">
        <v>546574.63</v>
      </c>
      <c r="R4" s="1">
        <v>422011</v>
      </c>
      <c r="T4" t="str">
        <f t="shared" ref="T4:T14" si="0">P4</f>
        <v>Barron-Fleming</v>
      </c>
      <c r="U4" s="17">
        <f t="shared" ref="U4:U14" si="1">Q4</f>
        <v>546574.63</v>
      </c>
      <c r="V4" s="17">
        <f t="shared" ref="V4:V14" si="2">R4</f>
        <v>422011</v>
      </c>
      <c r="W4" s="17">
        <f>IF(U4&gt;V4,U4,0)</f>
        <v>546574.63</v>
      </c>
      <c r="X4" s="10"/>
      <c r="Z4" s="7" t="s">
        <v>11</v>
      </c>
      <c r="AA4" t="s">
        <v>0</v>
      </c>
    </row>
    <row r="5" spans="1:27" x14ac:dyDescent="0.3">
      <c r="P5" s="8" t="s">
        <v>13</v>
      </c>
      <c r="Q5" s="1">
        <v>526187</v>
      </c>
      <c r="R5" s="1">
        <v>600510</v>
      </c>
      <c r="T5" t="str">
        <f t="shared" si="0"/>
        <v>Berg-Trujillo</v>
      </c>
      <c r="U5" s="17">
        <f t="shared" si="1"/>
        <v>526187</v>
      </c>
      <c r="V5" s="17">
        <f t="shared" si="2"/>
        <v>600510</v>
      </c>
      <c r="W5" s="17">
        <f t="shared" ref="W5:W13" si="3">IF(U5&gt;V5,U5,0)</f>
        <v>0</v>
      </c>
      <c r="X5" s="10"/>
      <c r="Z5" s="8" t="s">
        <v>31</v>
      </c>
      <c r="AA5" s="1">
        <v>444162.52</v>
      </c>
    </row>
    <row r="6" spans="1:27" x14ac:dyDescent="0.3">
      <c r="P6" s="8" t="s">
        <v>14</v>
      </c>
      <c r="Q6" s="1">
        <v>548423.81999999995</v>
      </c>
      <c r="R6" s="1">
        <v>418186</v>
      </c>
      <c r="T6" t="str">
        <f t="shared" si="0"/>
        <v>Lee-Myers</v>
      </c>
      <c r="U6" s="17">
        <f t="shared" si="1"/>
        <v>548423.81999999995</v>
      </c>
      <c r="V6" s="17">
        <f t="shared" si="2"/>
        <v>418186</v>
      </c>
      <c r="W6" s="17">
        <f t="shared" si="3"/>
        <v>548423.81999999995</v>
      </c>
      <c r="X6" s="10"/>
      <c r="Z6" s="8" t="s">
        <v>23</v>
      </c>
      <c r="AA6" s="1">
        <v>423741.52</v>
      </c>
    </row>
    <row r="7" spans="1:27" x14ac:dyDescent="0.3">
      <c r="P7" s="8" t="s">
        <v>15</v>
      </c>
      <c r="Q7" s="1">
        <v>545095.25999999989</v>
      </c>
      <c r="R7" s="1">
        <v>419431</v>
      </c>
      <c r="T7" t="str">
        <f t="shared" si="0"/>
        <v>Lopez</v>
      </c>
      <c r="U7" s="17">
        <f t="shared" si="1"/>
        <v>545095.25999999989</v>
      </c>
      <c r="V7" s="17">
        <f t="shared" si="2"/>
        <v>419431</v>
      </c>
      <c r="W7" s="17">
        <f t="shared" si="3"/>
        <v>545095.25999999989</v>
      </c>
      <c r="X7" s="10"/>
      <c r="Z7" s="8" t="s">
        <v>32</v>
      </c>
      <c r="AA7" s="1">
        <v>468344.26999999955</v>
      </c>
    </row>
    <row r="8" spans="1:27" x14ac:dyDescent="0.3">
      <c r="C8" s="14" t="s">
        <v>24</v>
      </c>
      <c r="D8" s="14" t="s">
        <v>25</v>
      </c>
      <c r="E8" s="14" t="s">
        <v>26</v>
      </c>
      <c r="F8" s="14" t="s">
        <v>29</v>
      </c>
      <c r="P8" s="8" t="s">
        <v>16</v>
      </c>
      <c r="Q8" s="1">
        <v>536475.9</v>
      </c>
      <c r="R8" s="1">
        <v>601307</v>
      </c>
      <c r="T8" t="str">
        <f t="shared" si="0"/>
        <v>Martinez</v>
      </c>
      <c r="U8" s="17">
        <f t="shared" si="1"/>
        <v>536475.9</v>
      </c>
      <c r="V8" s="17">
        <f t="shared" si="2"/>
        <v>601307</v>
      </c>
      <c r="W8" s="17">
        <f t="shared" si="3"/>
        <v>0</v>
      </c>
      <c r="X8" s="10"/>
      <c r="Z8" s="8" t="s">
        <v>33</v>
      </c>
      <c r="AA8" s="1">
        <v>448652.76</v>
      </c>
    </row>
    <row r="9" spans="1:27" ht="23.4" x14ac:dyDescent="0.45">
      <c r="C9" s="10">
        <f>GETPIVOTDATA("[Measures].[Total_Revenue]",$A$3)</f>
        <v>5446809.4700000202</v>
      </c>
      <c r="D9" s="10">
        <f>GETPIVOTDATA("[Measures].[Total Target]",$A$3)</f>
        <v>5254990</v>
      </c>
      <c r="E9" s="56" t="str">
        <f>IF((C9-D9)/D9&gt;0,"▲"&amp;TEXT((C9-D9)/D9,"+0.0%;-0.0%"),"▼"&amp;TEXT((C9-D9)/D9,"+0.0%;-0.0%"))</f>
        <v>▲+3.7%</v>
      </c>
      <c r="F9" s="13">
        <f>(C9-D9)/D9</f>
        <v>3.6502347292767488E-2</v>
      </c>
      <c r="P9" s="8" t="s">
        <v>17</v>
      </c>
      <c r="Q9" s="1">
        <v>547475.30000000005</v>
      </c>
      <c r="R9" s="1">
        <v>646080</v>
      </c>
      <c r="T9" t="str">
        <f t="shared" si="0"/>
        <v>Miller</v>
      </c>
      <c r="U9" s="17">
        <f t="shared" si="1"/>
        <v>547475.30000000005</v>
      </c>
      <c r="V9" s="17">
        <f t="shared" si="2"/>
        <v>646080</v>
      </c>
      <c r="W9" s="17">
        <f t="shared" si="3"/>
        <v>0</v>
      </c>
      <c r="X9" s="10"/>
      <c r="Z9" s="8" t="s">
        <v>34</v>
      </c>
      <c r="AA9" s="1">
        <v>480720.64000000013</v>
      </c>
    </row>
    <row r="10" spans="1:27" x14ac:dyDescent="0.3">
      <c r="P10" s="8" t="s">
        <v>18</v>
      </c>
      <c r="Q10" s="1">
        <v>565168.15000000014</v>
      </c>
      <c r="R10" s="1">
        <v>445958</v>
      </c>
      <c r="T10" t="str">
        <f t="shared" si="0"/>
        <v>Myers-Lopez</v>
      </c>
      <c r="U10" s="17">
        <f t="shared" si="1"/>
        <v>565168.15000000014</v>
      </c>
      <c r="V10" s="17">
        <f t="shared" si="2"/>
        <v>445958</v>
      </c>
      <c r="W10" s="17">
        <f t="shared" si="3"/>
        <v>565168.15000000014</v>
      </c>
      <c r="X10" s="10"/>
      <c r="Z10" s="8" t="s">
        <v>30</v>
      </c>
      <c r="AA10" s="1">
        <v>455501.1399999999</v>
      </c>
    </row>
    <row r="11" spans="1:27" x14ac:dyDescent="0.3">
      <c r="F11" t="b">
        <f>E9&gt;0</f>
        <v>1</v>
      </c>
      <c r="G11" s="55"/>
      <c r="P11" s="8" t="s">
        <v>19</v>
      </c>
      <c r="Q11" s="1">
        <v>536180.92999999993</v>
      </c>
      <c r="R11" s="1">
        <v>711271</v>
      </c>
      <c r="T11" t="str">
        <f t="shared" si="0"/>
        <v>Novak PLC</v>
      </c>
      <c r="U11" s="17">
        <f t="shared" si="1"/>
        <v>536180.92999999993</v>
      </c>
      <c r="V11" s="17">
        <f t="shared" si="2"/>
        <v>711271</v>
      </c>
      <c r="W11" s="17">
        <f t="shared" si="3"/>
        <v>0</v>
      </c>
      <c r="X11" s="10"/>
      <c r="Z11" s="8" t="s">
        <v>35</v>
      </c>
      <c r="AA11" s="1">
        <v>433725.86000000057</v>
      </c>
    </row>
    <row r="12" spans="1:27" x14ac:dyDescent="0.3">
      <c r="E12" t="s">
        <v>28</v>
      </c>
      <c r="F12" t="b">
        <f>E9&lt;0</f>
        <v>0</v>
      </c>
      <c r="G12" s="15"/>
      <c r="P12" s="8" t="s">
        <v>20</v>
      </c>
      <c r="Q12" s="1">
        <v>537047.06000000006</v>
      </c>
      <c r="R12" s="1">
        <v>485684</v>
      </c>
      <c r="T12" t="str">
        <f t="shared" si="0"/>
        <v>Thomas</v>
      </c>
      <c r="U12" s="17">
        <f t="shared" si="1"/>
        <v>537047.06000000006</v>
      </c>
      <c r="V12" s="17">
        <f t="shared" si="2"/>
        <v>485684</v>
      </c>
      <c r="W12" s="17">
        <f t="shared" si="3"/>
        <v>537047.06000000006</v>
      </c>
      <c r="X12" s="10"/>
      <c r="Z12" s="8" t="s">
        <v>36</v>
      </c>
      <c r="AA12" s="1">
        <v>485766.24999999977</v>
      </c>
    </row>
    <row r="13" spans="1:27" x14ac:dyDescent="0.3">
      <c r="P13" s="8" t="s">
        <v>21</v>
      </c>
      <c r="Q13" s="1">
        <v>558181.42000000004</v>
      </c>
      <c r="R13" s="1">
        <v>504552</v>
      </c>
      <c r="T13" t="str">
        <f t="shared" si="0"/>
        <v>Valdez</v>
      </c>
      <c r="U13" s="17">
        <f t="shared" si="1"/>
        <v>558181.42000000004</v>
      </c>
      <c r="V13" s="17">
        <f t="shared" si="2"/>
        <v>504552</v>
      </c>
      <c r="W13" s="17">
        <f t="shared" si="3"/>
        <v>558181.42000000004</v>
      </c>
      <c r="X13" s="10"/>
      <c r="Z13" s="8" t="s">
        <v>37</v>
      </c>
      <c r="AA13" s="1">
        <v>443447.43000000028</v>
      </c>
    </row>
    <row r="14" spans="1:27" x14ac:dyDescent="0.3">
      <c r="P14" s="8" t="s">
        <v>22</v>
      </c>
      <c r="Q14" s="1">
        <v>5446809.4700000202</v>
      </c>
      <c r="R14" s="1">
        <v>5254990</v>
      </c>
      <c r="T14" t="str">
        <f t="shared" si="0"/>
        <v>Grand Total</v>
      </c>
      <c r="U14" s="11">
        <f t="shared" si="1"/>
        <v>5446809.4700000202</v>
      </c>
      <c r="V14" s="11">
        <f t="shared" si="2"/>
        <v>5254990</v>
      </c>
      <c r="Z14" s="8" t="s">
        <v>38</v>
      </c>
      <c r="AA14" s="1">
        <v>458984.37999999971</v>
      </c>
    </row>
    <row r="15" spans="1:27" x14ac:dyDescent="0.3">
      <c r="Z15" s="8" t="s">
        <v>39</v>
      </c>
      <c r="AA15" s="1">
        <v>462537.40999999963</v>
      </c>
    </row>
    <row r="16" spans="1:27" x14ac:dyDescent="0.3">
      <c r="U16" s="17"/>
      <c r="Z16" s="8" t="s">
        <v>40</v>
      </c>
      <c r="AA16" s="1">
        <v>441225.28999999992</v>
      </c>
    </row>
    <row r="17" spans="5:27" ht="18" x14ac:dyDescent="0.35">
      <c r="E17" s="16"/>
      <c r="Z17" s="8" t="s">
        <v>22</v>
      </c>
      <c r="AA17" s="1">
        <v>5446809.4700000202</v>
      </c>
    </row>
    <row r="18" spans="5:27" x14ac:dyDescent="0.3">
      <c r="T18" t="str">
        <f t="shared" ref="T18:T28" si="4">T3</f>
        <v>Storename</v>
      </c>
      <c r="U18" t="s">
        <v>26</v>
      </c>
      <c r="V18" s="9"/>
      <c r="W18" t="str">
        <f>U18</f>
        <v>Variance</v>
      </c>
      <c r="X18" s="19" t="str">
        <f t="shared" ref="X18:X28" si="5">U3</f>
        <v>Total_Revenue</v>
      </c>
      <c r="Y18" s="19" t="str">
        <f t="shared" ref="Y18:Y28" si="6">V3</f>
        <v>Total Target</v>
      </c>
      <c r="Z18" s="19" t="str">
        <f>T3</f>
        <v>Storename</v>
      </c>
    </row>
    <row r="19" spans="5:27" x14ac:dyDescent="0.3">
      <c r="P19" s="7" t="s">
        <v>11</v>
      </c>
      <c r="Q19" t="s">
        <v>27</v>
      </c>
      <c r="T19" s="9" t="str">
        <f t="shared" si="4"/>
        <v>Barron-Fleming</v>
      </c>
      <c r="U19" s="26">
        <f>(U4-V4)/V4</f>
        <v>0.29516678475205621</v>
      </c>
      <c r="V19" s="9"/>
      <c r="W19" s="26">
        <f t="shared" ref="W19:W28" si="7">U19</f>
        <v>0.29516678475205621</v>
      </c>
      <c r="X19" s="21">
        <f t="shared" si="5"/>
        <v>546574.63</v>
      </c>
      <c r="Y19" s="21">
        <f t="shared" si="6"/>
        <v>422011</v>
      </c>
      <c r="Z19" s="19" t="str">
        <f t="shared" ref="Z19:Z28" si="8">T4</f>
        <v>Barron-Fleming</v>
      </c>
    </row>
    <row r="20" spans="5:27" x14ac:dyDescent="0.3">
      <c r="P20" s="8" t="s">
        <v>31</v>
      </c>
      <c r="Q20" s="1">
        <v>439042</v>
      </c>
      <c r="T20" s="9" t="str">
        <f t="shared" si="4"/>
        <v>Berg-Trujillo</v>
      </c>
      <c r="U20" s="26">
        <f t="shared" ref="U20:U28" si="9">(U5-V5)/V5</f>
        <v>-0.12376646517127109</v>
      </c>
      <c r="V20" s="9"/>
      <c r="W20" s="26">
        <f t="shared" si="7"/>
        <v>-0.12376646517127109</v>
      </c>
      <c r="X20" s="21">
        <f t="shared" si="5"/>
        <v>526187</v>
      </c>
      <c r="Y20" s="21">
        <f t="shared" si="6"/>
        <v>600510</v>
      </c>
      <c r="Z20" s="19" t="str">
        <f t="shared" si="8"/>
        <v>Berg-Trujillo</v>
      </c>
    </row>
    <row r="21" spans="5:27" x14ac:dyDescent="0.3">
      <c r="P21" s="8" t="s">
        <v>23</v>
      </c>
      <c r="Q21" s="1">
        <v>431279</v>
      </c>
      <c r="T21" s="9" t="str">
        <f t="shared" si="4"/>
        <v>Lee-Myers</v>
      </c>
      <c r="U21" s="26">
        <f t="shared" si="9"/>
        <v>0.31143515086588253</v>
      </c>
      <c r="V21" s="9"/>
      <c r="W21" s="26">
        <f t="shared" si="7"/>
        <v>0.31143515086588253</v>
      </c>
      <c r="X21" s="21">
        <f t="shared" si="5"/>
        <v>548423.81999999995</v>
      </c>
      <c r="Y21" s="21">
        <f t="shared" si="6"/>
        <v>418186</v>
      </c>
      <c r="Z21" s="19" t="str">
        <f t="shared" si="8"/>
        <v>Lee-Myers</v>
      </c>
    </row>
    <row r="22" spans="5:27" x14ac:dyDescent="0.3">
      <c r="P22" s="8" t="s">
        <v>32</v>
      </c>
      <c r="Q22" s="1">
        <v>445591</v>
      </c>
      <c r="T22" s="9" t="str">
        <f t="shared" si="4"/>
        <v>Lopez</v>
      </c>
      <c r="U22" s="26">
        <f t="shared" si="9"/>
        <v>0.29960651453993598</v>
      </c>
      <c r="V22" s="9"/>
      <c r="W22" s="26">
        <f t="shared" si="7"/>
        <v>0.29960651453993598</v>
      </c>
      <c r="X22" s="21">
        <f t="shared" si="5"/>
        <v>545095.25999999989</v>
      </c>
      <c r="Y22" s="21">
        <f t="shared" si="6"/>
        <v>419431</v>
      </c>
      <c r="Z22" s="19" t="str">
        <f t="shared" si="8"/>
        <v>Lopez</v>
      </c>
    </row>
    <row r="23" spans="5:27" x14ac:dyDescent="0.3">
      <c r="P23" s="8" t="s">
        <v>33</v>
      </c>
      <c r="Q23" s="1">
        <v>453071</v>
      </c>
      <c r="T23" s="9" t="str">
        <f t="shared" si="4"/>
        <v>Martinez</v>
      </c>
      <c r="U23" s="26">
        <f t="shared" si="9"/>
        <v>-0.10781697202926288</v>
      </c>
      <c r="V23" s="9"/>
      <c r="W23" s="26">
        <f t="shared" si="7"/>
        <v>-0.10781697202926288</v>
      </c>
      <c r="X23" s="21">
        <f t="shared" si="5"/>
        <v>536475.9</v>
      </c>
      <c r="Y23" s="21">
        <f t="shared" si="6"/>
        <v>601307</v>
      </c>
      <c r="Z23" s="19" t="str">
        <f t="shared" si="8"/>
        <v>Martinez</v>
      </c>
    </row>
    <row r="24" spans="5:27" x14ac:dyDescent="0.3">
      <c r="P24" s="8" t="s">
        <v>34</v>
      </c>
      <c r="Q24" s="1">
        <v>444167</v>
      </c>
      <c r="T24" s="9" t="str">
        <f t="shared" si="4"/>
        <v>Miller</v>
      </c>
      <c r="U24" s="26">
        <f t="shared" si="9"/>
        <v>-0.15261995418524016</v>
      </c>
      <c r="V24" s="9"/>
      <c r="W24" s="26">
        <f t="shared" si="7"/>
        <v>-0.15261995418524016</v>
      </c>
      <c r="X24" s="21">
        <f t="shared" si="5"/>
        <v>547475.30000000005</v>
      </c>
      <c r="Y24" s="21">
        <f t="shared" si="6"/>
        <v>646080</v>
      </c>
      <c r="Z24" s="19" t="str">
        <f t="shared" si="8"/>
        <v>Miller</v>
      </c>
    </row>
    <row r="25" spans="5:27" x14ac:dyDescent="0.3">
      <c r="P25" s="8" t="s">
        <v>30</v>
      </c>
      <c r="Q25" s="1">
        <v>421979</v>
      </c>
      <c r="T25" s="9" t="str">
        <f t="shared" si="4"/>
        <v>Myers-Lopez</v>
      </c>
      <c r="U25" s="26">
        <f t="shared" si="9"/>
        <v>0.26731250476502305</v>
      </c>
      <c r="V25" s="9"/>
      <c r="W25" s="26">
        <f t="shared" si="7"/>
        <v>0.26731250476502305</v>
      </c>
      <c r="X25" s="21">
        <f t="shared" si="5"/>
        <v>565168.15000000014</v>
      </c>
      <c r="Y25" s="21">
        <f t="shared" si="6"/>
        <v>445958</v>
      </c>
      <c r="Z25" s="19" t="str">
        <f t="shared" si="8"/>
        <v>Myers-Lopez</v>
      </c>
    </row>
    <row r="26" spans="5:27" x14ac:dyDescent="0.3">
      <c r="P26" s="8" t="s">
        <v>35</v>
      </c>
      <c r="Q26" s="1">
        <v>456718</v>
      </c>
      <c r="T26" s="9" t="str">
        <f t="shared" si="4"/>
        <v>Novak PLC</v>
      </c>
      <c r="U26" s="26">
        <f t="shared" si="9"/>
        <v>-0.24616506226178217</v>
      </c>
      <c r="V26" s="9"/>
      <c r="W26" s="26">
        <f t="shared" si="7"/>
        <v>-0.24616506226178217</v>
      </c>
      <c r="X26" s="21">
        <f t="shared" si="5"/>
        <v>536180.92999999993</v>
      </c>
      <c r="Y26" s="21">
        <f t="shared" si="6"/>
        <v>711271</v>
      </c>
      <c r="Z26" s="19" t="str">
        <f t="shared" si="8"/>
        <v>Novak PLC</v>
      </c>
    </row>
    <row r="27" spans="5:27" x14ac:dyDescent="0.3">
      <c r="P27" s="8" t="s">
        <v>36</v>
      </c>
      <c r="Q27" s="1">
        <v>431727</v>
      </c>
      <c r="T27" s="9" t="str">
        <f t="shared" si="4"/>
        <v>Thomas</v>
      </c>
      <c r="U27" s="26">
        <f t="shared" si="9"/>
        <v>0.1057540705479284</v>
      </c>
      <c r="V27" s="9"/>
      <c r="W27" s="26">
        <f t="shared" si="7"/>
        <v>0.1057540705479284</v>
      </c>
      <c r="X27" s="21">
        <f t="shared" si="5"/>
        <v>537047.06000000006</v>
      </c>
      <c r="Y27" s="21">
        <f t="shared" si="6"/>
        <v>485684</v>
      </c>
      <c r="Z27" s="19" t="str">
        <f t="shared" si="8"/>
        <v>Thomas</v>
      </c>
    </row>
    <row r="28" spans="5:27" x14ac:dyDescent="0.3">
      <c r="P28" s="8" t="s">
        <v>37</v>
      </c>
      <c r="Q28" s="1">
        <v>446912</v>
      </c>
      <c r="T28" s="9" t="str">
        <f t="shared" si="4"/>
        <v>Valdez</v>
      </c>
      <c r="U28" s="26">
        <f t="shared" si="9"/>
        <v>0.10629116523173041</v>
      </c>
      <c r="V28" s="9"/>
      <c r="W28" s="26">
        <f t="shared" si="7"/>
        <v>0.10629116523173041</v>
      </c>
      <c r="X28" s="21">
        <f t="shared" si="5"/>
        <v>558181.42000000004</v>
      </c>
      <c r="Y28" s="21">
        <f t="shared" si="6"/>
        <v>504552</v>
      </c>
      <c r="Z28" s="19" t="str">
        <f t="shared" si="8"/>
        <v>Valdez</v>
      </c>
    </row>
    <row r="29" spans="5:27" x14ac:dyDescent="0.3">
      <c r="P29" s="8" t="s">
        <v>38</v>
      </c>
      <c r="Q29" s="1">
        <v>414360</v>
      </c>
      <c r="T29" s="9"/>
      <c r="U29" s="9"/>
      <c r="V29" s="9"/>
      <c r="X29" s="19"/>
      <c r="Y29" s="19"/>
      <c r="Z29" s="19"/>
    </row>
    <row r="30" spans="5:27" x14ac:dyDescent="0.3">
      <c r="P30" s="8" t="s">
        <v>39</v>
      </c>
      <c r="Q30" s="1">
        <v>413371</v>
      </c>
      <c r="T30" s="9"/>
      <c r="U30" s="9"/>
      <c r="V30" s="19" t="s">
        <v>697</v>
      </c>
      <c r="W30" s="26">
        <f>MAX(W19:W28)</f>
        <v>0.31143515086588253</v>
      </c>
      <c r="X30" s="57">
        <f>MAX(X19:X28)</f>
        <v>565168.15000000014</v>
      </c>
      <c r="Y30" s="57">
        <f>MAX(Y19:Y28)</f>
        <v>711271</v>
      </c>
    </row>
    <row r="31" spans="5:27" x14ac:dyDescent="0.3">
      <c r="P31" s="8" t="s">
        <v>40</v>
      </c>
      <c r="Q31" s="1">
        <v>456773</v>
      </c>
      <c r="T31" s="9"/>
      <c r="U31" s="9"/>
      <c r="V31" s="19" t="s">
        <v>43</v>
      </c>
      <c r="W31" t="str">
        <f>VLOOKUP(W30,W19:Z28,4,0)</f>
        <v>Lee-Myers</v>
      </c>
      <c r="X31" s="19" t="str">
        <f>VLOOKUP(X30,X19:Z28,3,0)</f>
        <v>Myers-Lopez</v>
      </c>
      <c r="Y31" s="19" t="str">
        <f>VLOOKUP(Y30,Y19:Z28,2,0)</f>
        <v>Novak PLC</v>
      </c>
    </row>
    <row r="32" spans="5:27" x14ac:dyDescent="0.3">
      <c r="P32" s="8" t="s">
        <v>22</v>
      </c>
      <c r="Q32" s="1">
        <v>5254990</v>
      </c>
      <c r="T32" s="9"/>
      <c r="U32" s="9"/>
      <c r="V32" s="9"/>
    </row>
  </sheetData>
  <conditionalFormatting sqref="E9">
    <cfRule type="expression" dxfId="58" priority="3">
      <formula>$F$9&gt;0</formula>
    </cfRule>
    <cfRule type="expression" dxfId="57" priority="4">
      <formula>$F$9&lt;0</formula>
    </cfRule>
  </conditionalFormatting>
  <conditionalFormatting sqref="E17">
    <cfRule type="expression" dxfId="56" priority="1">
      <formula>$F$9&gt;0</formula>
    </cfRule>
    <cfRule type="expression" dxfId="55" priority="2">
      <formula>$F$9&lt;0</formula>
    </cfRule>
  </conditionalFormatting>
  <pageMargins left="0.7" right="0.7" top="0.75" bottom="0.75" header="0.3" footer="0.3"/>
  <drawing r:id="rId5"/>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E1:V39"/>
  <sheetViews>
    <sheetView showGridLines="0" tabSelected="1" zoomScale="110" zoomScaleNormal="110" workbookViewId="0"/>
  </sheetViews>
  <sheetFormatPr defaultRowHeight="14.4" x14ac:dyDescent="0.3"/>
  <cols>
    <col min="1" max="1" width="9.88671875" style="4" bestFit="1" customWidth="1"/>
    <col min="2" max="2" width="10.5546875" style="4" bestFit="1" customWidth="1"/>
    <col min="3" max="3" width="16.33203125" style="4" bestFit="1" customWidth="1"/>
    <col min="4" max="4" width="10.5546875" style="4" bestFit="1" customWidth="1"/>
    <col min="5" max="5" width="16.33203125" style="4" bestFit="1" customWidth="1"/>
    <col min="6" max="16384" width="8.88671875" style="4"/>
  </cols>
  <sheetData>
    <row r="1" spans="18:22" ht="9.6" customHeight="1" x14ac:dyDescent="0.3">
      <c r="R1" s="6"/>
      <c r="S1" s="6"/>
      <c r="T1" s="6"/>
      <c r="U1" s="6"/>
      <c r="V1" s="6"/>
    </row>
    <row r="2" spans="18:22" ht="1.8" customHeight="1" x14ac:dyDescent="0.3">
      <c r="R2" s="5"/>
      <c r="S2" s="5"/>
      <c r="T2" s="5"/>
      <c r="U2" s="5"/>
      <c r="V2" s="5"/>
    </row>
    <row r="3" spans="18:22" hidden="1" x14ac:dyDescent="0.3">
      <c r="R3" s="5"/>
      <c r="S3" s="5"/>
      <c r="T3" s="5"/>
      <c r="U3" s="5"/>
      <c r="V3" s="5"/>
    </row>
    <row r="4" spans="18:22" ht="9.6" hidden="1" customHeight="1" x14ac:dyDescent="0.3">
      <c r="R4" s="5"/>
      <c r="S4" s="5"/>
      <c r="T4" s="5"/>
      <c r="U4" s="5"/>
      <c r="V4" s="5"/>
    </row>
    <row r="5" spans="18:22" hidden="1" x14ac:dyDescent="0.3">
      <c r="R5" s="5"/>
      <c r="S5" s="5"/>
      <c r="T5" s="5"/>
      <c r="U5" s="5"/>
      <c r="V5" s="5"/>
    </row>
    <row r="39" spans="5:5" ht="23.4" x14ac:dyDescent="0.45">
      <c r="E39" s="56"/>
    </row>
  </sheetData>
  <conditionalFormatting sqref="E39">
    <cfRule type="expression" dxfId="39" priority="1">
      <formula>$F$9&gt;0</formula>
    </cfRule>
    <cfRule type="expression" dxfId="38" priority="2">
      <formula>$F$9&lt;0</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2" r:id="rId4" name="Option Button 4">
              <controlPr defaultSize="0" autoFill="0" autoLine="0" autoPict="0">
                <anchor moveWithCells="1">
                  <from>
                    <xdr:col>13</xdr:col>
                    <xdr:colOff>525780</xdr:colOff>
                    <xdr:row>44</xdr:row>
                    <xdr:rowOff>106680</xdr:rowOff>
                  </from>
                  <to>
                    <xdr:col>14</xdr:col>
                    <xdr:colOff>114300</xdr:colOff>
                    <xdr:row>45</xdr:row>
                    <xdr:rowOff>175260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BR108"/>
  <sheetViews>
    <sheetView workbookViewId="0">
      <selection activeCell="N17" sqref="N17"/>
    </sheetView>
  </sheetViews>
  <sheetFormatPr defaultRowHeight="14.4" x14ac:dyDescent="0.3"/>
  <cols>
    <col min="2" max="2" width="13.6640625" customWidth="1"/>
    <col min="3" max="3" width="12.6640625" bestFit="1" customWidth="1"/>
    <col min="6" max="6" width="15.44140625" customWidth="1"/>
    <col min="7" max="7" width="12.6640625" bestFit="1" customWidth="1"/>
    <col min="8" max="8" width="13.5546875" customWidth="1"/>
    <col min="10" max="10" width="10.6640625" customWidth="1"/>
    <col min="11" max="11" width="12.6640625" bestFit="1" customWidth="1"/>
    <col min="13" max="13" width="10.44140625" customWidth="1"/>
    <col min="14" max="14" width="12.6640625" customWidth="1"/>
    <col min="17" max="17" width="10.44140625" customWidth="1"/>
    <col min="18" max="18" width="11.33203125" bestFit="1" customWidth="1"/>
    <col min="19" max="19" width="13.6640625" bestFit="1" customWidth="1"/>
    <col min="20" max="20" width="6.21875" customWidth="1"/>
    <col min="21" max="21" width="12.6640625" bestFit="1" customWidth="1"/>
    <col min="22" max="22" width="14.109375" bestFit="1" customWidth="1"/>
    <col min="23" max="23" width="11.77734375" bestFit="1" customWidth="1"/>
    <col min="24" max="24" width="2.44140625" style="47" customWidth="1"/>
    <col min="26" max="26" width="20.88671875" bestFit="1" customWidth="1"/>
    <col min="27" max="27" width="12.6640625" bestFit="1" customWidth="1"/>
    <col min="29" max="29" width="22.6640625" customWidth="1"/>
    <col min="30" max="30" width="16.5546875" customWidth="1"/>
    <col min="31" max="31" width="14.109375" customWidth="1"/>
    <col min="32" max="32" width="2.44140625" style="47" customWidth="1"/>
    <col min="34" max="34" width="14.44140625" bestFit="1" customWidth="1"/>
    <col min="35" max="35" width="12.6640625" bestFit="1" customWidth="1"/>
    <col min="38" max="38" width="14.44140625" bestFit="1" customWidth="1"/>
    <col min="39" max="39" width="12.6640625" bestFit="1" customWidth="1"/>
    <col min="46" max="46" width="2.44140625" style="47" customWidth="1"/>
    <col min="48" max="48" width="11.109375" customWidth="1"/>
    <col min="49" max="49" width="12.6640625" customWidth="1"/>
    <col min="51" max="51" width="2.44140625" style="47" customWidth="1"/>
    <col min="53" max="53" width="11.33203125" customWidth="1"/>
    <col min="54" max="54" width="10.88671875" bestFit="1" customWidth="1"/>
    <col min="55" max="55" width="9.88671875" customWidth="1"/>
    <col min="59" max="59" width="15.44140625" customWidth="1"/>
    <col min="60" max="60" width="12.6640625" style="3" customWidth="1"/>
    <col min="63" max="63" width="18.77734375" bestFit="1" customWidth="1"/>
    <col min="64" max="64" width="12.6640625" bestFit="1" customWidth="1"/>
    <col min="65" max="65" width="12.77734375" bestFit="1" customWidth="1"/>
    <col min="69" max="69" width="16.5546875" bestFit="1" customWidth="1"/>
    <col min="70" max="70" width="12.6640625" bestFit="1" customWidth="1"/>
  </cols>
  <sheetData>
    <row r="2" spans="2:70" x14ac:dyDescent="0.3">
      <c r="G2" t="s">
        <v>64</v>
      </c>
      <c r="H2" s="43">
        <v>4</v>
      </c>
      <c r="K2" s="44" t="s">
        <v>66</v>
      </c>
    </row>
    <row r="3" spans="2:70" x14ac:dyDescent="0.3">
      <c r="G3" t="s">
        <v>65</v>
      </c>
      <c r="H3" s="43">
        <v>2</v>
      </c>
      <c r="K3" s="44" t="s">
        <v>67</v>
      </c>
    </row>
    <row r="4" spans="2:70" x14ac:dyDescent="0.3">
      <c r="BF4" t="s">
        <v>64</v>
      </c>
      <c r="BG4" s="53">
        <v>2</v>
      </c>
      <c r="BI4" t="str">
        <f>IF($BG$4=4,"Top-5 Profitable Products","Quantity leading to Profits")</f>
        <v>Quantity leading to Profits</v>
      </c>
    </row>
    <row r="5" spans="2:70" x14ac:dyDescent="0.3">
      <c r="B5" t="s">
        <v>79</v>
      </c>
      <c r="F5" s="9" t="s">
        <v>80</v>
      </c>
      <c r="G5" s="9"/>
      <c r="J5" s="9" t="s">
        <v>81</v>
      </c>
      <c r="K5" s="9"/>
      <c r="M5" s="9" t="s">
        <v>92</v>
      </c>
      <c r="N5" s="9"/>
      <c r="Z5" s="7" t="s">
        <v>99</v>
      </c>
      <c r="AA5" s="42" t="s">
        <v>2</v>
      </c>
      <c r="AC5" s="9" t="s">
        <v>573</v>
      </c>
      <c r="AD5" s="9" t="s">
        <v>574</v>
      </c>
      <c r="AH5" s="7" t="s">
        <v>581</v>
      </c>
      <c r="AI5" s="42" t="s">
        <v>2</v>
      </c>
      <c r="AL5" s="7" t="s">
        <v>581</v>
      </c>
      <c r="AM5" s="42" t="s">
        <v>2</v>
      </c>
      <c r="AO5" t="str">
        <f>AL5</f>
        <v>Month Name</v>
      </c>
      <c r="AP5" s="9" t="str">
        <f>AM5</f>
        <v>Profit_Margin</v>
      </c>
      <c r="AQ5" t="s">
        <v>582</v>
      </c>
      <c r="AR5" t="s">
        <v>583</v>
      </c>
      <c r="AV5" s="7" t="s">
        <v>45</v>
      </c>
      <c r="AW5" s="42" t="s">
        <v>2</v>
      </c>
      <c r="BC5" t="s">
        <v>584</v>
      </c>
    </row>
    <row r="6" spans="2:70" x14ac:dyDescent="0.3">
      <c r="B6" s="7" t="s">
        <v>78</v>
      </c>
      <c r="C6" t="s">
        <v>2</v>
      </c>
      <c r="F6" s="7" t="s">
        <v>78</v>
      </c>
      <c r="G6" t="s">
        <v>2</v>
      </c>
      <c r="J6" s="7" t="s">
        <v>67</v>
      </c>
      <c r="K6" s="42" t="s">
        <v>2</v>
      </c>
      <c r="M6" s="7" t="s">
        <v>67</v>
      </c>
      <c r="N6" s="42" t="s">
        <v>2</v>
      </c>
      <c r="Q6" s="9" t="s">
        <v>97</v>
      </c>
      <c r="R6" s="9" t="s">
        <v>96</v>
      </c>
      <c r="S6" s="9" t="s">
        <v>0</v>
      </c>
      <c r="T6" s="9" t="s">
        <v>1</v>
      </c>
      <c r="U6" s="9" t="s">
        <v>2</v>
      </c>
      <c r="V6" s="9" t="s">
        <v>3</v>
      </c>
      <c r="W6" s="9" t="s">
        <v>5</v>
      </c>
      <c r="Z6" s="9" t="s">
        <v>100</v>
      </c>
      <c r="AA6" s="17">
        <v>77466.27</v>
      </c>
      <c r="AC6" s="3">
        <v>45.50333333333333</v>
      </c>
      <c r="AD6" s="3">
        <v>45.50333333333333</v>
      </c>
      <c r="AH6" s="9" t="s">
        <v>31</v>
      </c>
      <c r="AI6" s="26"/>
      <c r="AL6" s="9" t="s">
        <v>31</v>
      </c>
      <c r="AM6" s="45">
        <v>177715.37999999989</v>
      </c>
      <c r="AO6" s="9" t="str">
        <f t="shared" ref="AO6:AO17" si="0">AL6</f>
        <v>Jan</v>
      </c>
      <c r="AP6" s="17">
        <f t="shared" ref="AP6:AP17" si="1">AM6</f>
        <v>177715.37999999989</v>
      </c>
      <c r="AQ6" s="17">
        <f>AP6</f>
        <v>177715.37999999989</v>
      </c>
      <c r="AR6" s="26">
        <f>AI6</f>
        <v>0</v>
      </c>
      <c r="AV6" s="9" t="s">
        <v>54</v>
      </c>
      <c r="AW6" s="17">
        <v>313403.34999999951</v>
      </c>
      <c r="BC6" t="s">
        <v>585</v>
      </c>
    </row>
    <row r="7" spans="2:70" x14ac:dyDescent="0.3">
      <c r="B7" s="9" t="s">
        <v>71</v>
      </c>
      <c r="C7" s="1">
        <v>8477.4799999999977</v>
      </c>
      <c r="F7" s="9" t="s">
        <v>77</v>
      </c>
      <c r="G7" s="1">
        <v>130.20000000000073</v>
      </c>
      <c r="J7" s="9" t="s">
        <v>90</v>
      </c>
      <c r="K7" s="45">
        <v>134907.56</v>
      </c>
      <c r="M7" s="9" t="s">
        <v>88</v>
      </c>
      <c r="N7" s="45">
        <v>86589.619999999952</v>
      </c>
      <c r="Q7" s="3">
        <v>20</v>
      </c>
      <c r="R7" s="3">
        <v>600</v>
      </c>
      <c r="S7" s="10">
        <v>5446809.4700000202</v>
      </c>
      <c r="T7" s="10">
        <v>3149297.4099999927</v>
      </c>
      <c r="U7" s="10">
        <v>2297512.0600000275</v>
      </c>
      <c r="V7" s="46">
        <v>0.42180878047126164</v>
      </c>
      <c r="W7" s="17">
        <v>438297.51000000123</v>
      </c>
      <c r="Z7" s="9" t="s">
        <v>101</v>
      </c>
      <c r="AA7" s="17">
        <v>404975.14999999909</v>
      </c>
      <c r="AH7" s="9" t="s">
        <v>23</v>
      </c>
      <c r="AI7" s="26">
        <v>2.3177510016167156E-4</v>
      </c>
      <c r="AL7" s="9" t="s">
        <v>23</v>
      </c>
      <c r="AM7" s="45">
        <v>177756.56999999966</v>
      </c>
      <c r="AO7" s="9" t="str">
        <f t="shared" si="0"/>
        <v>Feb</v>
      </c>
      <c r="AP7" s="17">
        <f t="shared" si="1"/>
        <v>177756.56999999966</v>
      </c>
      <c r="AQ7" s="17">
        <f t="shared" ref="AQ7:AQ17" si="2">AP7</f>
        <v>177756.56999999966</v>
      </c>
      <c r="AR7" s="26">
        <f t="shared" ref="AR7:AR17" si="3">AI7</f>
        <v>2.3177510016167156E-4</v>
      </c>
      <c r="AV7" s="9" t="s">
        <v>55</v>
      </c>
      <c r="AW7" s="17">
        <v>342889.85000000324</v>
      </c>
    </row>
    <row r="8" spans="2:70" x14ac:dyDescent="0.3">
      <c r="B8" s="9" t="s">
        <v>76</v>
      </c>
      <c r="C8" s="1">
        <v>7569.0199999999959</v>
      </c>
      <c r="F8" s="9" t="s">
        <v>75</v>
      </c>
      <c r="G8" s="1">
        <v>912.82000000000062</v>
      </c>
      <c r="J8" s="9" t="s">
        <v>82</v>
      </c>
      <c r="K8" s="45">
        <v>132555.79000000024</v>
      </c>
      <c r="M8" s="9" t="s">
        <v>85</v>
      </c>
      <c r="N8" s="45">
        <v>91811.079999999856</v>
      </c>
      <c r="Z8" s="9" t="s">
        <v>102</v>
      </c>
      <c r="AA8" s="17">
        <v>421763.69999999844</v>
      </c>
      <c r="AH8" s="9" t="s">
        <v>32</v>
      </c>
      <c r="AI8" s="26">
        <v>0.15053902086431981</v>
      </c>
      <c r="AL8" s="9" t="s">
        <v>32</v>
      </c>
      <c r="AM8" s="45">
        <v>204515.86999999953</v>
      </c>
      <c r="AO8" s="9" t="str">
        <f t="shared" si="0"/>
        <v>Mar</v>
      </c>
      <c r="AP8" s="17">
        <f t="shared" si="1"/>
        <v>204515.86999999953</v>
      </c>
      <c r="AQ8" s="17">
        <f t="shared" si="2"/>
        <v>204515.86999999953</v>
      </c>
      <c r="AR8" s="26">
        <f t="shared" si="3"/>
        <v>0.15053902086431981</v>
      </c>
      <c r="AV8" s="9" t="s">
        <v>56</v>
      </c>
      <c r="AW8" s="17">
        <v>324340.81999999884</v>
      </c>
      <c r="BA8" s="9" t="s">
        <v>6</v>
      </c>
      <c r="BB8" s="9" t="s">
        <v>584</v>
      </c>
      <c r="BC8" s="9" t="s">
        <v>7</v>
      </c>
      <c r="BG8" s="7" t="s">
        <v>586</v>
      </c>
      <c r="BH8" s="3" t="s">
        <v>2</v>
      </c>
      <c r="BI8" t="s">
        <v>687</v>
      </c>
      <c r="BK8" s="7" t="s">
        <v>586</v>
      </c>
      <c r="BL8" s="9" t="s">
        <v>2</v>
      </c>
      <c r="BM8" s="9" t="s">
        <v>9</v>
      </c>
      <c r="BQ8" s="7" t="s">
        <v>688</v>
      </c>
      <c r="BR8" s="3" t="s">
        <v>2</v>
      </c>
    </row>
    <row r="9" spans="2:70" x14ac:dyDescent="0.3">
      <c r="B9" s="9" t="s">
        <v>74</v>
      </c>
      <c r="C9" s="1">
        <v>7236.9200000000019</v>
      </c>
      <c r="F9" s="9" t="s">
        <v>68</v>
      </c>
      <c r="G9" s="1">
        <v>992.27999999999975</v>
      </c>
      <c r="J9" s="9" t="s">
        <v>86</v>
      </c>
      <c r="K9" s="45">
        <v>132061.01999999973</v>
      </c>
      <c r="M9" s="9" t="s">
        <v>91</v>
      </c>
      <c r="N9" s="45">
        <v>96221.15</v>
      </c>
      <c r="Z9" s="9" t="s">
        <v>103</v>
      </c>
      <c r="AA9" s="17">
        <v>478685.83000000147</v>
      </c>
      <c r="AH9" s="9" t="s">
        <v>33</v>
      </c>
      <c r="AI9" s="26">
        <v>-5.6420218147372019E-2</v>
      </c>
      <c r="AL9" s="9" t="s">
        <v>33</v>
      </c>
      <c r="AM9" s="45">
        <v>192977.03999999998</v>
      </c>
      <c r="AO9" s="9" t="str">
        <f t="shared" si="0"/>
        <v>Apr</v>
      </c>
      <c r="AP9" s="17">
        <f t="shared" si="1"/>
        <v>192977.03999999998</v>
      </c>
      <c r="AQ9" s="17">
        <f t="shared" si="2"/>
        <v>192977.03999999998</v>
      </c>
      <c r="AR9" s="26">
        <f t="shared" si="3"/>
        <v>-5.6420218147372019E-2</v>
      </c>
      <c r="AV9" s="9" t="s">
        <v>57</v>
      </c>
      <c r="AW9" s="17">
        <v>324189.0599999979</v>
      </c>
      <c r="BA9" s="52">
        <v>8.046866930338939E-2</v>
      </c>
      <c r="BB9" s="52">
        <v>8.0280723519668459E-2</v>
      </c>
      <c r="BC9" s="3">
        <v>100</v>
      </c>
      <c r="BG9" s="9" t="s">
        <v>598</v>
      </c>
      <c r="BH9" s="17">
        <v>95024.850000000035</v>
      </c>
      <c r="BI9">
        <f>VLOOKUP(BG9,$BK$9:$BM$108,3,0)</f>
        <v>6861</v>
      </c>
      <c r="BK9" s="9" t="s">
        <v>587</v>
      </c>
      <c r="BL9" s="17">
        <v>32486.640000000032</v>
      </c>
      <c r="BM9" s="17">
        <v>5352</v>
      </c>
      <c r="BQ9" s="9" t="s">
        <v>692</v>
      </c>
      <c r="BR9" s="17">
        <v>52455.239999999467</v>
      </c>
    </row>
    <row r="10" spans="2:70" x14ac:dyDescent="0.3">
      <c r="B10" s="9" t="s">
        <v>72</v>
      </c>
      <c r="C10" s="1">
        <v>7191.9699999999975</v>
      </c>
      <c r="F10" s="9" t="s">
        <v>69</v>
      </c>
      <c r="G10" s="1">
        <v>1362.7800000000007</v>
      </c>
      <c r="J10" s="9" t="s">
        <v>89</v>
      </c>
      <c r="K10" s="45">
        <v>131335.97000000015</v>
      </c>
      <c r="M10" s="9" t="s">
        <v>84</v>
      </c>
      <c r="N10" s="45">
        <v>101212.63000000015</v>
      </c>
      <c r="Z10" s="9" t="s">
        <v>104</v>
      </c>
      <c r="AA10" s="17">
        <v>914621.10999999498</v>
      </c>
      <c r="AH10" s="9" t="s">
        <v>34</v>
      </c>
      <c r="AI10" s="26">
        <v>6.5633766586950054E-2</v>
      </c>
      <c r="AL10" s="9" t="s">
        <v>34</v>
      </c>
      <c r="AM10" s="45">
        <v>205642.8500000005</v>
      </c>
      <c r="AO10" s="9" t="str">
        <f t="shared" si="0"/>
        <v>May</v>
      </c>
      <c r="AP10" s="17">
        <f t="shared" si="1"/>
        <v>205642.8500000005</v>
      </c>
      <c r="AQ10" s="17">
        <f t="shared" si="2"/>
        <v>205642.8500000005</v>
      </c>
      <c r="AR10" s="26">
        <f t="shared" si="3"/>
        <v>6.5633766586950054E-2</v>
      </c>
      <c r="AV10" s="9" t="s">
        <v>58</v>
      </c>
      <c r="AW10" s="17">
        <v>340665.27999999869</v>
      </c>
      <c r="BG10" s="9" t="s">
        <v>605</v>
      </c>
      <c r="BH10" s="17">
        <v>84506.489999999932</v>
      </c>
      <c r="BI10" s="9">
        <f>VLOOKUP(BG10,$BK$9:$BM$108,3,0)</f>
        <v>6137</v>
      </c>
      <c r="BK10" s="9" t="s">
        <v>588</v>
      </c>
      <c r="BL10" s="17">
        <v>45964.799999999974</v>
      </c>
      <c r="BM10" s="17">
        <v>6080</v>
      </c>
      <c r="BQ10" s="9" t="s">
        <v>689</v>
      </c>
      <c r="BR10" s="17">
        <v>86449.160000000033</v>
      </c>
    </row>
    <row r="11" spans="2:70" x14ac:dyDescent="0.3">
      <c r="B11" s="9" t="s">
        <v>73</v>
      </c>
      <c r="C11" s="1">
        <v>6966.5800000000008</v>
      </c>
      <c r="F11" s="9" t="s">
        <v>70</v>
      </c>
      <c r="G11" s="1">
        <v>1387.2399999999998</v>
      </c>
      <c r="J11" s="9" t="s">
        <v>87</v>
      </c>
      <c r="K11" s="45">
        <v>128176.22000000032</v>
      </c>
      <c r="M11" s="9" t="s">
        <v>83</v>
      </c>
      <c r="N11" s="45">
        <v>104453.84999999986</v>
      </c>
      <c r="AE11" s="3"/>
      <c r="AH11" s="9" t="s">
        <v>30</v>
      </c>
      <c r="AI11" s="26">
        <v>-4.9371519603040488E-2</v>
      </c>
      <c r="AL11" s="9" t="s">
        <v>30</v>
      </c>
      <c r="AM11" s="45">
        <v>195489.95000000036</v>
      </c>
      <c r="AO11" s="9" t="str">
        <f t="shared" si="0"/>
        <v>Jun</v>
      </c>
      <c r="AP11" s="17">
        <f t="shared" si="1"/>
        <v>195489.95000000036</v>
      </c>
      <c r="AQ11" s="17">
        <f t="shared" si="2"/>
        <v>195489.95000000036</v>
      </c>
      <c r="AR11" s="26">
        <f t="shared" si="3"/>
        <v>-4.9371519603040488E-2</v>
      </c>
      <c r="AV11" s="9" t="s">
        <v>59</v>
      </c>
      <c r="AW11" s="17">
        <v>319564.96000000124</v>
      </c>
      <c r="BG11" s="9" t="s">
        <v>645</v>
      </c>
      <c r="BH11" s="17">
        <v>83284.599999999977</v>
      </c>
      <c r="BI11" s="9">
        <f>VLOOKUP(BG11,$BK$9:$BM$108,3,0)</f>
        <v>6262</v>
      </c>
      <c r="BK11" s="9" t="s">
        <v>589</v>
      </c>
      <c r="BL11" s="17">
        <v>48243.930000000008</v>
      </c>
      <c r="BM11" s="17">
        <v>6209</v>
      </c>
      <c r="BQ11" s="9" t="s">
        <v>690</v>
      </c>
      <c r="BR11" s="17">
        <v>142236.05999999959</v>
      </c>
    </row>
    <row r="12" spans="2:70" x14ac:dyDescent="0.3">
      <c r="AH12" s="9" t="s">
        <v>35</v>
      </c>
      <c r="AI12" s="26">
        <v>-6.5234862457122192E-2</v>
      </c>
      <c r="AL12" s="9" t="s">
        <v>35</v>
      </c>
      <c r="AM12" s="45">
        <v>182737.19000000064</v>
      </c>
      <c r="AO12" s="9" t="str">
        <f t="shared" si="0"/>
        <v>Jul</v>
      </c>
      <c r="AP12" s="17">
        <f t="shared" si="1"/>
        <v>182737.19000000064</v>
      </c>
      <c r="AQ12" s="17">
        <f t="shared" si="2"/>
        <v>182737.19000000064</v>
      </c>
      <c r="AR12" s="26">
        <f t="shared" si="3"/>
        <v>-6.5234862457122192E-2</v>
      </c>
      <c r="AV12" s="9" t="s">
        <v>60</v>
      </c>
      <c r="AW12" s="17">
        <v>332458.74000000069</v>
      </c>
      <c r="BG12" s="9" t="s">
        <v>614</v>
      </c>
      <c r="BH12" s="17">
        <v>82987.239999999991</v>
      </c>
      <c r="BI12" s="9">
        <f>VLOOKUP(BG12,$BK$9:$BM$108,3,0)</f>
        <v>6671</v>
      </c>
      <c r="BK12" s="9" t="s">
        <v>590</v>
      </c>
      <c r="BL12" s="17">
        <v>51917.31</v>
      </c>
      <c r="BM12" s="17">
        <v>5529</v>
      </c>
      <c r="BQ12" s="9" t="s">
        <v>691</v>
      </c>
      <c r="BR12" s="17">
        <v>174072.76000000047</v>
      </c>
    </row>
    <row r="13" spans="2:70" x14ac:dyDescent="0.3">
      <c r="AH13" s="9" t="s">
        <v>36</v>
      </c>
      <c r="AI13" s="26">
        <v>0.14152658251995384</v>
      </c>
      <c r="AL13" s="9" t="s">
        <v>36</v>
      </c>
      <c r="AM13" s="45">
        <v>208599.36000000022</v>
      </c>
      <c r="AO13" s="9" t="str">
        <f t="shared" si="0"/>
        <v>Aug</v>
      </c>
      <c r="AP13" s="17">
        <f t="shared" si="1"/>
        <v>208599.36000000022</v>
      </c>
      <c r="AQ13" s="17">
        <f t="shared" si="2"/>
        <v>208599.36000000022</v>
      </c>
      <c r="AR13" s="26">
        <f t="shared" si="3"/>
        <v>0.14152658251995384</v>
      </c>
      <c r="BG13" s="9" t="s">
        <v>595</v>
      </c>
      <c r="BH13" s="17">
        <v>78081.849999999962</v>
      </c>
      <c r="BI13" s="9">
        <f>VLOOKUP(BG13,$BK$9:$BM$108,3,0)</f>
        <v>6545</v>
      </c>
      <c r="BK13" s="9" t="s">
        <v>591</v>
      </c>
      <c r="BL13" s="17">
        <v>4089.289999999979</v>
      </c>
      <c r="BM13" s="17">
        <v>6931</v>
      </c>
      <c r="BQ13" s="9" t="s">
        <v>696</v>
      </c>
      <c r="BR13" s="17">
        <v>339210.4900000029</v>
      </c>
    </row>
    <row r="14" spans="2:70" x14ac:dyDescent="0.3">
      <c r="AC14" s="7" t="s">
        <v>575</v>
      </c>
      <c r="AD14" s="42" t="s">
        <v>2</v>
      </c>
      <c r="AH14" s="9" t="s">
        <v>37</v>
      </c>
      <c r="AI14" s="26">
        <v>-8.8756456395647707E-2</v>
      </c>
      <c r="AL14" s="9" t="s">
        <v>37</v>
      </c>
      <c r="AM14" s="45">
        <v>190084.82000000018</v>
      </c>
      <c r="AO14" s="9" t="str">
        <f t="shared" si="0"/>
        <v>Sep</v>
      </c>
      <c r="AP14" s="17">
        <f t="shared" si="1"/>
        <v>190084.82000000018</v>
      </c>
      <c r="AQ14" s="17">
        <f t="shared" si="2"/>
        <v>190084.82000000018</v>
      </c>
      <c r="AR14" s="26">
        <f t="shared" si="3"/>
        <v>-8.8756456395647707E-2</v>
      </c>
      <c r="BH14"/>
      <c r="BK14" s="9" t="s">
        <v>592</v>
      </c>
      <c r="BL14" s="17">
        <v>18856.529999999948</v>
      </c>
      <c r="BM14" s="17">
        <v>6349</v>
      </c>
      <c r="BQ14" s="9" t="s">
        <v>695</v>
      </c>
      <c r="BR14" s="17">
        <v>367414.25000000041</v>
      </c>
    </row>
    <row r="15" spans="2:70" x14ac:dyDescent="0.3">
      <c r="AC15" s="9" t="s">
        <v>115</v>
      </c>
      <c r="AD15" s="2">
        <v>0.48527656041986861</v>
      </c>
      <c r="AH15" s="9" t="s">
        <v>38</v>
      </c>
      <c r="AI15" s="26">
        <v>1.5750863219877269E-3</v>
      </c>
      <c r="AL15" s="9" t="s">
        <v>38</v>
      </c>
      <c r="AM15" s="45">
        <v>190384.21999999968</v>
      </c>
      <c r="AO15" s="9" t="str">
        <f t="shared" si="0"/>
        <v>Oct</v>
      </c>
      <c r="AP15" s="17">
        <f t="shared" si="1"/>
        <v>190384.21999999968</v>
      </c>
      <c r="AQ15" s="17">
        <f t="shared" si="2"/>
        <v>190384.21999999968</v>
      </c>
      <c r="AR15" s="26">
        <f t="shared" si="3"/>
        <v>1.5750863219877269E-3</v>
      </c>
      <c r="BH15"/>
      <c r="BK15" s="9" t="s">
        <v>593</v>
      </c>
      <c r="BL15" s="17">
        <v>53319.199999999997</v>
      </c>
      <c r="BM15" s="17">
        <v>5840</v>
      </c>
      <c r="BQ15" s="9" t="s">
        <v>694</v>
      </c>
      <c r="BR15" s="17">
        <v>417457.83000000106</v>
      </c>
    </row>
    <row r="16" spans="2:70" x14ac:dyDescent="0.3">
      <c r="C16" t="s">
        <v>93</v>
      </c>
      <c r="G16" t="s">
        <v>94</v>
      </c>
      <c r="K16" t="s">
        <v>95</v>
      </c>
      <c r="O16" t="s">
        <v>98</v>
      </c>
      <c r="AC16" s="9" t="s">
        <v>128</v>
      </c>
      <c r="AD16" s="2">
        <v>0.51472343958010647</v>
      </c>
      <c r="AH16" s="9" t="s">
        <v>39</v>
      </c>
      <c r="AI16" s="26">
        <v>9.8171476606608472E-3</v>
      </c>
      <c r="AL16" s="9" t="s">
        <v>39</v>
      </c>
      <c r="AM16" s="45">
        <v>192253.24999999942</v>
      </c>
      <c r="AO16" s="9" t="str">
        <f t="shared" si="0"/>
        <v>Nov</v>
      </c>
      <c r="AP16" s="17">
        <f t="shared" si="1"/>
        <v>192253.24999999942</v>
      </c>
      <c r="AQ16" s="17">
        <f t="shared" si="2"/>
        <v>192253.24999999942</v>
      </c>
      <c r="AR16" s="26">
        <f t="shared" si="3"/>
        <v>9.8171476606608472E-3</v>
      </c>
      <c r="BH16"/>
      <c r="BK16" s="9" t="s">
        <v>594</v>
      </c>
      <c r="BL16" s="17">
        <v>11872.29999999993</v>
      </c>
      <c r="BM16" s="17">
        <v>5522</v>
      </c>
      <c r="BQ16" s="9" t="s">
        <v>693</v>
      </c>
      <c r="BR16" s="17">
        <v>718216.26999999897</v>
      </c>
    </row>
    <row r="17" spans="3:65" x14ac:dyDescent="0.3">
      <c r="N17" t="str">
        <f>IF(H2=1,"Top-5 Profitable", "Less-5 Profitable")</f>
        <v>Less-5 Profitable</v>
      </c>
      <c r="O17" t="str">
        <f>CONCATENATE(N17," ",N18)</f>
        <v>Less-5 Profitable Locations</v>
      </c>
      <c r="AC17" s="9"/>
      <c r="AD17" s="17"/>
      <c r="AH17" s="9" t="s">
        <v>40</v>
      </c>
      <c r="AI17" s="26">
        <v>-6.7086980324127549E-2</v>
      </c>
      <c r="AL17" s="9" t="s">
        <v>40</v>
      </c>
      <c r="AM17" s="45">
        <v>179355.55999999988</v>
      </c>
      <c r="AO17" s="9" t="str">
        <f t="shared" si="0"/>
        <v>Dec</v>
      </c>
      <c r="AP17" s="17">
        <f t="shared" si="1"/>
        <v>179355.55999999988</v>
      </c>
      <c r="AQ17" s="17">
        <f t="shared" si="2"/>
        <v>179355.55999999988</v>
      </c>
      <c r="AR17" s="26">
        <f t="shared" si="3"/>
        <v>-6.7086980324127549E-2</v>
      </c>
      <c r="BG17" t="str">
        <f t="shared" ref="BG17:BG22" si="4">BG8</f>
        <v>Product Name</v>
      </c>
      <c r="BH17" t="str">
        <f t="shared" ref="BH17:BH22" si="5">IF($BG$4=4,BH8,BI8)</f>
        <v>Qty</v>
      </c>
      <c r="BK17" s="9" t="s">
        <v>595</v>
      </c>
      <c r="BL17" s="17">
        <v>78081.849999999962</v>
      </c>
      <c r="BM17" s="17">
        <v>6545</v>
      </c>
    </row>
    <row r="18" spans="3:65" x14ac:dyDescent="0.3">
      <c r="N18" t="str">
        <f>IF(H3=1,"Customers", "Locations")</f>
        <v>Locations</v>
      </c>
      <c r="AC18" s="9"/>
      <c r="AD18" s="17"/>
      <c r="BG18" s="9" t="str">
        <f t="shared" si="4"/>
        <v>Begin Brew</v>
      </c>
      <c r="BH18" s="54">
        <f t="shared" si="5"/>
        <v>6861</v>
      </c>
      <c r="BK18" s="9" t="s">
        <v>596</v>
      </c>
      <c r="BL18" s="17">
        <v>2366.7600000000239</v>
      </c>
      <c r="BM18" s="17">
        <v>5379</v>
      </c>
    </row>
    <row r="19" spans="3:65" x14ac:dyDescent="0.3">
      <c r="C19" t="str">
        <f>IF($H$2=1,B6,F6)</f>
        <v>Full Name</v>
      </c>
      <c r="D19" s="9" t="str">
        <f>IF($H$2=1,C6,G6)</f>
        <v>Profit_Margin</v>
      </c>
      <c r="G19" t="str">
        <f>IF($H$2=1,J6,M6)</f>
        <v>Location</v>
      </c>
      <c r="H19" s="9" t="str">
        <f>IF($H$2=1,K6,N6)</f>
        <v>Profit_Margin</v>
      </c>
      <c r="K19" t="str">
        <f>IF($H$3=1,C19,G19)</f>
        <v>Location</v>
      </c>
      <c r="L19" s="9" t="str">
        <f>IF($H$3=1,D19,H19)</f>
        <v>Profit_Margin</v>
      </c>
      <c r="AC19" s="9"/>
      <c r="AD19" s="17"/>
      <c r="BG19" s="9" t="str">
        <f t="shared" si="4"/>
        <v>Common Splash</v>
      </c>
      <c r="BH19" s="54">
        <f t="shared" si="5"/>
        <v>6137</v>
      </c>
      <c r="BK19" s="9" t="s">
        <v>597</v>
      </c>
      <c r="BL19" s="17">
        <v>-10037.319999999978</v>
      </c>
      <c r="BM19" s="17">
        <v>5339</v>
      </c>
    </row>
    <row r="20" spans="3:65" x14ac:dyDescent="0.3">
      <c r="C20" s="9" t="str">
        <f t="shared" ref="C20:D24" si="6">IF($H$2=1,B7,F7)</f>
        <v>Travis Ewing</v>
      </c>
      <c r="D20" s="1">
        <f>IF($H$2=1,C7,G7)</f>
        <v>130.20000000000073</v>
      </c>
      <c r="G20" s="9" t="str">
        <f t="shared" ref="G20:H24" si="7">IF($H$2=1,J7,M7)</f>
        <v>New York</v>
      </c>
      <c r="H20" s="1">
        <f t="shared" si="7"/>
        <v>86589.619999999952</v>
      </c>
      <c r="K20" s="9" t="str">
        <f t="shared" ref="K20:L24" si="8">IF($H$3=1,C20,G20)</f>
        <v>New York</v>
      </c>
      <c r="L20" s="17">
        <f t="shared" si="8"/>
        <v>86589.619999999952</v>
      </c>
      <c r="AC20" s="9"/>
      <c r="AD20" s="17"/>
      <c r="BG20" s="9" t="str">
        <f t="shared" si="4"/>
        <v>Onto Dew</v>
      </c>
      <c r="BH20" s="54">
        <f t="shared" si="5"/>
        <v>6262</v>
      </c>
      <c r="BK20" s="9" t="s">
        <v>598</v>
      </c>
      <c r="BL20" s="17">
        <v>95024.850000000035</v>
      </c>
      <c r="BM20" s="17">
        <v>6861</v>
      </c>
    </row>
    <row r="21" spans="3:65" x14ac:dyDescent="0.3">
      <c r="C21" s="9" t="str">
        <f t="shared" si="6"/>
        <v>Lisa West</v>
      </c>
      <c r="D21" s="1">
        <f t="shared" si="6"/>
        <v>912.82000000000062</v>
      </c>
      <c r="G21" s="9" t="str">
        <f t="shared" si="7"/>
        <v>Maryland</v>
      </c>
      <c r="H21" s="1">
        <f t="shared" si="7"/>
        <v>91811.079999999856</v>
      </c>
      <c r="K21" s="9" t="str">
        <f t="shared" si="8"/>
        <v>Maryland</v>
      </c>
      <c r="L21" s="17">
        <f t="shared" si="8"/>
        <v>91811.079999999856</v>
      </c>
      <c r="N21" t="str">
        <f>IF(H3=1,"Customer Overtime ", "Total Sales Locations ")</f>
        <v xml:space="preserve">Total Sales Locations </v>
      </c>
      <c r="BG21" s="9" t="str">
        <f t="shared" si="4"/>
        <v>Eight Brew</v>
      </c>
      <c r="BH21" s="54">
        <f t="shared" si="5"/>
        <v>6671</v>
      </c>
      <c r="BK21" s="9" t="s">
        <v>599</v>
      </c>
      <c r="BL21" s="17">
        <v>38203.169999999984</v>
      </c>
      <c r="BM21" s="17">
        <v>6621</v>
      </c>
    </row>
    <row r="22" spans="3:65" x14ac:dyDescent="0.3">
      <c r="C22" s="9" t="str">
        <f t="shared" si="6"/>
        <v>Bobby Abbott</v>
      </c>
      <c r="D22" s="1">
        <f t="shared" si="6"/>
        <v>992.27999999999975</v>
      </c>
      <c r="G22" s="9" t="str">
        <f t="shared" si="7"/>
        <v>Wisconsin</v>
      </c>
      <c r="H22" s="1">
        <f t="shared" si="7"/>
        <v>96221.15</v>
      </c>
      <c r="K22" s="9" t="str">
        <f t="shared" si="8"/>
        <v>Wisconsin</v>
      </c>
      <c r="L22" s="17">
        <f t="shared" si="8"/>
        <v>96221.15</v>
      </c>
      <c r="N22">
        <f>IF(H2=1,GETPIVOTDATA("[Measures].[# Customers]",$Q$6),GETPIVOTDATA("[Measures].[# Locations]",$Q$6))</f>
        <v>20</v>
      </c>
      <c r="BG22" s="9" t="str">
        <f t="shared" si="4"/>
        <v>Attorney Mist</v>
      </c>
      <c r="BH22" s="54">
        <f t="shared" si="5"/>
        <v>6545</v>
      </c>
      <c r="BK22" s="9" t="s">
        <v>600</v>
      </c>
      <c r="BL22" s="17">
        <v>53613.000000000022</v>
      </c>
      <c r="BM22" s="17">
        <v>6475</v>
      </c>
    </row>
    <row r="23" spans="3:65" x14ac:dyDescent="0.3">
      <c r="C23" s="9" t="str">
        <f t="shared" si="6"/>
        <v>Christine Hawkins</v>
      </c>
      <c r="D23" s="1">
        <f t="shared" si="6"/>
        <v>1362.7800000000007</v>
      </c>
      <c r="G23" s="9" t="str">
        <f t="shared" si="7"/>
        <v>Indiana</v>
      </c>
      <c r="H23" s="1">
        <f t="shared" si="7"/>
        <v>101212.63000000015</v>
      </c>
      <c r="K23" s="9" t="str">
        <f t="shared" si="8"/>
        <v>Indiana</v>
      </c>
      <c r="L23" s="17">
        <f t="shared" si="8"/>
        <v>101212.63000000015</v>
      </c>
      <c r="BG23" s="9"/>
      <c r="BH23"/>
      <c r="BK23" s="9" t="s">
        <v>601</v>
      </c>
      <c r="BL23" s="17">
        <v>-29069.040000000001</v>
      </c>
      <c r="BM23" s="17">
        <v>6776</v>
      </c>
    </row>
    <row r="24" spans="3:65" x14ac:dyDescent="0.3">
      <c r="C24" s="9" t="str">
        <f t="shared" si="6"/>
        <v>Jeffery Powell</v>
      </c>
      <c r="D24" s="1">
        <f t="shared" si="6"/>
        <v>1387.2399999999998</v>
      </c>
      <c r="G24" s="9" t="str">
        <f t="shared" si="7"/>
        <v>Florida</v>
      </c>
      <c r="H24" s="1">
        <f t="shared" si="7"/>
        <v>104453.84999999986</v>
      </c>
      <c r="K24" s="9" t="str">
        <f t="shared" si="8"/>
        <v>Florida</v>
      </c>
      <c r="L24" s="17">
        <f t="shared" si="8"/>
        <v>104453.84999999986</v>
      </c>
      <c r="BH24"/>
      <c r="BK24" s="9" t="s">
        <v>602</v>
      </c>
      <c r="BL24" s="17">
        <v>44743.859999999971</v>
      </c>
      <c r="BM24" s="17">
        <v>5586</v>
      </c>
    </row>
    <row r="25" spans="3:65" x14ac:dyDescent="0.3">
      <c r="BH25"/>
      <c r="BK25" s="9" t="s">
        <v>603</v>
      </c>
      <c r="BL25" s="17">
        <v>-9326.5600000000122</v>
      </c>
      <c r="BM25" s="17">
        <v>6568</v>
      </c>
    </row>
    <row r="26" spans="3:65" x14ac:dyDescent="0.3">
      <c r="BH26"/>
      <c r="BK26" s="9" t="s">
        <v>604</v>
      </c>
      <c r="BL26" s="17">
        <v>-2557.7999999999956</v>
      </c>
      <c r="BM26" s="17">
        <v>5220</v>
      </c>
    </row>
    <row r="27" spans="3:65" x14ac:dyDescent="0.3">
      <c r="BH27"/>
      <c r="BK27" s="9" t="s">
        <v>605</v>
      </c>
      <c r="BL27" s="17">
        <v>84506.489999999932</v>
      </c>
      <c r="BM27" s="17">
        <v>6137</v>
      </c>
    </row>
    <row r="28" spans="3:65" x14ac:dyDescent="0.3">
      <c r="BH28"/>
      <c r="BK28" s="9" t="s">
        <v>606</v>
      </c>
      <c r="BL28" s="17">
        <v>5787.580000000009</v>
      </c>
      <c r="BM28" s="17">
        <v>6157</v>
      </c>
    </row>
    <row r="29" spans="3:65" x14ac:dyDescent="0.3">
      <c r="BH29"/>
      <c r="BK29" s="9" t="s">
        <v>607</v>
      </c>
      <c r="BL29" s="17">
        <v>-14038.900000000009</v>
      </c>
      <c r="BM29" s="17">
        <v>6815</v>
      </c>
    </row>
    <row r="30" spans="3:65" x14ac:dyDescent="0.3">
      <c r="BH30"/>
      <c r="BK30" s="9" t="s">
        <v>608</v>
      </c>
      <c r="BL30" s="17">
        <v>18729.619999999988</v>
      </c>
      <c r="BM30" s="17">
        <v>6526</v>
      </c>
    </row>
    <row r="31" spans="3:65" x14ac:dyDescent="0.3">
      <c r="BH31"/>
      <c r="BK31" s="9" t="s">
        <v>609</v>
      </c>
      <c r="BL31" s="17">
        <v>31367.100000000009</v>
      </c>
      <c r="BM31" s="17">
        <v>5503</v>
      </c>
    </row>
    <row r="32" spans="3:65" x14ac:dyDescent="0.3">
      <c r="BH32"/>
      <c r="BK32" s="9" t="s">
        <v>610</v>
      </c>
      <c r="BL32" s="17">
        <v>13233.920000000009</v>
      </c>
      <c r="BM32" s="17">
        <v>5908</v>
      </c>
    </row>
    <row r="33" spans="60:65" x14ac:dyDescent="0.3">
      <c r="BH33"/>
      <c r="BK33" s="9" t="s">
        <v>611</v>
      </c>
      <c r="BL33" s="17">
        <v>34303.500000000022</v>
      </c>
      <c r="BM33" s="17">
        <v>5775</v>
      </c>
    </row>
    <row r="34" spans="60:65" x14ac:dyDescent="0.3">
      <c r="BH34"/>
      <c r="BK34" s="9" t="s">
        <v>612</v>
      </c>
      <c r="BL34" s="17">
        <v>31380.58</v>
      </c>
      <c r="BM34" s="17">
        <v>5822</v>
      </c>
    </row>
    <row r="35" spans="60:65" x14ac:dyDescent="0.3">
      <c r="BH35"/>
      <c r="BK35" s="9" t="s">
        <v>613</v>
      </c>
      <c r="BL35" s="17">
        <v>-1947.5200000000059</v>
      </c>
      <c r="BM35" s="17">
        <v>5728</v>
      </c>
    </row>
    <row r="36" spans="60:65" x14ac:dyDescent="0.3">
      <c r="BH36"/>
      <c r="BK36" s="9" t="s">
        <v>614</v>
      </c>
      <c r="BL36" s="17">
        <v>82987.239999999991</v>
      </c>
      <c r="BM36" s="17">
        <v>6671</v>
      </c>
    </row>
    <row r="37" spans="60:65" x14ac:dyDescent="0.3">
      <c r="BH37"/>
      <c r="BK37" s="9" t="s">
        <v>615</v>
      </c>
      <c r="BL37" s="17">
        <v>39498.199999999997</v>
      </c>
      <c r="BM37" s="17">
        <v>6230</v>
      </c>
    </row>
    <row r="38" spans="60:65" x14ac:dyDescent="0.3">
      <c r="BH38"/>
      <c r="BK38" s="9" t="s">
        <v>616</v>
      </c>
      <c r="BL38" s="17">
        <v>50200.709999999963</v>
      </c>
      <c r="BM38" s="17">
        <v>5817</v>
      </c>
    </row>
    <row r="39" spans="60:65" x14ac:dyDescent="0.3">
      <c r="BH39"/>
      <c r="BK39" s="9" t="s">
        <v>617</v>
      </c>
      <c r="BL39" s="17">
        <v>43165.919999999984</v>
      </c>
      <c r="BM39" s="17">
        <v>6202</v>
      </c>
    </row>
    <row r="40" spans="60:65" x14ac:dyDescent="0.3">
      <c r="BH40"/>
      <c r="BK40" s="9" t="s">
        <v>618</v>
      </c>
      <c r="BL40" s="17">
        <v>13602.679999999986</v>
      </c>
      <c r="BM40" s="17">
        <v>5252</v>
      </c>
    </row>
    <row r="41" spans="60:65" x14ac:dyDescent="0.3">
      <c r="BH41"/>
      <c r="BK41" s="9" t="s">
        <v>619</v>
      </c>
      <c r="BL41" s="17">
        <v>2004.299999999952</v>
      </c>
      <c r="BM41" s="17">
        <v>6681</v>
      </c>
    </row>
    <row r="42" spans="60:65" x14ac:dyDescent="0.3">
      <c r="BH42"/>
      <c r="BK42" s="9" t="s">
        <v>620</v>
      </c>
      <c r="BL42" s="17">
        <v>13022.850000000009</v>
      </c>
      <c r="BM42" s="17">
        <v>5107</v>
      </c>
    </row>
    <row r="43" spans="60:65" x14ac:dyDescent="0.3">
      <c r="BH43"/>
      <c r="BK43" s="9" t="s">
        <v>621</v>
      </c>
      <c r="BL43" s="17">
        <v>16381.75</v>
      </c>
      <c r="BM43" s="17">
        <v>6325</v>
      </c>
    </row>
    <row r="44" spans="60:65" x14ac:dyDescent="0.3">
      <c r="BH44"/>
      <c r="BK44" s="9" t="s">
        <v>622</v>
      </c>
      <c r="BL44" s="17">
        <v>43903.63</v>
      </c>
      <c r="BM44" s="17">
        <v>6263</v>
      </c>
    </row>
    <row r="45" spans="60:65" x14ac:dyDescent="0.3">
      <c r="BH45"/>
      <c r="BK45" s="9" t="s">
        <v>623</v>
      </c>
      <c r="BL45" s="17">
        <v>10907.520000000008</v>
      </c>
      <c r="BM45" s="17">
        <v>6992</v>
      </c>
    </row>
    <row r="46" spans="60:65" x14ac:dyDescent="0.3">
      <c r="BH46"/>
      <c r="BK46" s="9" t="s">
        <v>624</v>
      </c>
      <c r="BL46" s="17">
        <v>28777.41</v>
      </c>
      <c r="BM46" s="17">
        <v>6033</v>
      </c>
    </row>
    <row r="47" spans="60:65" x14ac:dyDescent="0.3">
      <c r="BH47"/>
      <c r="BK47" s="9" t="s">
        <v>625</v>
      </c>
      <c r="BL47" s="17">
        <v>-1571.1300000000556</v>
      </c>
      <c r="BM47" s="17">
        <v>5819</v>
      </c>
    </row>
    <row r="48" spans="60:65" x14ac:dyDescent="0.3">
      <c r="BH48"/>
      <c r="BK48" s="9" t="s">
        <v>626</v>
      </c>
      <c r="BL48" s="17">
        <v>-21740.939999999981</v>
      </c>
      <c r="BM48" s="17">
        <v>6194</v>
      </c>
    </row>
    <row r="49" spans="60:65" x14ac:dyDescent="0.3">
      <c r="BH49"/>
      <c r="BK49" s="9" t="s">
        <v>627</v>
      </c>
      <c r="BL49" s="17">
        <v>6318.1299999999919</v>
      </c>
      <c r="BM49" s="17">
        <v>6943</v>
      </c>
    </row>
    <row r="50" spans="60:65" x14ac:dyDescent="0.3">
      <c r="BH50"/>
      <c r="BK50" s="9" t="s">
        <v>628</v>
      </c>
      <c r="BL50" s="17">
        <v>-13781.949999999986</v>
      </c>
      <c r="BM50" s="17">
        <v>5915</v>
      </c>
    </row>
    <row r="51" spans="60:65" x14ac:dyDescent="0.3">
      <c r="BH51"/>
      <c r="BK51" s="9" t="s">
        <v>629</v>
      </c>
      <c r="BL51" s="17">
        <v>-8467.2000000000335</v>
      </c>
      <c r="BM51" s="17">
        <v>5760</v>
      </c>
    </row>
    <row r="52" spans="60:65" x14ac:dyDescent="0.3">
      <c r="BH52"/>
      <c r="BK52" s="9" t="s">
        <v>630</v>
      </c>
      <c r="BL52" s="17">
        <v>24069.160000000011</v>
      </c>
      <c r="BM52" s="17">
        <v>6761</v>
      </c>
    </row>
    <row r="53" spans="60:65" x14ac:dyDescent="0.3">
      <c r="BH53"/>
      <c r="BK53" s="9" t="s">
        <v>631</v>
      </c>
      <c r="BL53" s="17">
        <v>15387.719999999994</v>
      </c>
      <c r="BM53" s="17">
        <v>6749</v>
      </c>
    </row>
    <row r="54" spans="60:65" x14ac:dyDescent="0.3">
      <c r="BH54"/>
      <c r="BK54" s="9" t="s">
        <v>632</v>
      </c>
      <c r="BL54" s="17">
        <v>11575.520000000019</v>
      </c>
      <c r="BM54" s="17">
        <v>6577</v>
      </c>
    </row>
    <row r="55" spans="60:65" x14ac:dyDescent="0.3">
      <c r="BH55"/>
      <c r="BK55" s="9" t="s">
        <v>633</v>
      </c>
      <c r="BL55" s="17">
        <v>12376.54</v>
      </c>
      <c r="BM55" s="17">
        <v>6127</v>
      </c>
    </row>
    <row r="56" spans="60:65" x14ac:dyDescent="0.3">
      <c r="BH56"/>
      <c r="BK56" s="9" t="s">
        <v>634</v>
      </c>
      <c r="BL56" s="17">
        <v>2761.2499999999782</v>
      </c>
      <c r="BM56" s="17">
        <v>5875</v>
      </c>
    </row>
    <row r="57" spans="60:65" x14ac:dyDescent="0.3">
      <c r="BH57"/>
      <c r="BK57" s="9" t="s">
        <v>635</v>
      </c>
      <c r="BL57" s="17">
        <v>63904.020000000055</v>
      </c>
      <c r="BM57" s="17">
        <v>6063</v>
      </c>
    </row>
    <row r="58" spans="60:65" x14ac:dyDescent="0.3">
      <c r="BH58"/>
      <c r="BK58" s="9" t="s">
        <v>636</v>
      </c>
      <c r="BL58" s="17">
        <v>43574.720000000016</v>
      </c>
      <c r="BM58" s="17">
        <v>5558</v>
      </c>
    </row>
    <row r="59" spans="60:65" x14ac:dyDescent="0.3">
      <c r="BH59"/>
      <c r="BK59" s="9" t="s">
        <v>637</v>
      </c>
      <c r="BL59" s="17">
        <v>31736.320000000058</v>
      </c>
      <c r="BM59" s="17">
        <v>5888</v>
      </c>
    </row>
    <row r="60" spans="60:65" x14ac:dyDescent="0.3">
      <c r="BH60"/>
      <c r="BK60" s="9" t="s">
        <v>638</v>
      </c>
      <c r="BL60" s="17">
        <v>-1112.8299999999945</v>
      </c>
      <c r="BM60" s="17">
        <v>5857</v>
      </c>
    </row>
    <row r="61" spans="60:65" x14ac:dyDescent="0.3">
      <c r="BH61"/>
      <c r="BK61" s="9" t="s">
        <v>639</v>
      </c>
      <c r="BL61" s="17">
        <v>36733.600000000057</v>
      </c>
      <c r="BM61" s="17">
        <v>6290</v>
      </c>
    </row>
    <row r="62" spans="60:65" x14ac:dyDescent="0.3">
      <c r="BH62"/>
      <c r="BK62" s="9" t="s">
        <v>640</v>
      </c>
      <c r="BL62" s="17">
        <v>-18969.600000000046</v>
      </c>
      <c r="BM62" s="17">
        <v>5928</v>
      </c>
    </row>
    <row r="63" spans="60:65" x14ac:dyDescent="0.3">
      <c r="BH63"/>
      <c r="BK63" s="9" t="s">
        <v>641</v>
      </c>
      <c r="BL63" s="17">
        <v>42187.60000000002</v>
      </c>
      <c r="BM63" s="17">
        <v>5795</v>
      </c>
    </row>
    <row r="64" spans="60:65" x14ac:dyDescent="0.3">
      <c r="BH64"/>
      <c r="BK64" s="9" t="s">
        <v>642</v>
      </c>
      <c r="BL64" s="17">
        <v>11787.310000000005</v>
      </c>
      <c r="BM64" s="17">
        <v>4891</v>
      </c>
    </row>
    <row r="65" spans="60:65" x14ac:dyDescent="0.3">
      <c r="BH65"/>
      <c r="BK65" s="9" t="s">
        <v>643</v>
      </c>
      <c r="BL65" s="17">
        <v>26067.999999999978</v>
      </c>
      <c r="BM65" s="17">
        <v>6860</v>
      </c>
    </row>
    <row r="66" spans="60:65" x14ac:dyDescent="0.3">
      <c r="BH66"/>
      <c r="BK66" s="9" t="s">
        <v>644</v>
      </c>
      <c r="BL66" s="17">
        <v>8106.2399999999907</v>
      </c>
      <c r="BM66" s="17">
        <v>6333</v>
      </c>
    </row>
    <row r="67" spans="60:65" x14ac:dyDescent="0.3">
      <c r="BH67"/>
      <c r="BK67" s="9" t="s">
        <v>645</v>
      </c>
      <c r="BL67" s="17">
        <v>83284.599999999977</v>
      </c>
      <c r="BM67" s="17">
        <v>6262</v>
      </c>
    </row>
    <row r="68" spans="60:65" x14ac:dyDescent="0.3">
      <c r="BH68"/>
      <c r="BK68" s="9" t="s">
        <v>646</v>
      </c>
      <c r="BL68" s="17">
        <v>51479.960000000043</v>
      </c>
      <c r="BM68" s="17">
        <v>6938</v>
      </c>
    </row>
    <row r="69" spans="60:65" x14ac:dyDescent="0.3">
      <c r="BH69"/>
      <c r="BK69" s="9" t="s">
        <v>647</v>
      </c>
      <c r="BL69" s="17">
        <v>10467.999999999993</v>
      </c>
      <c r="BM69" s="17">
        <v>5234</v>
      </c>
    </row>
    <row r="70" spans="60:65" x14ac:dyDescent="0.3">
      <c r="BH70"/>
      <c r="BK70" s="9" t="s">
        <v>648</v>
      </c>
      <c r="BL70" s="17">
        <v>25255.650000000016</v>
      </c>
      <c r="BM70" s="17">
        <v>5385</v>
      </c>
    </row>
    <row r="71" spans="60:65" x14ac:dyDescent="0.3">
      <c r="BH71"/>
      <c r="BK71" s="9" t="s">
        <v>649</v>
      </c>
      <c r="BL71" s="17">
        <v>9939.5999999999913</v>
      </c>
      <c r="BM71" s="17">
        <v>6024</v>
      </c>
    </row>
    <row r="72" spans="60:65" x14ac:dyDescent="0.3">
      <c r="BH72"/>
      <c r="BK72" s="9" t="s">
        <v>650</v>
      </c>
      <c r="BL72" s="17">
        <v>38978.390000000021</v>
      </c>
      <c r="BM72" s="17">
        <v>5809</v>
      </c>
    </row>
    <row r="73" spans="60:65" x14ac:dyDescent="0.3">
      <c r="BH73"/>
      <c r="BK73" s="9" t="s">
        <v>651</v>
      </c>
      <c r="BL73" s="17">
        <v>-7303.8000000000393</v>
      </c>
      <c r="BM73" s="17">
        <v>5180</v>
      </c>
    </row>
    <row r="74" spans="60:65" x14ac:dyDescent="0.3">
      <c r="BH74"/>
      <c r="BK74" s="9" t="s">
        <v>652</v>
      </c>
      <c r="BL74" s="17">
        <v>26923.569999999989</v>
      </c>
      <c r="BM74" s="17">
        <v>6161</v>
      </c>
    </row>
    <row r="75" spans="60:65" x14ac:dyDescent="0.3">
      <c r="BH75"/>
      <c r="BK75" s="9" t="s">
        <v>653</v>
      </c>
      <c r="BL75" s="17">
        <v>28375.229999999974</v>
      </c>
      <c r="BM75" s="17">
        <v>7041</v>
      </c>
    </row>
    <row r="76" spans="60:65" x14ac:dyDescent="0.3">
      <c r="BH76"/>
      <c r="BK76" s="9" t="s">
        <v>654</v>
      </c>
      <c r="BL76" s="17">
        <v>24412.700000000026</v>
      </c>
      <c r="BM76" s="17">
        <v>5486</v>
      </c>
    </row>
    <row r="77" spans="60:65" x14ac:dyDescent="0.3">
      <c r="BH77"/>
      <c r="BK77" s="9" t="s">
        <v>655</v>
      </c>
      <c r="BL77" s="17">
        <v>4272.7199999999975</v>
      </c>
      <c r="BM77" s="17">
        <v>5622</v>
      </c>
    </row>
    <row r="78" spans="60:65" x14ac:dyDescent="0.3">
      <c r="BH78"/>
      <c r="BK78" s="9" t="s">
        <v>656</v>
      </c>
      <c r="BL78" s="17">
        <v>-16258.440000000002</v>
      </c>
      <c r="BM78" s="17">
        <v>7458</v>
      </c>
    </row>
    <row r="79" spans="60:65" x14ac:dyDescent="0.3">
      <c r="BH79"/>
      <c r="BK79" s="9" t="s">
        <v>657</v>
      </c>
      <c r="BL79" s="17">
        <v>8442.900000000016</v>
      </c>
      <c r="BM79" s="17">
        <v>5310</v>
      </c>
    </row>
    <row r="80" spans="60:65" x14ac:dyDescent="0.3">
      <c r="BH80"/>
      <c r="BK80" s="9" t="s">
        <v>658</v>
      </c>
      <c r="BL80" s="17">
        <v>23774.260000000002</v>
      </c>
      <c r="BM80" s="17">
        <v>6478</v>
      </c>
    </row>
    <row r="81" spans="60:65" x14ac:dyDescent="0.3">
      <c r="BH81"/>
      <c r="BK81" s="9" t="s">
        <v>659</v>
      </c>
      <c r="BL81" s="17">
        <v>58611.329999999973</v>
      </c>
      <c r="BM81" s="17">
        <v>5867</v>
      </c>
    </row>
    <row r="82" spans="60:65" x14ac:dyDescent="0.3">
      <c r="BH82"/>
      <c r="BK82" s="9" t="s">
        <v>660</v>
      </c>
      <c r="BL82" s="17">
        <v>-1094.7799999999843</v>
      </c>
      <c r="BM82" s="17">
        <v>5762</v>
      </c>
    </row>
    <row r="83" spans="60:65" x14ac:dyDescent="0.3">
      <c r="BH83"/>
      <c r="BK83" s="9" t="s">
        <v>661</v>
      </c>
      <c r="BL83" s="17">
        <v>18444.999999999993</v>
      </c>
      <c r="BM83" s="17">
        <v>5950</v>
      </c>
    </row>
    <row r="84" spans="60:65" x14ac:dyDescent="0.3">
      <c r="BH84"/>
      <c r="BK84" s="9" t="s">
        <v>662</v>
      </c>
      <c r="BL84" s="17">
        <v>63091.859999999986</v>
      </c>
      <c r="BM84" s="17">
        <v>5163</v>
      </c>
    </row>
    <row r="85" spans="60:65" x14ac:dyDescent="0.3">
      <c r="BH85"/>
      <c r="BK85" s="9" t="s">
        <v>663</v>
      </c>
      <c r="BL85" s="17">
        <v>29725.620000000014</v>
      </c>
      <c r="BM85" s="17">
        <v>5969</v>
      </c>
    </row>
    <row r="86" spans="60:65" x14ac:dyDescent="0.3">
      <c r="BH86"/>
      <c r="BK86" s="9" t="s">
        <v>664</v>
      </c>
      <c r="BL86" s="17">
        <v>47952.000000000015</v>
      </c>
      <c r="BM86" s="17">
        <v>5400</v>
      </c>
    </row>
    <row r="87" spans="60:65" x14ac:dyDescent="0.3">
      <c r="BH87"/>
      <c r="BK87" s="9" t="s">
        <v>665</v>
      </c>
      <c r="BL87" s="17">
        <v>56300.05</v>
      </c>
      <c r="BM87" s="17">
        <v>6221</v>
      </c>
    </row>
    <row r="88" spans="60:65" x14ac:dyDescent="0.3">
      <c r="BH88"/>
      <c r="BK88" s="9" t="s">
        <v>666</v>
      </c>
      <c r="BL88" s="17">
        <v>22807.919999999976</v>
      </c>
      <c r="BM88" s="17">
        <v>6554</v>
      </c>
    </row>
    <row r="89" spans="60:65" x14ac:dyDescent="0.3">
      <c r="BH89"/>
      <c r="BK89" s="9" t="s">
        <v>667</v>
      </c>
      <c r="BL89" s="17">
        <v>56525.640000000014</v>
      </c>
      <c r="BM89" s="17">
        <v>6438</v>
      </c>
    </row>
    <row r="90" spans="60:65" x14ac:dyDescent="0.3">
      <c r="BH90"/>
      <c r="BK90" s="9" t="s">
        <v>668</v>
      </c>
      <c r="BL90" s="17">
        <v>32065.139999999952</v>
      </c>
      <c r="BM90" s="17">
        <v>5862</v>
      </c>
    </row>
    <row r="91" spans="60:65" x14ac:dyDescent="0.3">
      <c r="BH91"/>
      <c r="BK91" s="9" t="s">
        <v>669</v>
      </c>
      <c r="BL91" s="17">
        <v>685.07999999998719</v>
      </c>
      <c r="BM91" s="17">
        <v>5709</v>
      </c>
    </row>
    <row r="92" spans="60:65" x14ac:dyDescent="0.3">
      <c r="BH92"/>
      <c r="BK92" s="9" t="s">
        <v>670</v>
      </c>
      <c r="BL92" s="17">
        <v>-50135.640000000021</v>
      </c>
      <c r="BM92" s="17">
        <v>7666</v>
      </c>
    </row>
    <row r="93" spans="60:65" x14ac:dyDescent="0.3">
      <c r="BH93"/>
      <c r="BK93" s="9" t="s">
        <v>671</v>
      </c>
      <c r="BL93" s="17">
        <v>-25109.370000000024</v>
      </c>
      <c r="BM93" s="17">
        <v>5853</v>
      </c>
    </row>
    <row r="94" spans="60:65" x14ac:dyDescent="0.3">
      <c r="BH94"/>
      <c r="BK94" s="9" t="s">
        <v>672</v>
      </c>
      <c r="BL94" s="17">
        <v>2791.3200000000033</v>
      </c>
      <c r="BM94" s="17">
        <v>6646</v>
      </c>
    </row>
    <row r="95" spans="60:65" x14ac:dyDescent="0.3">
      <c r="BH95"/>
      <c r="BK95" s="9" t="s">
        <v>673</v>
      </c>
      <c r="BL95" s="17">
        <v>-39515.370000000003</v>
      </c>
      <c r="BM95" s="17">
        <v>5637</v>
      </c>
    </row>
    <row r="96" spans="60:65" x14ac:dyDescent="0.3">
      <c r="BH96"/>
      <c r="BK96" s="9" t="s">
        <v>674</v>
      </c>
      <c r="BL96" s="17">
        <v>27251.010000000009</v>
      </c>
      <c r="BM96" s="17">
        <v>5713</v>
      </c>
    </row>
    <row r="97" spans="60:65" x14ac:dyDescent="0.3">
      <c r="BH97"/>
      <c r="BK97" s="9" t="s">
        <v>675</v>
      </c>
      <c r="BL97" s="17">
        <v>21262.580000000013</v>
      </c>
      <c r="BM97" s="17">
        <v>5438</v>
      </c>
    </row>
    <row r="98" spans="60:65" x14ac:dyDescent="0.3">
      <c r="BH98"/>
      <c r="BK98" s="9" t="s">
        <v>676</v>
      </c>
      <c r="BL98" s="17">
        <v>16798.080000000002</v>
      </c>
      <c r="BM98" s="17">
        <v>5384</v>
      </c>
    </row>
    <row r="99" spans="60:65" x14ac:dyDescent="0.3">
      <c r="BH99"/>
      <c r="BK99" s="9" t="s">
        <v>677</v>
      </c>
      <c r="BL99" s="17">
        <v>74447.250000000029</v>
      </c>
      <c r="BM99" s="17">
        <v>5839</v>
      </c>
    </row>
    <row r="100" spans="60:65" x14ac:dyDescent="0.3">
      <c r="BH100"/>
      <c r="BK100" s="9" t="s">
        <v>678</v>
      </c>
      <c r="BL100" s="17">
        <v>74371.949999999953</v>
      </c>
      <c r="BM100" s="17">
        <v>6255</v>
      </c>
    </row>
    <row r="101" spans="60:65" x14ac:dyDescent="0.3">
      <c r="BH101"/>
      <c r="BK101" s="9" t="s">
        <v>679</v>
      </c>
      <c r="BL101" s="17">
        <v>-60.990000000012515</v>
      </c>
      <c r="BM101" s="17">
        <v>6099</v>
      </c>
    </row>
    <row r="102" spans="60:65" x14ac:dyDescent="0.3">
      <c r="BH102"/>
      <c r="BK102" s="9" t="s">
        <v>680</v>
      </c>
      <c r="BL102" s="17">
        <v>26684.99999999996</v>
      </c>
      <c r="BM102" s="17">
        <v>5930</v>
      </c>
    </row>
    <row r="103" spans="60:65" x14ac:dyDescent="0.3">
      <c r="BH103"/>
      <c r="BK103" s="9" t="s">
        <v>681</v>
      </c>
      <c r="BL103" s="17">
        <v>46112.94</v>
      </c>
      <c r="BM103" s="17">
        <v>6378</v>
      </c>
    </row>
    <row r="104" spans="60:65" x14ac:dyDescent="0.3">
      <c r="BH104"/>
      <c r="BK104" s="9" t="s">
        <v>682</v>
      </c>
      <c r="BL104" s="17">
        <v>-1748.7000000000335</v>
      </c>
      <c r="BM104" s="17">
        <v>6030</v>
      </c>
    </row>
    <row r="105" spans="60:65" x14ac:dyDescent="0.3">
      <c r="BH105"/>
      <c r="BK105" s="9" t="s">
        <v>683</v>
      </c>
      <c r="BL105" s="17">
        <v>-4890.8900000000067</v>
      </c>
      <c r="BM105" s="17">
        <v>6191</v>
      </c>
    </row>
    <row r="106" spans="60:65" x14ac:dyDescent="0.3">
      <c r="BH106"/>
      <c r="BK106" s="9" t="s">
        <v>684</v>
      </c>
      <c r="BL106" s="17">
        <v>54830.159999999974</v>
      </c>
      <c r="BM106" s="17">
        <v>5934</v>
      </c>
    </row>
    <row r="107" spans="60:65" x14ac:dyDescent="0.3">
      <c r="BH107"/>
      <c r="BK107" s="9" t="s">
        <v>685</v>
      </c>
      <c r="BL107" s="17">
        <v>21655.43999999993</v>
      </c>
      <c r="BM107" s="17">
        <v>6332</v>
      </c>
    </row>
    <row r="108" spans="60:65" x14ac:dyDescent="0.3">
      <c r="BH108"/>
      <c r="BK108" s="9" t="s">
        <v>686</v>
      </c>
      <c r="BL108" s="17">
        <v>9097.2600000000093</v>
      </c>
      <c r="BM108" s="17">
        <v>6231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3:AA31"/>
  <sheetViews>
    <sheetView showGridLines="0" topLeftCell="D1" workbookViewId="0">
      <selection activeCell="V19" sqref="V19"/>
    </sheetView>
  </sheetViews>
  <sheetFormatPr defaultRowHeight="14.4" x14ac:dyDescent="0.3"/>
  <cols>
    <col min="7" max="16" width="2.33203125" customWidth="1"/>
  </cols>
  <sheetData>
    <row r="3" spans="18:27" ht="15.6" x14ac:dyDescent="0.3">
      <c r="S3" t="s">
        <v>576</v>
      </c>
      <c r="T3" s="49">
        <f>GETPIVOTDATA("[Measures].[Profit_Margin]",Analysis3!$AC$14,"[Dim_Customers].[Gender]","[Dim_Customers].[Gender].&amp;[Male]")</f>
        <v>0.51472343958010647</v>
      </c>
    </row>
    <row r="4" spans="18:27" x14ac:dyDescent="0.3">
      <c r="S4" t="s">
        <v>577</v>
      </c>
      <c r="T4" s="13">
        <f>GETPIVOTDATA("[Measures].[Profit_Margin]",Analysis3!$AC$14,"[Dim_Customers].[Gender]","[Dim_Customers].[Gender].&amp;[Female]")</f>
        <v>0.48527656041986861</v>
      </c>
    </row>
    <row r="7" spans="18:27" x14ac:dyDescent="0.3">
      <c r="S7" t="s">
        <v>578</v>
      </c>
    </row>
    <row r="8" spans="18:27" x14ac:dyDescent="0.3">
      <c r="S8" t="s">
        <v>579</v>
      </c>
    </row>
    <row r="9" spans="18:27" x14ac:dyDescent="0.3">
      <c r="S9" t="s">
        <v>580</v>
      </c>
    </row>
    <row r="11" spans="18:27" x14ac:dyDescent="0.3">
      <c r="R11" s="48">
        <f t="shared" ref="R11:R17" si="0">R12+0.1</f>
        <v>0.90999999999999992</v>
      </c>
      <c r="S11" s="48">
        <f t="shared" ref="S11:S18" si="1">S12+0.1</f>
        <v>0.91999999999999993</v>
      </c>
      <c r="T11" s="48">
        <f t="shared" ref="T11:T18" si="2">T12+0.1</f>
        <v>0.92999999999999994</v>
      </c>
      <c r="U11" s="48">
        <f t="shared" ref="U11:U18" si="3">U12+0.1</f>
        <v>0.94</v>
      </c>
      <c r="V11" s="48">
        <f t="shared" ref="V11:V18" si="4">V12+0.1</f>
        <v>0.94999999999999984</v>
      </c>
      <c r="W11" s="48">
        <f t="shared" ref="W11:W18" si="5">W12+0.1</f>
        <v>0.95999999999999985</v>
      </c>
      <c r="X11" s="48">
        <f t="shared" ref="X11:X18" si="6">X12+0.1</f>
        <v>0.96999999999999986</v>
      </c>
      <c r="Y11" s="48">
        <f t="shared" ref="Y11:Y18" si="7">Y12+0.1</f>
        <v>0.97999999999999987</v>
      </c>
      <c r="Z11" s="48">
        <f t="shared" ref="Z11:Z18" si="8">Z12+0.1</f>
        <v>0.98999999999999988</v>
      </c>
      <c r="AA11" s="48">
        <f t="shared" ref="AA11:AA18" si="9">AA12+0.1</f>
        <v>0.99999999999999989</v>
      </c>
    </row>
    <row r="12" spans="18:27" x14ac:dyDescent="0.3">
      <c r="R12" s="48">
        <f t="shared" si="0"/>
        <v>0.80999999999999994</v>
      </c>
      <c r="S12" s="48">
        <f t="shared" si="1"/>
        <v>0.82</v>
      </c>
      <c r="T12" s="48">
        <f t="shared" si="2"/>
        <v>0.83</v>
      </c>
      <c r="U12" s="48">
        <f t="shared" si="3"/>
        <v>0.84</v>
      </c>
      <c r="V12" s="48">
        <f t="shared" si="4"/>
        <v>0.84999999999999987</v>
      </c>
      <c r="W12" s="48">
        <f t="shared" si="5"/>
        <v>0.85999999999999988</v>
      </c>
      <c r="X12" s="48">
        <f t="shared" si="6"/>
        <v>0.86999999999999988</v>
      </c>
      <c r="Y12" s="48">
        <f t="shared" si="7"/>
        <v>0.87999999999999989</v>
      </c>
      <c r="Z12" s="48">
        <f t="shared" si="8"/>
        <v>0.8899999999999999</v>
      </c>
      <c r="AA12" s="48">
        <f t="shared" si="9"/>
        <v>0.89999999999999991</v>
      </c>
    </row>
    <row r="13" spans="18:27" x14ac:dyDescent="0.3">
      <c r="R13" s="48">
        <f t="shared" si="0"/>
        <v>0.71</v>
      </c>
      <c r="S13" s="48">
        <f t="shared" si="1"/>
        <v>0.72</v>
      </c>
      <c r="T13" s="48">
        <f t="shared" si="2"/>
        <v>0.73</v>
      </c>
      <c r="U13" s="48">
        <f t="shared" si="3"/>
        <v>0.74</v>
      </c>
      <c r="V13" s="48">
        <f t="shared" si="4"/>
        <v>0.74999999999999989</v>
      </c>
      <c r="W13" s="48">
        <f t="shared" si="5"/>
        <v>0.7599999999999999</v>
      </c>
      <c r="X13" s="48">
        <f t="shared" si="6"/>
        <v>0.76999999999999991</v>
      </c>
      <c r="Y13" s="48">
        <f t="shared" si="7"/>
        <v>0.77999999999999992</v>
      </c>
      <c r="Z13" s="48">
        <f t="shared" si="8"/>
        <v>0.78999999999999992</v>
      </c>
      <c r="AA13" s="48">
        <f t="shared" si="9"/>
        <v>0.79999999999999993</v>
      </c>
    </row>
    <row r="14" spans="18:27" x14ac:dyDescent="0.3">
      <c r="R14" s="48">
        <f t="shared" si="0"/>
        <v>0.61</v>
      </c>
      <c r="S14" s="48">
        <f t="shared" si="1"/>
        <v>0.62</v>
      </c>
      <c r="T14" s="48">
        <f t="shared" si="2"/>
        <v>0.63</v>
      </c>
      <c r="U14" s="48">
        <f t="shared" si="3"/>
        <v>0.64</v>
      </c>
      <c r="V14" s="48">
        <f t="shared" si="4"/>
        <v>0.64999999999999991</v>
      </c>
      <c r="W14" s="48">
        <f t="shared" si="5"/>
        <v>0.65999999999999992</v>
      </c>
      <c r="X14" s="48">
        <f t="shared" si="6"/>
        <v>0.66999999999999993</v>
      </c>
      <c r="Y14" s="48">
        <f t="shared" si="7"/>
        <v>0.67999999999999994</v>
      </c>
      <c r="Z14" s="48">
        <f t="shared" si="8"/>
        <v>0.69</v>
      </c>
      <c r="AA14" s="48">
        <f t="shared" si="9"/>
        <v>0.7</v>
      </c>
    </row>
    <row r="15" spans="18:27" x14ac:dyDescent="0.3">
      <c r="R15" s="48">
        <f t="shared" si="0"/>
        <v>0.51</v>
      </c>
      <c r="S15" s="48">
        <f t="shared" si="1"/>
        <v>0.52</v>
      </c>
      <c r="T15" s="48">
        <f t="shared" si="2"/>
        <v>0.53</v>
      </c>
      <c r="U15" s="48">
        <f t="shared" si="3"/>
        <v>0.54</v>
      </c>
      <c r="V15" s="48">
        <f t="shared" si="4"/>
        <v>0.54999999999999993</v>
      </c>
      <c r="W15" s="48">
        <f t="shared" si="5"/>
        <v>0.55999999999999994</v>
      </c>
      <c r="X15" s="48">
        <f t="shared" si="6"/>
        <v>0.56999999999999995</v>
      </c>
      <c r="Y15" s="48">
        <f t="shared" si="7"/>
        <v>0.57999999999999996</v>
      </c>
      <c r="Z15" s="48">
        <f t="shared" si="8"/>
        <v>0.59</v>
      </c>
      <c r="AA15" s="48">
        <f t="shared" si="9"/>
        <v>0.6</v>
      </c>
    </row>
    <row r="16" spans="18:27" x14ac:dyDescent="0.3">
      <c r="R16" s="48">
        <f t="shared" si="0"/>
        <v>0.41000000000000003</v>
      </c>
      <c r="S16" s="48">
        <f t="shared" si="1"/>
        <v>0.42000000000000004</v>
      </c>
      <c r="T16" s="48">
        <f t="shared" si="2"/>
        <v>0.43000000000000005</v>
      </c>
      <c r="U16" s="48">
        <f t="shared" si="3"/>
        <v>0.44000000000000006</v>
      </c>
      <c r="V16" s="48">
        <f t="shared" si="4"/>
        <v>0.44999999999999996</v>
      </c>
      <c r="W16" s="48">
        <f t="shared" si="5"/>
        <v>0.45999999999999996</v>
      </c>
      <c r="X16" s="48">
        <f t="shared" si="6"/>
        <v>0.47</v>
      </c>
      <c r="Y16" s="48">
        <f t="shared" si="7"/>
        <v>0.48</v>
      </c>
      <c r="Z16" s="48">
        <f t="shared" si="8"/>
        <v>0.49</v>
      </c>
      <c r="AA16" s="48">
        <f t="shared" si="9"/>
        <v>0.5</v>
      </c>
    </row>
    <row r="17" spans="6:27" x14ac:dyDescent="0.3">
      <c r="R17" s="48">
        <f t="shared" si="0"/>
        <v>0.31000000000000005</v>
      </c>
      <c r="S17" s="48">
        <f t="shared" si="1"/>
        <v>0.32000000000000006</v>
      </c>
      <c r="T17" s="48">
        <f t="shared" si="2"/>
        <v>0.33</v>
      </c>
      <c r="U17" s="48">
        <f t="shared" si="3"/>
        <v>0.34</v>
      </c>
      <c r="V17" s="48">
        <f t="shared" si="4"/>
        <v>0.35</v>
      </c>
      <c r="W17" s="48">
        <f t="shared" si="5"/>
        <v>0.36</v>
      </c>
      <c r="X17" s="48">
        <f t="shared" si="6"/>
        <v>0.37</v>
      </c>
      <c r="Y17" s="48">
        <f t="shared" si="7"/>
        <v>0.38</v>
      </c>
      <c r="Z17" s="48">
        <f t="shared" si="8"/>
        <v>0.39</v>
      </c>
      <c r="AA17" s="48">
        <f t="shared" si="9"/>
        <v>0.4</v>
      </c>
    </row>
    <row r="18" spans="6:27" x14ac:dyDescent="0.3">
      <c r="R18" s="48">
        <f>R19+0.1</f>
        <v>0.21000000000000002</v>
      </c>
      <c r="S18" s="48">
        <f t="shared" si="1"/>
        <v>0.22000000000000003</v>
      </c>
      <c r="T18" s="48">
        <f t="shared" si="2"/>
        <v>0.23</v>
      </c>
      <c r="U18" s="48">
        <f t="shared" si="3"/>
        <v>0.24000000000000002</v>
      </c>
      <c r="V18" s="48">
        <f t="shared" si="4"/>
        <v>0.25</v>
      </c>
      <c r="W18" s="48">
        <f t="shared" si="5"/>
        <v>0.26</v>
      </c>
      <c r="X18" s="48">
        <f t="shared" si="6"/>
        <v>0.27</v>
      </c>
      <c r="Y18" s="48">
        <f t="shared" si="7"/>
        <v>0.28000000000000003</v>
      </c>
      <c r="Z18" s="48">
        <f t="shared" si="8"/>
        <v>0.29000000000000004</v>
      </c>
      <c r="AA18" s="48">
        <f t="shared" si="9"/>
        <v>0.30000000000000004</v>
      </c>
    </row>
    <row r="19" spans="6:27" x14ac:dyDescent="0.3">
      <c r="R19" s="48">
        <f>R20+0.1</f>
        <v>0.11</v>
      </c>
      <c r="S19" s="48">
        <f>S20+0.1</f>
        <v>0.12000000000000001</v>
      </c>
      <c r="T19" s="48">
        <f t="shared" ref="T19:AA19" si="10">T20+0.1</f>
        <v>0.13</v>
      </c>
      <c r="U19" s="48">
        <f t="shared" si="10"/>
        <v>0.14000000000000001</v>
      </c>
      <c r="V19" s="48">
        <f t="shared" si="10"/>
        <v>0.15000000000000002</v>
      </c>
      <c r="W19" s="48">
        <f t="shared" si="10"/>
        <v>0.16</v>
      </c>
      <c r="X19" s="48">
        <f t="shared" si="10"/>
        <v>0.17</v>
      </c>
      <c r="Y19" s="48">
        <f t="shared" si="10"/>
        <v>0.18</v>
      </c>
      <c r="Z19" s="48">
        <f t="shared" si="10"/>
        <v>0.19</v>
      </c>
      <c r="AA19" s="48">
        <f t="shared" si="10"/>
        <v>0.2</v>
      </c>
    </row>
    <row r="20" spans="6:27" x14ac:dyDescent="0.3">
      <c r="R20" s="48">
        <v>0.01</v>
      </c>
      <c r="S20" s="48">
        <f>R20+0.01</f>
        <v>0.02</v>
      </c>
      <c r="T20" s="48">
        <f t="shared" ref="T20:Z20" si="11">S20+0.01</f>
        <v>0.03</v>
      </c>
      <c r="U20" s="48">
        <f t="shared" si="11"/>
        <v>0.04</v>
      </c>
      <c r="V20" s="48">
        <f t="shared" si="11"/>
        <v>0.05</v>
      </c>
      <c r="W20" s="48">
        <f t="shared" si="11"/>
        <v>6.0000000000000005E-2</v>
      </c>
      <c r="X20" s="48">
        <f t="shared" si="11"/>
        <v>7.0000000000000007E-2</v>
      </c>
      <c r="Y20" s="48">
        <f t="shared" si="11"/>
        <v>0.08</v>
      </c>
      <c r="Z20" s="48">
        <f t="shared" si="11"/>
        <v>0.09</v>
      </c>
      <c r="AA20" s="48">
        <f>Z20+0.01</f>
        <v>9.9999999999999992E-2</v>
      </c>
    </row>
    <row r="22" spans="6:27" ht="10.95" customHeight="1" x14ac:dyDescent="0.3">
      <c r="F22" s="50"/>
      <c r="G22" s="51" t="str">
        <f t="shared" ref="G22:G31" si="12">IF(R11&gt;$T$3,$S$8,$S$9)</f>
        <v>■</v>
      </c>
      <c r="H22" s="51" t="str">
        <f t="shared" ref="H22:H31" si="13">IF(S11&gt;$T$3,$S$8,$S$9)</f>
        <v>■</v>
      </c>
      <c r="I22" s="51" t="str">
        <f t="shared" ref="I22:I31" si="14">IF(T11&gt;$T$3,$S$8,$S$9)</f>
        <v>■</v>
      </c>
      <c r="J22" s="51" t="str">
        <f t="shared" ref="J22:J31" si="15">IF(U11&gt;$T$3,$S$8,$S$9)</f>
        <v>■</v>
      </c>
      <c r="K22" s="51" t="str">
        <f t="shared" ref="K22:K31" si="16">IF(V11&gt;$T$3,$S$8,$S$9)</f>
        <v>■</v>
      </c>
      <c r="L22" s="51" t="str">
        <f t="shared" ref="L22:L31" si="17">IF(W11&gt;$T$3,$S$8,$S$9)</f>
        <v>■</v>
      </c>
      <c r="M22" s="51" t="str">
        <f t="shared" ref="M22:M31" si="18">IF(X11&gt;$T$3,$S$8,$S$9)</f>
        <v>■</v>
      </c>
      <c r="N22" s="51" t="str">
        <f t="shared" ref="N22:N31" si="19">IF(Y11&gt;$T$3,$S$8,$S$9)</f>
        <v>■</v>
      </c>
      <c r="O22" s="51" t="str">
        <f t="shared" ref="O22:O31" si="20">IF(Z11&gt;$T$3,$S$8,$S$9)</f>
        <v>■</v>
      </c>
      <c r="P22" s="51" t="str">
        <f t="shared" ref="P22:P31" si="21">IF(AA11&gt;$T$3,$S$8,$S$9)</f>
        <v>■</v>
      </c>
    </row>
    <row r="23" spans="6:27" ht="10.95" customHeight="1" x14ac:dyDescent="0.3">
      <c r="F23" s="50"/>
      <c r="G23" s="51" t="str">
        <f t="shared" si="12"/>
        <v>■</v>
      </c>
      <c r="H23" s="51" t="str">
        <f t="shared" si="13"/>
        <v>■</v>
      </c>
      <c r="I23" s="51" t="str">
        <f t="shared" si="14"/>
        <v>■</v>
      </c>
      <c r="J23" s="51" t="str">
        <f t="shared" si="15"/>
        <v>■</v>
      </c>
      <c r="K23" s="51" t="str">
        <f t="shared" si="16"/>
        <v>■</v>
      </c>
      <c r="L23" s="51" t="str">
        <f t="shared" si="17"/>
        <v>■</v>
      </c>
      <c r="M23" s="51" t="str">
        <f t="shared" si="18"/>
        <v>■</v>
      </c>
      <c r="N23" s="51" t="str">
        <f t="shared" si="19"/>
        <v>■</v>
      </c>
      <c r="O23" s="51" t="str">
        <f t="shared" si="20"/>
        <v>■</v>
      </c>
      <c r="P23" s="51" t="str">
        <f t="shared" si="21"/>
        <v>■</v>
      </c>
    </row>
    <row r="24" spans="6:27" ht="10.95" customHeight="1" x14ac:dyDescent="0.3">
      <c r="F24" s="50"/>
      <c r="G24" s="51" t="str">
        <f t="shared" si="12"/>
        <v>■</v>
      </c>
      <c r="H24" s="51" t="str">
        <f t="shared" si="13"/>
        <v>■</v>
      </c>
      <c r="I24" s="51" t="str">
        <f t="shared" si="14"/>
        <v>■</v>
      </c>
      <c r="J24" s="51" t="str">
        <f t="shared" si="15"/>
        <v>■</v>
      </c>
      <c r="K24" s="51" t="str">
        <f t="shared" si="16"/>
        <v>■</v>
      </c>
      <c r="L24" s="51" t="str">
        <f t="shared" si="17"/>
        <v>■</v>
      </c>
      <c r="M24" s="51" t="str">
        <f t="shared" si="18"/>
        <v>■</v>
      </c>
      <c r="N24" s="51" t="str">
        <f t="shared" si="19"/>
        <v>■</v>
      </c>
      <c r="O24" s="51" t="str">
        <f t="shared" si="20"/>
        <v>■</v>
      </c>
      <c r="P24" s="51" t="str">
        <f t="shared" si="21"/>
        <v>■</v>
      </c>
    </row>
    <row r="25" spans="6:27" ht="10.95" customHeight="1" x14ac:dyDescent="0.3">
      <c r="F25" s="50"/>
      <c r="G25" s="51" t="str">
        <f t="shared" si="12"/>
        <v>■</v>
      </c>
      <c r="H25" s="51" t="str">
        <f t="shared" si="13"/>
        <v>■</v>
      </c>
      <c r="I25" s="51" t="str">
        <f t="shared" si="14"/>
        <v>■</v>
      </c>
      <c r="J25" s="51" t="str">
        <f t="shared" si="15"/>
        <v>■</v>
      </c>
      <c r="K25" s="51" t="str">
        <f t="shared" si="16"/>
        <v>■</v>
      </c>
      <c r="L25" s="51" t="str">
        <f t="shared" si="17"/>
        <v>■</v>
      </c>
      <c r="M25" s="51" t="str">
        <f t="shared" si="18"/>
        <v>■</v>
      </c>
      <c r="N25" s="51" t="str">
        <f t="shared" si="19"/>
        <v>■</v>
      </c>
      <c r="O25" s="51" t="str">
        <f t="shared" si="20"/>
        <v>■</v>
      </c>
      <c r="P25" s="51" t="str">
        <f t="shared" si="21"/>
        <v>■</v>
      </c>
    </row>
    <row r="26" spans="6:27" ht="10.95" customHeight="1" x14ac:dyDescent="0.3">
      <c r="F26" s="50"/>
      <c r="G26" s="51" t="str">
        <f t="shared" si="12"/>
        <v>●</v>
      </c>
      <c r="H26" s="51" t="str">
        <f t="shared" si="13"/>
        <v>■</v>
      </c>
      <c r="I26" s="51" t="str">
        <f t="shared" si="14"/>
        <v>■</v>
      </c>
      <c r="J26" s="51" t="str">
        <f t="shared" si="15"/>
        <v>■</v>
      </c>
      <c r="K26" s="51" t="str">
        <f t="shared" si="16"/>
        <v>■</v>
      </c>
      <c r="L26" s="51" t="str">
        <f t="shared" si="17"/>
        <v>■</v>
      </c>
      <c r="M26" s="51" t="str">
        <f t="shared" si="18"/>
        <v>■</v>
      </c>
      <c r="N26" s="51" t="str">
        <f t="shared" si="19"/>
        <v>■</v>
      </c>
      <c r="O26" s="51" t="str">
        <f t="shared" si="20"/>
        <v>■</v>
      </c>
      <c r="P26" s="51" t="str">
        <f t="shared" si="21"/>
        <v>■</v>
      </c>
    </row>
    <row r="27" spans="6:27" ht="10.95" customHeight="1" x14ac:dyDescent="0.3">
      <c r="F27" s="50"/>
      <c r="G27" s="51" t="str">
        <f t="shared" si="12"/>
        <v>●</v>
      </c>
      <c r="H27" s="51" t="str">
        <f t="shared" si="13"/>
        <v>●</v>
      </c>
      <c r="I27" s="51" t="str">
        <f t="shared" si="14"/>
        <v>●</v>
      </c>
      <c r="J27" s="51" t="str">
        <f t="shared" si="15"/>
        <v>●</v>
      </c>
      <c r="K27" s="51" t="str">
        <f t="shared" si="16"/>
        <v>●</v>
      </c>
      <c r="L27" s="51" t="str">
        <f t="shared" si="17"/>
        <v>●</v>
      </c>
      <c r="M27" s="51" t="str">
        <f t="shared" si="18"/>
        <v>●</v>
      </c>
      <c r="N27" s="51" t="str">
        <f t="shared" si="19"/>
        <v>●</v>
      </c>
      <c r="O27" s="51" t="str">
        <f t="shared" si="20"/>
        <v>●</v>
      </c>
      <c r="P27" s="51" t="str">
        <f t="shared" si="21"/>
        <v>●</v>
      </c>
    </row>
    <row r="28" spans="6:27" ht="10.95" customHeight="1" x14ac:dyDescent="0.3">
      <c r="F28" s="50"/>
      <c r="G28" s="51" t="str">
        <f t="shared" si="12"/>
        <v>●</v>
      </c>
      <c r="H28" s="51" t="str">
        <f t="shared" si="13"/>
        <v>●</v>
      </c>
      <c r="I28" s="51" t="str">
        <f t="shared" si="14"/>
        <v>●</v>
      </c>
      <c r="J28" s="51" t="str">
        <f t="shared" si="15"/>
        <v>●</v>
      </c>
      <c r="K28" s="51" t="str">
        <f t="shared" si="16"/>
        <v>●</v>
      </c>
      <c r="L28" s="51" t="str">
        <f t="shared" si="17"/>
        <v>●</v>
      </c>
      <c r="M28" s="51" t="str">
        <f t="shared" si="18"/>
        <v>●</v>
      </c>
      <c r="N28" s="51" t="str">
        <f t="shared" si="19"/>
        <v>●</v>
      </c>
      <c r="O28" s="51" t="str">
        <f t="shared" si="20"/>
        <v>●</v>
      </c>
      <c r="P28" s="51" t="str">
        <f t="shared" si="21"/>
        <v>●</v>
      </c>
    </row>
    <row r="29" spans="6:27" ht="10.95" customHeight="1" x14ac:dyDescent="0.3">
      <c r="F29" s="50"/>
      <c r="G29" s="51" t="str">
        <f t="shared" si="12"/>
        <v>●</v>
      </c>
      <c r="H29" s="51" t="str">
        <f t="shared" si="13"/>
        <v>●</v>
      </c>
      <c r="I29" s="51" t="str">
        <f t="shared" si="14"/>
        <v>●</v>
      </c>
      <c r="J29" s="51" t="str">
        <f t="shared" si="15"/>
        <v>●</v>
      </c>
      <c r="K29" s="51" t="str">
        <f t="shared" si="16"/>
        <v>●</v>
      </c>
      <c r="L29" s="51" t="str">
        <f t="shared" si="17"/>
        <v>●</v>
      </c>
      <c r="M29" s="51" t="str">
        <f t="shared" si="18"/>
        <v>●</v>
      </c>
      <c r="N29" s="51" t="str">
        <f t="shared" si="19"/>
        <v>●</v>
      </c>
      <c r="O29" s="51" t="str">
        <f t="shared" si="20"/>
        <v>●</v>
      </c>
      <c r="P29" s="51" t="str">
        <f t="shared" si="21"/>
        <v>●</v>
      </c>
    </row>
    <row r="30" spans="6:27" ht="10.95" customHeight="1" x14ac:dyDescent="0.3">
      <c r="F30" s="50"/>
      <c r="G30" s="51" t="str">
        <f t="shared" si="12"/>
        <v>●</v>
      </c>
      <c r="H30" s="51" t="str">
        <f t="shared" si="13"/>
        <v>●</v>
      </c>
      <c r="I30" s="51" t="str">
        <f t="shared" si="14"/>
        <v>●</v>
      </c>
      <c r="J30" s="51" t="str">
        <f t="shared" si="15"/>
        <v>●</v>
      </c>
      <c r="K30" s="51" t="str">
        <f t="shared" si="16"/>
        <v>●</v>
      </c>
      <c r="L30" s="51" t="str">
        <f t="shared" si="17"/>
        <v>●</v>
      </c>
      <c r="M30" s="51" t="str">
        <f t="shared" si="18"/>
        <v>●</v>
      </c>
      <c r="N30" s="51" t="str">
        <f t="shared" si="19"/>
        <v>●</v>
      </c>
      <c r="O30" s="51" t="str">
        <f t="shared" si="20"/>
        <v>●</v>
      </c>
      <c r="P30" s="51" t="str">
        <f t="shared" si="21"/>
        <v>●</v>
      </c>
    </row>
    <row r="31" spans="6:27" ht="10.95" customHeight="1" x14ac:dyDescent="0.3">
      <c r="F31" s="50"/>
      <c r="G31" s="51" t="str">
        <f t="shared" si="12"/>
        <v>●</v>
      </c>
      <c r="H31" s="51" t="str">
        <f t="shared" si="13"/>
        <v>●</v>
      </c>
      <c r="I31" s="51" t="str">
        <f t="shared" si="14"/>
        <v>●</v>
      </c>
      <c r="J31" s="51" t="str">
        <f t="shared" si="15"/>
        <v>●</v>
      </c>
      <c r="K31" s="51" t="str">
        <f t="shared" si="16"/>
        <v>●</v>
      </c>
      <c r="L31" s="51" t="str">
        <f t="shared" si="17"/>
        <v>●</v>
      </c>
      <c r="M31" s="51" t="str">
        <f t="shared" si="18"/>
        <v>●</v>
      </c>
      <c r="N31" s="51" t="str">
        <f t="shared" si="19"/>
        <v>●</v>
      </c>
      <c r="O31" s="51" t="str">
        <f t="shared" si="20"/>
        <v>●</v>
      </c>
      <c r="P31" s="51" t="str">
        <f t="shared" si="21"/>
        <v>●</v>
      </c>
    </row>
  </sheetData>
  <conditionalFormatting sqref="G22:P31">
    <cfRule type="expression" dxfId="1" priority="1">
      <formula>G22&lt;&gt;$S$9</formula>
    </cfRule>
    <cfRule type="expression" dxfId="0" priority="2">
      <formula>G22&lt;&gt;$S$8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R1:V5"/>
  <sheetViews>
    <sheetView showGridLines="0" zoomScale="110" zoomScaleNormal="110" workbookViewId="0"/>
  </sheetViews>
  <sheetFormatPr defaultRowHeight="14.4" x14ac:dyDescent="0.3"/>
  <cols>
    <col min="1" max="1" width="9.88671875" style="4" bestFit="1" customWidth="1"/>
    <col min="2" max="2" width="10.5546875" style="4" bestFit="1" customWidth="1"/>
    <col min="3" max="3" width="16.33203125" style="4" bestFit="1" customWidth="1"/>
    <col min="4" max="4" width="10.5546875" style="4" bestFit="1" customWidth="1"/>
    <col min="5" max="5" width="16.33203125" style="4" bestFit="1" customWidth="1"/>
    <col min="6" max="16384" width="8.88671875" style="4"/>
  </cols>
  <sheetData>
    <row r="1" spans="18:22" ht="9.6" customHeight="1" x14ac:dyDescent="0.3">
      <c r="R1" s="6"/>
      <c r="S1" s="6"/>
      <c r="T1" s="6"/>
      <c r="U1" s="6"/>
      <c r="V1" s="6"/>
    </row>
    <row r="2" spans="18:22" ht="1.8" customHeight="1" x14ac:dyDescent="0.3">
      <c r="R2" s="5"/>
      <c r="S2" s="5"/>
      <c r="T2" s="5"/>
      <c r="U2" s="5"/>
      <c r="V2" s="5"/>
    </row>
    <row r="3" spans="18:22" hidden="1" x14ac:dyDescent="0.3">
      <c r="R3" s="5"/>
      <c r="S3" s="5"/>
      <c r="T3" s="5"/>
      <c r="U3" s="5"/>
      <c r="V3" s="5"/>
    </row>
    <row r="4" spans="18:22" ht="9.6" hidden="1" customHeight="1" x14ac:dyDescent="0.3">
      <c r="R4" s="5"/>
      <c r="S4" s="5"/>
      <c r="T4" s="5"/>
      <c r="U4" s="5"/>
      <c r="V4" s="5"/>
    </row>
    <row r="5" spans="18:22" hidden="1" x14ac:dyDescent="0.3">
      <c r="R5" s="5"/>
      <c r="S5" s="5"/>
      <c r="T5" s="5"/>
      <c r="U5" s="5"/>
      <c r="V5" s="5"/>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Option Button 3">
              <controlPr defaultSize="0" autoFill="0" autoLine="0" autoPict="0">
                <anchor moveWithCells="1">
                  <from>
                    <xdr:col>7</xdr:col>
                    <xdr:colOff>342900</xdr:colOff>
                    <xdr:row>12</xdr:row>
                    <xdr:rowOff>22860</xdr:rowOff>
                  </from>
                  <to>
                    <xdr:col>7</xdr:col>
                    <xdr:colOff>563880</xdr:colOff>
                    <xdr:row>13</xdr:row>
                    <xdr:rowOff>114300</xdr:rowOff>
                  </to>
                </anchor>
              </controlPr>
            </control>
          </mc:Choice>
        </mc:AlternateContent>
        <mc:AlternateContent xmlns:mc="http://schemas.openxmlformats.org/markup-compatibility/2006">
          <mc:Choice Requires="x14">
            <control shapeId="6148" r:id="rId5" name="Option Button 4">
              <controlPr defaultSize="0" autoFill="0" autoLine="0" autoPict="0">
                <anchor moveWithCells="1">
                  <from>
                    <xdr:col>9</xdr:col>
                    <xdr:colOff>533400</xdr:colOff>
                    <xdr:row>12</xdr:row>
                    <xdr:rowOff>15240</xdr:rowOff>
                  </from>
                  <to>
                    <xdr:col>10</xdr:col>
                    <xdr:colOff>83820</xdr:colOff>
                    <xdr:row>13</xdr:row>
                    <xdr:rowOff>144780</xdr:rowOff>
                  </to>
                </anchor>
              </controlPr>
            </control>
          </mc:Choice>
        </mc:AlternateContent>
        <mc:AlternateContent xmlns:mc="http://schemas.openxmlformats.org/markup-compatibility/2006">
          <mc:Choice Requires="x14">
            <control shapeId="6149" r:id="rId6" name="Drop Down 5">
              <controlPr defaultSize="0" autoLine="0" autoPict="0">
                <anchor moveWithCells="1">
                  <from>
                    <xdr:col>11</xdr:col>
                    <xdr:colOff>358140</xdr:colOff>
                    <xdr:row>12</xdr:row>
                    <xdr:rowOff>99060</xdr:rowOff>
                  </from>
                  <to>
                    <xdr:col>12</xdr:col>
                    <xdr:colOff>556260</xdr:colOff>
                    <xdr:row>13</xdr:row>
                    <xdr:rowOff>121920</xdr:rowOff>
                  </to>
                </anchor>
              </controlPr>
            </control>
          </mc:Choice>
        </mc:AlternateContent>
        <mc:AlternateContent xmlns:mc="http://schemas.openxmlformats.org/markup-compatibility/2006">
          <mc:Choice Requires="x14">
            <control shapeId="6185" r:id="rId7" name="Option Button 41">
              <controlPr defaultSize="0" autoFill="0" autoLine="0" autoPict="0">
                <anchor moveWithCells="1">
                  <from>
                    <xdr:col>13</xdr:col>
                    <xdr:colOff>525780</xdr:colOff>
                    <xdr:row>44</xdr:row>
                    <xdr:rowOff>106680</xdr:rowOff>
                  </from>
                  <to>
                    <xdr:col>14</xdr:col>
                    <xdr:colOff>114300</xdr:colOff>
                    <xdr:row>45</xdr:row>
                    <xdr:rowOff>175260</xdr:rowOff>
                  </to>
                </anchor>
              </controlPr>
            </control>
          </mc:Choice>
        </mc:AlternateContent>
        <mc:AlternateContent xmlns:mc="http://schemas.openxmlformats.org/markup-compatibility/2006">
          <mc:Choice Requires="x14">
            <control shapeId="6182" r:id="rId8" name="Option Button 38">
              <controlPr defaultSize="0" autoFill="0" autoLine="0" autoPict="0">
                <anchor moveWithCells="1">
                  <from>
                    <xdr:col>14</xdr:col>
                    <xdr:colOff>114300</xdr:colOff>
                    <xdr:row>16</xdr:row>
                    <xdr:rowOff>175260</xdr:rowOff>
                  </from>
                  <to>
                    <xdr:col>14</xdr:col>
                    <xdr:colOff>304800</xdr:colOff>
                    <xdr:row>18</xdr:row>
                    <xdr:rowOff>60960</xdr:rowOff>
                  </to>
                </anchor>
              </controlPr>
            </control>
          </mc:Choice>
        </mc:AlternateContent>
        <mc:AlternateContent xmlns:mc="http://schemas.openxmlformats.org/markup-compatibility/2006">
          <mc:Choice Requires="x14">
            <control shapeId="6186" r:id="rId9" name="Option Button 42">
              <controlPr defaultSize="0" autoFill="0" autoLine="0" autoPict="0">
                <anchor moveWithCells="1">
                  <from>
                    <xdr:col>17</xdr:col>
                    <xdr:colOff>129540</xdr:colOff>
                    <xdr:row>16</xdr:row>
                    <xdr:rowOff>160020</xdr:rowOff>
                  </from>
                  <to>
                    <xdr:col>17</xdr:col>
                    <xdr:colOff>320040</xdr:colOff>
                    <xdr:row>18</xdr:row>
                    <xdr:rowOff>53340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883C7A54-FCCE-4C63-991F-0CBB5A466C5C}">
  <ds:schemaRefs/>
</ds:datastoreItem>
</file>

<file path=customXml/itemProps2.xml><?xml version="1.0" encoding="utf-8"?>
<ds:datastoreItem xmlns:ds="http://schemas.openxmlformats.org/officeDocument/2006/customXml" ds:itemID="{8C8AB474-6EB1-40B6-BD17-6C3146E595E9}">
  <ds:schemaRefs/>
</ds:datastoreItem>
</file>

<file path=customXml/itemProps3.xml><?xml version="1.0" encoding="utf-8"?>
<ds:datastoreItem xmlns:ds="http://schemas.openxmlformats.org/officeDocument/2006/customXml" ds:itemID="{CBF5D260-A37D-42A8-9D0D-DD7ED1A8CE34}">
  <ds:schemaRefs/>
</ds:datastoreItem>
</file>

<file path=customXml/itemProps4.xml><?xml version="1.0" encoding="utf-8"?>
<ds:datastoreItem xmlns:ds="http://schemas.openxmlformats.org/officeDocument/2006/customXml" ds:itemID="{22E19C0A-0748-4F18-96ED-E50118BEAA61}">
  <ds:schemaRefs/>
</ds:datastoreItem>
</file>

<file path=customXml/itemProps5.xml><?xml version="1.0" encoding="utf-8"?>
<ds:datastoreItem xmlns:ds="http://schemas.openxmlformats.org/officeDocument/2006/customXml" ds:itemID="{C1CE91B9-1172-4B08-B6EB-43576AAFC44D}">
  <ds:schemaRefs/>
</ds:datastoreItem>
</file>

<file path=customXml/itemProps6.xml><?xml version="1.0" encoding="utf-8"?>
<ds:datastoreItem xmlns:ds="http://schemas.openxmlformats.org/officeDocument/2006/customXml" ds:itemID="{FB1217E7-9055-4C64-A59F-54BDD61C14C7}">
  <ds:schemaRefs/>
</ds:datastoreItem>
</file>

<file path=customXml/itemProps7.xml><?xml version="1.0" encoding="utf-8"?>
<ds:datastoreItem xmlns:ds="http://schemas.openxmlformats.org/officeDocument/2006/customXml" ds:itemID="{869C708D-FD8A-4E57-A672-78679B66B494}">
  <ds:schemaRefs/>
</ds:datastoreItem>
</file>

<file path=customXml/itemProps8.xml><?xml version="1.0" encoding="utf-8"?>
<ds:datastoreItem xmlns:ds="http://schemas.openxmlformats.org/officeDocument/2006/customXml" ds:itemID="{7B7F1488-18CA-40E0-B2BB-DDF8785F3794}">
  <ds:schemaRefs/>
</ds:datastoreItem>
</file>

<file path=customXml/itemProps9.xml><?xml version="1.0" encoding="utf-8"?>
<ds:datastoreItem xmlns:ds="http://schemas.openxmlformats.org/officeDocument/2006/customXml" ds:itemID="{FD08D684-A76E-4759-BC7D-CA1F9D2284A6}">
  <ds:schemaRefs/>
</ds:datastoreItem>
</file>

<file path=customXml/itemProps10.xml><?xml version="1.0" encoding="utf-8"?>
<ds:datastoreItem xmlns:ds="http://schemas.openxmlformats.org/officeDocument/2006/customXml" ds:itemID="{4B5B1FC9-8C4C-47D9-B1E7-D6A22F437D4C}">
  <ds:schemaRefs/>
</ds:datastoreItem>
</file>

<file path=customXml/itemProps11.xml><?xml version="1.0" encoding="utf-8"?>
<ds:datastoreItem xmlns:ds="http://schemas.openxmlformats.org/officeDocument/2006/customXml" ds:itemID="{DF1C3AE8-E82D-4445-AA11-F4927E2A4309}">
  <ds:schemaRefs/>
</ds:datastoreItem>
</file>

<file path=customXml/itemProps12.xml><?xml version="1.0" encoding="utf-8"?>
<ds:datastoreItem xmlns:ds="http://schemas.openxmlformats.org/officeDocument/2006/customXml" ds:itemID="{30B94D3F-6826-4600-B8D4-84A0CCC95E26}">
  <ds:schemaRefs/>
</ds:datastoreItem>
</file>

<file path=customXml/itemProps13.xml><?xml version="1.0" encoding="utf-8"?>
<ds:datastoreItem xmlns:ds="http://schemas.openxmlformats.org/officeDocument/2006/customXml" ds:itemID="{FA7A9C77-C236-4F75-9E4C-7846D9FFE895}">
  <ds:schemaRefs/>
</ds:datastoreItem>
</file>

<file path=customXml/itemProps14.xml><?xml version="1.0" encoding="utf-8"?>
<ds:datastoreItem xmlns:ds="http://schemas.openxmlformats.org/officeDocument/2006/customXml" ds:itemID="{97015749-1B1B-49AC-9BF9-7D7843F4B984}">
  <ds:schemaRefs/>
</ds:datastoreItem>
</file>

<file path=customXml/itemProps15.xml><?xml version="1.0" encoding="utf-8"?>
<ds:datastoreItem xmlns:ds="http://schemas.openxmlformats.org/officeDocument/2006/customXml" ds:itemID="{21B82226-8E29-44EF-92A9-DF8C4BCE2C4F}">
  <ds:schemaRefs/>
</ds:datastoreItem>
</file>

<file path=customXml/itemProps16.xml><?xml version="1.0" encoding="utf-8"?>
<ds:datastoreItem xmlns:ds="http://schemas.openxmlformats.org/officeDocument/2006/customXml" ds:itemID="{EE4E68BA-A477-40B6-BCCD-17D0C3D67122}">
  <ds:schemaRefs/>
</ds:datastoreItem>
</file>

<file path=customXml/itemProps17.xml><?xml version="1.0" encoding="utf-8"?>
<ds:datastoreItem xmlns:ds="http://schemas.openxmlformats.org/officeDocument/2006/customXml" ds:itemID="{C429707A-8105-40BB-B924-6003AF829710}">
  <ds:schemaRefs/>
</ds:datastoreItem>
</file>

<file path=customXml/itemProps18.xml><?xml version="1.0" encoding="utf-8"?>
<ds:datastoreItem xmlns:ds="http://schemas.openxmlformats.org/officeDocument/2006/customXml" ds:itemID="{DE7EE529-4150-4599-9B0E-B3D909D9E75C}">
  <ds:schemaRefs/>
</ds:datastoreItem>
</file>

<file path=customXml/itemProps19.xml><?xml version="1.0" encoding="utf-8"?>
<ds:datastoreItem xmlns:ds="http://schemas.openxmlformats.org/officeDocument/2006/customXml" ds:itemID="{D59C0277-2C32-463E-A3BC-0DE8E811CDA7}">
  <ds:schemaRefs/>
</ds:datastoreItem>
</file>

<file path=customXml/itemProps20.xml><?xml version="1.0" encoding="utf-8"?>
<ds:datastoreItem xmlns:ds="http://schemas.openxmlformats.org/officeDocument/2006/customXml" ds:itemID="{A042D03E-1ED2-4136-8C39-92249454CE7E}">
  <ds:schemaRefs/>
</ds:datastoreItem>
</file>

<file path=customXml/itemProps21.xml><?xml version="1.0" encoding="utf-8"?>
<ds:datastoreItem xmlns:ds="http://schemas.openxmlformats.org/officeDocument/2006/customXml" ds:itemID="{013D3B1F-8C9E-4091-81CB-445B187FDE74}">
  <ds:schemaRefs/>
</ds:datastoreItem>
</file>

<file path=customXml/itemProps22.xml><?xml version="1.0" encoding="utf-8"?>
<ds:datastoreItem xmlns:ds="http://schemas.openxmlformats.org/officeDocument/2006/customXml" ds:itemID="{9029F156-82A7-49B2-8DD7-096FD9A2D06A}">
  <ds:schemaRefs/>
</ds:datastoreItem>
</file>

<file path=customXml/itemProps23.xml><?xml version="1.0" encoding="utf-8"?>
<ds:datastoreItem xmlns:ds="http://schemas.openxmlformats.org/officeDocument/2006/customXml" ds:itemID="{CFCD84BB-BED9-4442-8446-7C92212CFE55}">
  <ds:schemaRefs/>
</ds:datastoreItem>
</file>

<file path=customXml/itemProps24.xml><?xml version="1.0" encoding="utf-8"?>
<ds:datastoreItem xmlns:ds="http://schemas.openxmlformats.org/officeDocument/2006/customXml" ds:itemID="{B887BD73-1E30-463B-8E0E-316988BC92B9}">
  <ds:schemaRefs/>
</ds:datastoreItem>
</file>

<file path=customXml/itemProps25.xml><?xml version="1.0" encoding="utf-8"?>
<ds:datastoreItem xmlns:ds="http://schemas.openxmlformats.org/officeDocument/2006/customXml" ds:itemID="{F8ADD137-BC71-4E03-A49D-6174EEA4470E}">
  <ds:schemaRefs/>
</ds:datastoreItem>
</file>

<file path=customXml/itemProps26.xml><?xml version="1.0" encoding="utf-8"?>
<ds:datastoreItem xmlns:ds="http://schemas.openxmlformats.org/officeDocument/2006/customXml" ds:itemID="{FC54341D-823D-4133-8450-830C2CFE4629}">
  <ds:schemaRefs/>
</ds:datastoreItem>
</file>

<file path=customXml/itemProps27.xml><?xml version="1.0" encoding="utf-8"?>
<ds:datastoreItem xmlns:ds="http://schemas.openxmlformats.org/officeDocument/2006/customXml" ds:itemID="{B37CBB7F-0823-4E31-9F92-9DB84D75182B}">
  <ds:schemaRefs/>
</ds:datastoreItem>
</file>

<file path=customXml/itemProps28.xml><?xml version="1.0" encoding="utf-8"?>
<ds:datastoreItem xmlns:ds="http://schemas.openxmlformats.org/officeDocument/2006/customXml" ds:itemID="{DE49973D-8173-4391-AF5A-9E3CDFD11F36}">
  <ds:schemaRefs/>
</ds:datastoreItem>
</file>

<file path=customXml/itemProps29.xml><?xml version="1.0" encoding="utf-8"?>
<ds:datastoreItem xmlns:ds="http://schemas.openxmlformats.org/officeDocument/2006/customXml" ds:itemID="{43F415FA-B58A-4AB6-BA25-293B21C66D7E}">
  <ds:schemaRefs/>
</ds:datastoreItem>
</file>

<file path=customXml/itemProps30.xml><?xml version="1.0" encoding="utf-8"?>
<ds:datastoreItem xmlns:ds="http://schemas.openxmlformats.org/officeDocument/2006/customXml" ds:itemID="{B4E8308E-C432-4B18-820D-C84F9B365959}">
  <ds:schemaRefs/>
</ds:datastoreItem>
</file>

<file path=customXml/itemProps31.xml><?xml version="1.0" encoding="utf-8"?>
<ds:datastoreItem xmlns:ds="http://schemas.openxmlformats.org/officeDocument/2006/customXml" ds:itemID="{5A009017-199E-406E-8934-64341B7D3F76}">
  <ds:schemaRefs/>
</ds:datastoreItem>
</file>

<file path=customXml/itemProps32.xml><?xml version="1.0" encoding="utf-8"?>
<ds:datastoreItem xmlns:ds="http://schemas.openxmlformats.org/officeDocument/2006/customXml" ds:itemID="{19A21E3D-51EC-43D6-B351-2635490E4A36}">
  <ds:schemaRefs/>
</ds:datastoreItem>
</file>

<file path=customXml/itemProps33.xml><?xml version="1.0" encoding="utf-8"?>
<ds:datastoreItem xmlns:ds="http://schemas.openxmlformats.org/officeDocument/2006/customXml" ds:itemID="{FB8459F9-3221-4442-B9BC-784DCB99DA63}">
  <ds:schemaRefs/>
</ds:datastoreItem>
</file>

<file path=customXml/itemProps34.xml><?xml version="1.0" encoding="utf-8"?>
<ds:datastoreItem xmlns:ds="http://schemas.openxmlformats.org/officeDocument/2006/customXml" ds:itemID="{2213846B-0987-4012-ADEE-41805224A8FD}">
  <ds:schemaRefs/>
</ds:datastoreItem>
</file>

<file path=customXml/itemProps35.xml><?xml version="1.0" encoding="utf-8"?>
<ds:datastoreItem xmlns:ds="http://schemas.openxmlformats.org/officeDocument/2006/customXml" ds:itemID="{CC2AE23A-721B-419F-AD2D-7D7F8D6B8E76}">
  <ds:schemaRefs/>
</ds:datastoreItem>
</file>

<file path=customXml/itemProps36.xml><?xml version="1.0" encoding="utf-8"?>
<ds:datastoreItem xmlns:ds="http://schemas.openxmlformats.org/officeDocument/2006/customXml" ds:itemID="{54FC03DA-0BC2-4C05-82AC-4780462AFC3C}">
  <ds:schemaRefs/>
</ds:datastoreItem>
</file>

<file path=customXml/itemProps37.xml><?xml version="1.0" encoding="utf-8"?>
<ds:datastoreItem xmlns:ds="http://schemas.openxmlformats.org/officeDocument/2006/customXml" ds:itemID="{7F56284B-596E-4B32-9722-66E3DD15354C}">
  <ds:schemaRefs/>
</ds:datastoreItem>
</file>

<file path=customXml/itemProps38.xml><?xml version="1.0" encoding="utf-8"?>
<ds:datastoreItem xmlns:ds="http://schemas.openxmlformats.org/officeDocument/2006/customXml" ds:itemID="{D9555231-72F4-4461-B048-F27AD30DEF3A}">
  <ds:schemaRefs/>
</ds:datastoreItem>
</file>

<file path=customXml/itemProps39.xml><?xml version="1.0" encoding="utf-8"?>
<ds:datastoreItem xmlns:ds="http://schemas.openxmlformats.org/officeDocument/2006/customXml" ds:itemID="{4F29D5C9-1225-45E7-A513-1DBF78D0EE1D}">
  <ds:schemaRefs/>
</ds:datastoreItem>
</file>

<file path=customXml/itemProps40.xml><?xml version="1.0" encoding="utf-8"?>
<ds:datastoreItem xmlns:ds="http://schemas.openxmlformats.org/officeDocument/2006/customXml" ds:itemID="{2551B38B-9AE1-43B7-86BA-E86F9731E345}">
  <ds:schemaRefs/>
</ds:datastoreItem>
</file>

<file path=customXml/itemProps41.xml><?xml version="1.0" encoding="utf-8"?>
<ds:datastoreItem xmlns:ds="http://schemas.openxmlformats.org/officeDocument/2006/customXml" ds:itemID="{F11195D4-4C82-4E36-8DCA-895421DCD3E6}">
  <ds:schemaRefs/>
</ds:datastoreItem>
</file>

<file path=customXml/itemProps42.xml><?xml version="1.0" encoding="utf-8"?>
<ds:datastoreItem xmlns:ds="http://schemas.openxmlformats.org/officeDocument/2006/customXml" ds:itemID="{8700755D-F58C-4049-80B7-C656825E2B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Time Analysis</vt:lpstr>
      <vt:lpstr>Time Frame</vt:lpstr>
      <vt:lpstr>Waffle Charts</vt:lpstr>
      <vt:lpstr>Sheet3</vt:lpstr>
      <vt:lpstr>Store Analysis</vt:lpstr>
      <vt:lpstr>Store</vt:lpstr>
      <vt:lpstr>Analysis3</vt:lpstr>
      <vt:lpstr>Gender chart</vt:lpstr>
      <vt:lpstr>Profit View</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Komal Sukheja</dc:creator>
  <cp:lastModifiedBy>Komal Sukheja</cp:lastModifiedBy>
  <dcterms:created xsi:type="dcterms:W3CDTF">2024-08-08T13:32:45Z</dcterms:created>
  <dcterms:modified xsi:type="dcterms:W3CDTF">2024-09-08T07:39:54Z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