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\Python_Proyectos\proy_prueba_11-06-2018\proy_files\"/>
    </mc:Choice>
  </mc:AlternateContent>
  <xr:revisionPtr revIDLastSave="0" documentId="13_ncr:1_{16E7A92F-91C3-462D-9AB2-65321307AB7B}" xr6:coauthVersionLast="33" xr6:coauthVersionMax="33" xr10:uidLastSave="{00000000-0000-0000-0000-000000000000}"/>
  <bookViews>
    <workbookView xWindow="0" yWindow="0" windowWidth="20490" windowHeight="7545" firstSheet="2" activeTab="3" xr2:uid="{00000000-000D-0000-FFFF-FFFF00000000}"/>
  </bookViews>
  <sheets>
    <sheet name="Resumen Centros" sheetId="1" state="hidden" r:id="rId1"/>
    <sheet name="Manual" sheetId="19" r:id="rId2"/>
    <sheet name="GENERAL" sheetId="17" r:id="rId3"/>
    <sheet name="INDICADORES" sheetId="20" r:id="rId4"/>
    <sheet name="GRAFICOS" sheetId="18" r:id="rId5"/>
    <sheet name="Excedente (hrs)" sheetId="2" state="hidden" r:id="rId6"/>
    <sheet name="Subcarga (hrs)" sheetId="3" state="hidden" r:id="rId7"/>
    <sheet name="Externalizaciones" sheetId="16" r:id="rId8"/>
    <sheet name="AE" sheetId="4" r:id="rId9"/>
    <sheet name="CB" sheetId="5" r:id="rId10"/>
    <sheet name="CP" sheetId="6" r:id="rId11"/>
    <sheet name="CV" sheetId="7" r:id="rId12"/>
    <sheet name="JC" sheetId="8" r:id="rId13"/>
    <sheet name="JLL" sheetId="9" r:id="rId14"/>
    <sheet name="JT" sheetId="10" r:id="rId15"/>
    <sheet name="MER" sheetId="11" r:id="rId16"/>
    <sheet name="MFE" sheetId="12" r:id="rId17"/>
    <sheet name="MJA" sheetId="13" r:id="rId18"/>
    <sheet name="NN" sheetId="14" r:id="rId19"/>
    <sheet name="XU" sheetId="15" r:id="rId20"/>
  </sheets>
  <definedNames>
    <definedName name="_xlnm._FilterDatabase" localSheetId="7" hidden="1">Externalizaciones!$A$1:$G$150</definedName>
    <definedName name="_xlnm._FilterDatabase" localSheetId="0" hidden="1">'Resumen Centros'!$A$1:$F$74</definedName>
    <definedName name="Meses">AE!$Z$28:$Z$30</definedName>
    <definedName name="Profesores">Externalizaciones!$Y$25:$AJ$25</definedName>
  </definedNames>
  <calcPr calcId="179017"/>
</workbook>
</file>

<file path=xl/calcChain.xml><?xml version="1.0" encoding="utf-8"?>
<calcChain xmlns="http://schemas.openxmlformats.org/spreadsheetml/2006/main">
  <c r="H3" i="20" l="1"/>
  <c r="H4" i="20"/>
  <c r="H5" i="20"/>
  <c r="H6" i="20"/>
  <c r="H7" i="20"/>
  <c r="H9" i="20"/>
  <c r="H10" i="20"/>
  <c r="H11" i="20"/>
  <c r="H12" i="20"/>
  <c r="H13" i="20"/>
  <c r="H2" i="20"/>
  <c r="K3" i="20"/>
  <c r="K4" i="20"/>
  <c r="K5" i="20"/>
  <c r="K6" i="20"/>
  <c r="K7" i="20"/>
  <c r="K9" i="20"/>
  <c r="K10" i="20"/>
  <c r="K11" i="20"/>
  <c r="K12" i="20"/>
  <c r="K13" i="20"/>
  <c r="K2" i="20"/>
  <c r="K14" i="20" s="1"/>
  <c r="J14" i="20"/>
  <c r="J3" i="20"/>
  <c r="J4" i="20"/>
  <c r="J5" i="20"/>
  <c r="J6" i="20"/>
  <c r="J7" i="20"/>
  <c r="J9" i="20"/>
  <c r="J10" i="20"/>
  <c r="J11" i="20"/>
  <c r="J12" i="20"/>
  <c r="J13" i="20"/>
  <c r="J2" i="20"/>
  <c r="I14" i="20"/>
  <c r="I3" i="20"/>
  <c r="I4" i="20"/>
  <c r="I5" i="20"/>
  <c r="I6" i="20"/>
  <c r="I7" i="20"/>
  <c r="I9" i="20"/>
  <c r="I10" i="20"/>
  <c r="I11" i="20"/>
  <c r="I12" i="20"/>
  <c r="I13" i="20"/>
  <c r="I2" i="20"/>
  <c r="G13" i="20"/>
  <c r="G12" i="20"/>
  <c r="G11" i="20"/>
  <c r="G10" i="20"/>
  <c r="G9" i="20"/>
  <c r="G8" i="20"/>
  <c r="G7" i="20"/>
  <c r="G6" i="20"/>
  <c r="G5" i="20"/>
  <c r="G4" i="20"/>
  <c r="G3" i="20"/>
  <c r="G2" i="20"/>
  <c r="M14" i="7"/>
  <c r="M14" i="6"/>
  <c r="M14" i="5"/>
  <c r="H14" i="20" l="1"/>
  <c r="Y27" i="16"/>
  <c r="Z27" i="16"/>
  <c r="M14" i="15"/>
  <c r="M14" i="14"/>
  <c r="M14" i="13"/>
  <c r="M14" i="12"/>
  <c r="M14" i="11"/>
  <c r="M14" i="9"/>
  <c r="M14" i="8"/>
  <c r="M14" i="4"/>
  <c r="AO35" i="16" l="1"/>
  <c r="AX70" i="16"/>
  <c r="AX62" i="16"/>
  <c r="AX63" i="16"/>
  <c r="AX64" i="16"/>
  <c r="AX65" i="16"/>
  <c r="AX66" i="16"/>
  <c r="AX67" i="16"/>
  <c r="AX68" i="16"/>
  <c r="AX69" i="16"/>
  <c r="AX61" i="16"/>
  <c r="M6" i="6"/>
  <c r="AX57" i="16"/>
  <c r="AX56" i="16"/>
  <c r="AX44" i="16"/>
  <c r="AX45" i="16"/>
  <c r="AX46" i="16"/>
  <c r="AX47" i="16"/>
  <c r="AX48" i="16"/>
  <c r="AX49" i="16"/>
  <c r="AX50" i="16"/>
  <c r="AX51" i="16"/>
  <c r="AX52" i="16"/>
  <c r="AX43" i="16"/>
  <c r="AX36" i="16"/>
  <c r="AX37" i="16"/>
  <c r="AX38" i="16"/>
  <c r="AX39" i="16"/>
  <c r="AX35" i="16"/>
  <c r="AX24" i="16"/>
  <c r="AX25" i="16"/>
  <c r="AX26" i="16"/>
  <c r="AX27" i="16"/>
  <c r="AX28" i="16"/>
  <c r="AX29" i="16"/>
  <c r="AX30" i="16"/>
  <c r="AX31" i="16"/>
  <c r="AP30" i="16"/>
  <c r="AO30" i="16"/>
  <c r="AV24" i="16"/>
  <c r="T24" i="16"/>
  <c r="AO34" i="16" l="1"/>
  <c r="AO33" i="16"/>
  <c r="AO36" i="16" s="1"/>
  <c r="AJ26" i="16" l="1"/>
  <c r="AI26" i="16"/>
  <c r="AH26" i="16"/>
  <c r="AG26" i="16"/>
  <c r="AF26" i="16"/>
  <c r="AE26" i="16"/>
  <c r="AD26" i="16"/>
  <c r="AC26" i="16"/>
  <c r="AB26" i="16"/>
  <c r="AC27" i="16"/>
  <c r="AD27" i="16"/>
  <c r="AE27" i="16"/>
  <c r="AF27" i="16"/>
  <c r="AG27" i="16"/>
  <c r="AH27" i="16"/>
  <c r="AI27" i="16"/>
  <c r="AJ27" i="16"/>
  <c r="Z26" i="16"/>
  <c r="Y26" i="16"/>
  <c r="R62" i="16"/>
  <c r="R63" i="16"/>
  <c r="R64" i="16"/>
  <c r="R65" i="16"/>
  <c r="R66" i="16"/>
  <c r="R67" i="16"/>
  <c r="R68" i="16"/>
  <c r="R69" i="16"/>
  <c r="R70" i="16"/>
  <c r="R61" i="16"/>
  <c r="R57" i="16"/>
  <c r="R56" i="16"/>
  <c r="R44" i="16"/>
  <c r="R45" i="16"/>
  <c r="R46" i="16"/>
  <c r="R47" i="16"/>
  <c r="R48" i="16"/>
  <c r="R49" i="16"/>
  <c r="R50" i="16"/>
  <c r="R51" i="16"/>
  <c r="R52" i="16"/>
  <c r="R43" i="16"/>
  <c r="T36" i="16"/>
  <c r="T37" i="16"/>
  <c r="T38" i="16"/>
  <c r="T39" i="16"/>
  <c r="T35" i="16"/>
  <c r="AO31" i="16" s="1"/>
  <c r="T25" i="16"/>
  <c r="T26" i="16"/>
  <c r="T27" i="16"/>
  <c r="T28" i="16"/>
  <c r="T29" i="16"/>
  <c r="T30" i="16"/>
  <c r="T31" i="16"/>
  <c r="AP31" i="16" l="1"/>
  <c r="AB27" i="16"/>
  <c r="AN30" i="16"/>
  <c r="W29" i="16"/>
  <c r="AN31" i="16"/>
  <c r="AA27" i="16"/>
  <c r="O86" i="16"/>
  <c r="O92" i="16" s="1"/>
  <c r="P86" i="16"/>
  <c r="P92" i="16" s="1"/>
  <c r="N86" i="16"/>
  <c r="N92" i="16" s="1"/>
  <c r="O85" i="16"/>
  <c r="O91" i="16" s="1"/>
  <c r="P85" i="16"/>
  <c r="P91" i="16" s="1"/>
  <c r="N85" i="16"/>
  <c r="N91" i="16" s="1"/>
  <c r="K88" i="16"/>
  <c r="K89" i="16"/>
  <c r="K87" i="16"/>
  <c r="AZ18" i="16" l="1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AZ17" i="16"/>
  <c r="AY17" i="16"/>
  <c r="AX17" i="16"/>
  <c r="AZ16" i="16"/>
  <c r="AZ15" i="16"/>
  <c r="AZ19" i="16" s="1"/>
  <c r="AZ20" i="16" s="1"/>
  <c r="AW12" i="16"/>
  <c r="AW17" i="16" s="1"/>
  <c r="AV12" i="16"/>
  <c r="AV17" i="16" s="1"/>
  <c r="AU12" i="16"/>
  <c r="AU17" i="16" s="1"/>
  <c r="AT12" i="16"/>
  <c r="AT17" i="16" s="1"/>
  <c r="AS12" i="16"/>
  <c r="AS17" i="16" s="1"/>
  <c r="AR12" i="16"/>
  <c r="AR17" i="16" s="1"/>
  <c r="AQ12" i="16"/>
  <c r="AQ17" i="16" s="1"/>
  <c r="AP12" i="16"/>
  <c r="AP17" i="16" s="1"/>
  <c r="AO12" i="16"/>
  <c r="AO17" i="16" s="1"/>
  <c r="AN12" i="16"/>
  <c r="AN17" i="16" s="1"/>
  <c r="AM12" i="16"/>
  <c r="AM17" i="16" s="1"/>
  <c r="AL12" i="16"/>
  <c r="AL17" i="16" s="1"/>
  <c r="AK12" i="16"/>
  <c r="AK17" i="16" s="1"/>
  <c r="AJ12" i="16"/>
  <c r="AJ17" i="16" s="1"/>
  <c r="AI12" i="16"/>
  <c r="AI17" i="16" s="1"/>
  <c r="AH12" i="16"/>
  <c r="AH17" i="16" s="1"/>
  <c r="AG12" i="16"/>
  <c r="AG17" i="16" s="1"/>
  <c r="AF12" i="16"/>
  <c r="AF17" i="16" s="1"/>
  <c r="AE12" i="16"/>
  <c r="AE17" i="16" s="1"/>
  <c r="AD12" i="16"/>
  <c r="AD17" i="16" s="1"/>
  <c r="AC12" i="16"/>
  <c r="AC17" i="16" s="1"/>
  <c r="AB12" i="16"/>
  <c r="AB17" i="16" s="1"/>
  <c r="AA12" i="16"/>
  <c r="AA17" i="16" s="1"/>
  <c r="Z12" i="16"/>
  <c r="Z17" i="16" s="1"/>
  <c r="Y12" i="16"/>
  <c r="Y17" i="16" s="1"/>
  <c r="X12" i="16"/>
  <c r="X17" i="16" s="1"/>
  <c r="W12" i="16"/>
  <c r="W17" i="16" s="1"/>
  <c r="V12" i="16"/>
  <c r="V17" i="16" s="1"/>
  <c r="U12" i="16"/>
  <c r="U17" i="16" s="1"/>
  <c r="T12" i="16"/>
  <c r="T17" i="16" s="1"/>
  <c r="S12" i="16"/>
  <c r="S17" i="16" s="1"/>
  <c r="R12" i="16"/>
  <c r="R17" i="16" s="1"/>
  <c r="Q12" i="16"/>
  <c r="Q17" i="16" s="1"/>
  <c r="P12" i="16"/>
  <c r="P17" i="16" s="1"/>
  <c r="O12" i="16"/>
  <c r="O17" i="16" s="1"/>
  <c r="N12" i="16"/>
  <c r="N17" i="16" s="1"/>
  <c r="M12" i="16"/>
  <c r="M17" i="16" s="1"/>
  <c r="L12" i="16"/>
  <c r="L17" i="16" s="1"/>
  <c r="AW11" i="16"/>
  <c r="AV11" i="16"/>
  <c r="AU11" i="16"/>
  <c r="AT11" i="16"/>
  <c r="AS11" i="16"/>
  <c r="AR11" i="16"/>
  <c r="AQ11" i="16"/>
  <c r="AP11" i="16"/>
  <c r="AO11" i="16"/>
  <c r="AN11" i="16"/>
  <c r="AM11" i="16"/>
  <c r="AM16" i="16" s="1"/>
  <c r="AL11" i="16"/>
  <c r="AK11" i="16"/>
  <c r="AJ11" i="16"/>
  <c r="AI11" i="16"/>
  <c r="AH11" i="16"/>
  <c r="AG11" i="16"/>
  <c r="AF11" i="16"/>
  <c r="AF16" i="16" s="1"/>
  <c r="AE11" i="16"/>
  <c r="AE16" i="16" s="1"/>
  <c r="AD11" i="16"/>
  <c r="AD16" i="16" s="1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AW10" i="16"/>
  <c r="AV10" i="16"/>
  <c r="AU10" i="16"/>
  <c r="AT10" i="16"/>
  <c r="AS10" i="16"/>
  <c r="AR10" i="16"/>
  <c r="AQ10" i="16"/>
  <c r="AP10" i="16"/>
  <c r="AO10" i="16"/>
  <c r="AN10" i="16"/>
  <c r="AM10" i="16"/>
  <c r="AM15" i="16" s="1"/>
  <c r="AL10" i="16"/>
  <c r="AK10" i="16"/>
  <c r="AJ10" i="16"/>
  <c r="AI10" i="16"/>
  <c r="AH10" i="16"/>
  <c r="AG10" i="16"/>
  <c r="AF10" i="16"/>
  <c r="AF15" i="16" s="1"/>
  <c r="AE10" i="16"/>
  <c r="AE15" i="16" s="1"/>
  <c r="AD10" i="16"/>
  <c r="AD15" i="16" s="1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AY7" i="16"/>
  <c r="AY16" i="16" s="1"/>
  <c r="AX7" i="16"/>
  <c r="AX16" i="16" s="1"/>
  <c r="AW7" i="16"/>
  <c r="AW16" i="16" s="1"/>
  <c r="AV7" i="16"/>
  <c r="AV16" i="16" s="1"/>
  <c r="AU7" i="16"/>
  <c r="AU16" i="16" s="1"/>
  <c r="AT7" i="16"/>
  <c r="AT16" i="16" s="1"/>
  <c r="AS7" i="16"/>
  <c r="AS16" i="16" s="1"/>
  <c r="AR7" i="16"/>
  <c r="AR16" i="16" s="1"/>
  <c r="AQ7" i="16"/>
  <c r="AQ16" i="16" s="1"/>
  <c r="AP7" i="16"/>
  <c r="AP16" i="16" s="1"/>
  <c r="AO7" i="16"/>
  <c r="AO16" i="16" s="1"/>
  <c r="AN7" i="16"/>
  <c r="AN16" i="16" s="1"/>
  <c r="AL7" i="16"/>
  <c r="AL16" i="16" s="1"/>
  <c r="AK7" i="16"/>
  <c r="AK16" i="16" s="1"/>
  <c r="AJ7" i="16"/>
  <c r="AJ16" i="16" s="1"/>
  <c r="AI7" i="16"/>
  <c r="AI16" i="16" s="1"/>
  <c r="AH7" i="16"/>
  <c r="AH16" i="16" s="1"/>
  <c r="AG7" i="16"/>
  <c r="AG16" i="16" s="1"/>
  <c r="AC7" i="16"/>
  <c r="AC16" i="16" s="1"/>
  <c r="AB7" i="16"/>
  <c r="AB16" i="16" s="1"/>
  <c r="AA7" i="16"/>
  <c r="AA16" i="16" s="1"/>
  <c r="Z7" i="16"/>
  <c r="Z16" i="16" s="1"/>
  <c r="Y7" i="16"/>
  <c r="Y16" i="16" s="1"/>
  <c r="X7" i="16"/>
  <c r="X16" i="16" s="1"/>
  <c r="W7" i="16"/>
  <c r="W16" i="16" s="1"/>
  <c r="V7" i="16"/>
  <c r="V16" i="16" s="1"/>
  <c r="U7" i="16"/>
  <c r="U16" i="16" s="1"/>
  <c r="T7" i="16"/>
  <c r="T16" i="16" s="1"/>
  <c r="S7" i="16"/>
  <c r="S16" i="16" s="1"/>
  <c r="R7" i="16"/>
  <c r="R16" i="16" s="1"/>
  <c r="Q7" i="16"/>
  <c r="Q16" i="16" s="1"/>
  <c r="P7" i="16"/>
  <c r="P16" i="16" s="1"/>
  <c r="O7" i="16"/>
  <c r="O16" i="16" s="1"/>
  <c r="N7" i="16"/>
  <c r="N16" i="16" s="1"/>
  <c r="M7" i="16"/>
  <c r="M16" i="16" s="1"/>
  <c r="L7" i="16"/>
  <c r="L16" i="16" s="1"/>
  <c r="AY6" i="16"/>
  <c r="AY15" i="16" s="1"/>
  <c r="AY19" i="16" s="1"/>
  <c r="AY20" i="16" s="1"/>
  <c r="AX6" i="16"/>
  <c r="AX15" i="16" s="1"/>
  <c r="AX19" i="16" s="1"/>
  <c r="AX20" i="16" s="1"/>
  <c r="AW6" i="16"/>
  <c r="AW15" i="16" s="1"/>
  <c r="AW19" i="16" s="1"/>
  <c r="AW20" i="16" s="1"/>
  <c r="AV6" i="16"/>
  <c r="AV15" i="16" s="1"/>
  <c r="AU6" i="16"/>
  <c r="AU15" i="16" s="1"/>
  <c r="AU19" i="16" s="1"/>
  <c r="AU20" i="16" s="1"/>
  <c r="AT6" i="16"/>
  <c r="AT15" i="16" s="1"/>
  <c r="AT19" i="16" s="1"/>
  <c r="AT20" i="16" s="1"/>
  <c r="AS6" i="16"/>
  <c r="AS15" i="16" s="1"/>
  <c r="AS19" i="16" s="1"/>
  <c r="AS20" i="16" s="1"/>
  <c r="AR6" i="16"/>
  <c r="AR15" i="16" s="1"/>
  <c r="AQ6" i="16"/>
  <c r="AQ15" i="16" s="1"/>
  <c r="AQ19" i="16" s="1"/>
  <c r="AQ20" i="16" s="1"/>
  <c r="AP6" i="16"/>
  <c r="AP15" i="16" s="1"/>
  <c r="AP19" i="16" s="1"/>
  <c r="AP20" i="16" s="1"/>
  <c r="AO6" i="16"/>
  <c r="AO15" i="16" s="1"/>
  <c r="AO19" i="16" s="1"/>
  <c r="AO20" i="16" s="1"/>
  <c r="AN6" i="16"/>
  <c r="AN15" i="16" s="1"/>
  <c r="AL6" i="16"/>
  <c r="AL15" i="16" s="1"/>
  <c r="AL19" i="16" s="1"/>
  <c r="AL20" i="16" s="1"/>
  <c r="AK6" i="16"/>
  <c r="AK15" i="16" s="1"/>
  <c r="AJ6" i="16"/>
  <c r="AJ15" i="16" s="1"/>
  <c r="AI6" i="16"/>
  <c r="AI15" i="16" s="1"/>
  <c r="AH6" i="16"/>
  <c r="AH15" i="16" s="1"/>
  <c r="AH19" i="16" s="1"/>
  <c r="AH20" i="16" s="1"/>
  <c r="AG6" i="16"/>
  <c r="AG15" i="16" s="1"/>
  <c r="AC6" i="16"/>
  <c r="AC15" i="16" s="1"/>
  <c r="AC19" i="16" s="1"/>
  <c r="AC20" i="16" s="1"/>
  <c r="AB6" i="16"/>
  <c r="AB15" i="16" s="1"/>
  <c r="AA6" i="16"/>
  <c r="AA15" i="16" s="1"/>
  <c r="AA19" i="16" s="1"/>
  <c r="AA20" i="16" s="1"/>
  <c r="Z6" i="16"/>
  <c r="Z15" i="16" s="1"/>
  <c r="Z19" i="16" s="1"/>
  <c r="Z20" i="16" s="1"/>
  <c r="Y6" i="16"/>
  <c r="Y15" i="16" s="1"/>
  <c r="Y19" i="16" s="1"/>
  <c r="Y20" i="16" s="1"/>
  <c r="X6" i="16"/>
  <c r="X15" i="16" s="1"/>
  <c r="W6" i="16"/>
  <c r="W15" i="16" s="1"/>
  <c r="W19" i="16" s="1"/>
  <c r="W20" i="16" s="1"/>
  <c r="V6" i="16"/>
  <c r="V15" i="16" s="1"/>
  <c r="V19" i="16" s="1"/>
  <c r="V20" i="16" s="1"/>
  <c r="U6" i="16"/>
  <c r="U15" i="16" s="1"/>
  <c r="U19" i="16" s="1"/>
  <c r="U20" i="16" s="1"/>
  <c r="T6" i="16"/>
  <c r="T15" i="16" s="1"/>
  <c r="S6" i="16"/>
  <c r="S15" i="16" s="1"/>
  <c r="S19" i="16" s="1"/>
  <c r="S20" i="16" s="1"/>
  <c r="R6" i="16"/>
  <c r="R15" i="16" s="1"/>
  <c r="R19" i="16" s="1"/>
  <c r="R20" i="16" s="1"/>
  <c r="Q6" i="16"/>
  <c r="Q15" i="16" s="1"/>
  <c r="Q19" i="16" s="1"/>
  <c r="Q20" i="16" s="1"/>
  <c r="P6" i="16"/>
  <c r="P15" i="16" s="1"/>
  <c r="O6" i="16"/>
  <c r="O15" i="16" s="1"/>
  <c r="O19" i="16" s="1"/>
  <c r="O20" i="16" s="1"/>
  <c r="N6" i="16"/>
  <c r="N15" i="16" s="1"/>
  <c r="N19" i="16" s="1"/>
  <c r="N20" i="16" s="1"/>
  <c r="M6" i="16"/>
  <c r="M15" i="16" s="1"/>
  <c r="M19" i="16" s="1"/>
  <c r="M20" i="16" s="1"/>
  <c r="L6" i="16"/>
  <c r="L15" i="16" s="1"/>
  <c r="AJ19" i="16" l="1"/>
  <c r="AJ20" i="16" s="1"/>
  <c r="P19" i="16"/>
  <c r="P20" i="16" s="1"/>
  <c r="L19" i="16"/>
  <c r="L20" i="16" s="1"/>
  <c r="T19" i="16"/>
  <c r="T20" i="16" s="1"/>
  <c r="X19" i="16"/>
  <c r="X20" i="16" s="1"/>
  <c r="AB19" i="16"/>
  <c r="AB20" i="16" s="1"/>
  <c r="AN19" i="16"/>
  <c r="AN20" i="16" s="1"/>
  <c r="AR19" i="16"/>
  <c r="AR20" i="16" s="1"/>
  <c r="AV19" i="16"/>
  <c r="AV20" i="16" s="1"/>
  <c r="AD19" i="16"/>
  <c r="AD20" i="16" s="1"/>
  <c r="AK19" i="16"/>
  <c r="AK20" i="16" s="1"/>
  <c r="AM19" i="16"/>
  <c r="AM20" i="16" s="1"/>
  <c r="AG19" i="16"/>
  <c r="AG20" i="16" s="1"/>
  <c r="AE19" i="16"/>
  <c r="AE20" i="16" s="1"/>
  <c r="AI19" i="16"/>
  <c r="AI20" i="16" s="1"/>
  <c r="AF19" i="16"/>
  <c r="AF20" i="16" s="1"/>
  <c r="C31" i="2"/>
  <c r="D31" i="2"/>
  <c r="E31" i="2"/>
  <c r="F31" i="2"/>
  <c r="G31" i="2"/>
  <c r="H31" i="2"/>
  <c r="I31" i="2"/>
  <c r="J31" i="2"/>
  <c r="K31" i="2"/>
  <c r="L31" i="2"/>
  <c r="M31" i="2"/>
  <c r="B31" i="2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AZ17" i="15"/>
  <c r="AY17" i="15"/>
  <c r="AX17" i="15"/>
  <c r="AZ16" i="15"/>
  <c r="AZ15" i="15"/>
  <c r="AZ19" i="15" s="1"/>
  <c r="AZ20" i="15" s="1"/>
  <c r="AW12" i="15"/>
  <c r="AW17" i="15" s="1"/>
  <c r="AV12" i="15"/>
  <c r="AV17" i="15" s="1"/>
  <c r="AU12" i="15"/>
  <c r="AU17" i="15" s="1"/>
  <c r="AT12" i="15"/>
  <c r="AT17" i="15" s="1"/>
  <c r="AS12" i="15"/>
  <c r="AS17" i="15" s="1"/>
  <c r="AR12" i="15"/>
  <c r="AR17" i="15" s="1"/>
  <c r="AQ12" i="15"/>
  <c r="AQ17" i="15" s="1"/>
  <c r="AP12" i="15"/>
  <c r="AP17" i="15" s="1"/>
  <c r="AO12" i="15"/>
  <c r="AO17" i="15" s="1"/>
  <c r="AN12" i="15"/>
  <c r="AN17" i="15" s="1"/>
  <c r="AM12" i="15"/>
  <c r="AM17" i="15" s="1"/>
  <c r="AL12" i="15"/>
  <c r="AL17" i="15" s="1"/>
  <c r="AK12" i="15"/>
  <c r="AK17" i="15" s="1"/>
  <c r="AJ12" i="15"/>
  <c r="AJ17" i="15" s="1"/>
  <c r="AI12" i="15"/>
  <c r="AI17" i="15" s="1"/>
  <c r="AH12" i="15"/>
  <c r="AH17" i="15" s="1"/>
  <c r="AG12" i="15"/>
  <c r="AG17" i="15" s="1"/>
  <c r="AF12" i="15"/>
  <c r="AF17" i="15" s="1"/>
  <c r="AE12" i="15"/>
  <c r="AE17" i="15" s="1"/>
  <c r="AD12" i="15"/>
  <c r="AD17" i="15" s="1"/>
  <c r="AC12" i="15"/>
  <c r="AC17" i="15" s="1"/>
  <c r="AB12" i="15"/>
  <c r="AB17" i="15" s="1"/>
  <c r="AA12" i="15"/>
  <c r="AA17" i="15" s="1"/>
  <c r="Z12" i="15"/>
  <c r="Z17" i="15" s="1"/>
  <c r="Y12" i="15"/>
  <c r="Y17" i="15" s="1"/>
  <c r="X12" i="15"/>
  <c r="X17" i="15" s="1"/>
  <c r="W12" i="15"/>
  <c r="W17" i="15" s="1"/>
  <c r="V12" i="15"/>
  <c r="V17" i="15" s="1"/>
  <c r="U12" i="15"/>
  <c r="U17" i="15" s="1"/>
  <c r="T12" i="15"/>
  <c r="T17" i="15" s="1"/>
  <c r="S12" i="15"/>
  <c r="S17" i="15" s="1"/>
  <c r="R12" i="15"/>
  <c r="R17" i="15" s="1"/>
  <c r="Q12" i="15"/>
  <c r="Q17" i="15" s="1"/>
  <c r="P12" i="15"/>
  <c r="P17" i="15" s="1"/>
  <c r="O12" i="15"/>
  <c r="O17" i="15" s="1"/>
  <c r="N12" i="15"/>
  <c r="N17" i="15" s="1"/>
  <c r="M12" i="15"/>
  <c r="M17" i="15" s="1"/>
  <c r="L12" i="15"/>
  <c r="L17" i="15" s="1"/>
  <c r="AW11" i="15"/>
  <c r="AV11" i="15"/>
  <c r="AU11" i="15"/>
  <c r="AT11" i="15"/>
  <c r="AS11" i="15"/>
  <c r="AR11" i="15"/>
  <c r="AQ11" i="15"/>
  <c r="AP11" i="15"/>
  <c r="AO11" i="15"/>
  <c r="AN11" i="15"/>
  <c r="AM11" i="15"/>
  <c r="AM16" i="15" s="1"/>
  <c r="AL11" i="15"/>
  <c r="AK11" i="15"/>
  <c r="AJ11" i="15"/>
  <c r="AI11" i="15"/>
  <c r="AH11" i="15"/>
  <c r="AG11" i="15"/>
  <c r="AF11" i="15"/>
  <c r="AF16" i="15" s="1"/>
  <c r="AE11" i="15"/>
  <c r="AE16" i="15" s="1"/>
  <c r="AD11" i="15"/>
  <c r="AD16" i="15" s="1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AW10" i="15"/>
  <c r="AV10" i="15"/>
  <c r="AU10" i="15"/>
  <c r="AT10" i="15"/>
  <c r="AS10" i="15"/>
  <c r="AR10" i="15"/>
  <c r="AQ10" i="15"/>
  <c r="AP10" i="15"/>
  <c r="AO10" i="15"/>
  <c r="AN10" i="15"/>
  <c r="AM10" i="15"/>
  <c r="AM15" i="15" s="1"/>
  <c r="AL10" i="15"/>
  <c r="AK10" i="15"/>
  <c r="AJ10" i="15"/>
  <c r="AI10" i="15"/>
  <c r="AH10" i="15"/>
  <c r="AG10" i="15"/>
  <c r="AF10" i="15"/>
  <c r="AF15" i="15" s="1"/>
  <c r="AF19" i="15" s="1"/>
  <c r="AF20" i="15" s="1"/>
  <c r="AE10" i="15"/>
  <c r="AE15" i="15" s="1"/>
  <c r="AD10" i="15"/>
  <c r="AD15" i="15" s="1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AY7" i="15"/>
  <c r="AY16" i="15" s="1"/>
  <c r="AX7" i="15"/>
  <c r="AX16" i="15" s="1"/>
  <c r="AW7" i="15"/>
  <c r="AW16" i="15" s="1"/>
  <c r="AV7" i="15"/>
  <c r="AV16" i="15" s="1"/>
  <c r="AU7" i="15"/>
  <c r="AU16" i="15" s="1"/>
  <c r="AT7" i="15"/>
  <c r="AT16" i="15" s="1"/>
  <c r="AS7" i="15"/>
  <c r="AS16" i="15" s="1"/>
  <c r="AR7" i="15"/>
  <c r="AR16" i="15" s="1"/>
  <c r="AQ7" i="15"/>
  <c r="AQ16" i="15" s="1"/>
  <c r="AP7" i="15"/>
  <c r="AP16" i="15" s="1"/>
  <c r="AO7" i="15"/>
  <c r="AO16" i="15" s="1"/>
  <c r="AN7" i="15"/>
  <c r="AN16" i="15" s="1"/>
  <c r="AL7" i="15"/>
  <c r="AL16" i="15" s="1"/>
  <c r="AK7" i="15"/>
  <c r="AK16" i="15" s="1"/>
  <c r="AJ7" i="15"/>
  <c r="AJ16" i="15" s="1"/>
  <c r="AI7" i="15"/>
  <c r="AI16" i="15" s="1"/>
  <c r="AH7" i="15"/>
  <c r="AH16" i="15" s="1"/>
  <c r="AG7" i="15"/>
  <c r="AG16" i="15" s="1"/>
  <c r="AC7" i="15"/>
  <c r="AC16" i="15" s="1"/>
  <c r="AB7" i="15"/>
  <c r="AB16" i="15" s="1"/>
  <c r="AA7" i="15"/>
  <c r="AA16" i="15" s="1"/>
  <c r="Z7" i="15"/>
  <c r="Z16" i="15" s="1"/>
  <c r="Y7" i="15"/>
  <c r="Y16" i="15" s="1"/>
  <c r="X7" i="15"/>
  <c r="X16" i="15" s="1"/>
  <c r="W7" i="15"/>
  <c r="W16" i="15" s="1"/>
  <c r="V7" i="15"/>
  <c r="V16" i="15" s="1"/>
  <c r="U7" i="15"/>
  <c r="U16" i="15" s="1"/>
  <c r="T7" i="15"/>
  <c r="T16" i="15" s="1"/>
  <c r="S7" i="15"/>
  <c r="S16" i="15" s="1"/>
  <c r="R7" i="15"/>
  <c r="R16" i="15" s="1"/>
  <c r="Q7" i="15"/>
  <c r="Q16" i="15" s="1"/>
  <c r="P7" i="15"/>
  <c r="P16" i="15" s="1"/>
  <c r="O7" i="15"/>
  <c r="O16" i="15" s="1"/>
  <c r="N7" i="15"/>
  <c r="N16" i="15" s="1"/>
  <c r="M7" i="15"/>
  <c r="M16" i="15" s="1"/>
  <c r="L7" i="15"/>
  <c r="L16" i="15" s="1"/>
  <c r="AY6" i="15"/>
  <c r="AY15" i="15" s="1"/>
  <c r="AY19" i="15" s="1"/>
  <c r="AY20" i="15" s="1"/>
  <c r="AX6" i="15"/>
  <c r="AX15" i="15" s="1"/>
  <c r="AX19" i="15" s="1"/>
  <c r="AX20" i="15" s="1"/>
  <c r="AW6" i="15"/>
  <c r="AW15" i="15" s="1"/>
  <c r="AW19" i="15" s="1"/>
  <c r="AW20" i="15" s="1"/>
  <c r="AV6" i="15"/>
  <c r="AV15" i="15" s="1"/>
  <c r="AV19" i="15" s="1"/>
  <c r="AV20" i="15" s="1"/>
  <c r="AU6" i="15"/>
  <c r="AU15" i="15" s="1"/>
  <c r="AU19" i="15" s="1"/>
  <c r="AU20" i="15" s="1"/>
  <c r="AT6" i="15"/>
  <c r="AT15" i="15" s="1"/>
  <c r="AT19" i="15" s="1"/>
  <c r="AT20" i="15" s="1"/>
  <c r="AS6" i="15"/>
  <c r="AS15" i="15" s="1"/>
  <c r="AS19" i="15" s="1"/>
  <c r="AS20" i="15" s="1"/>
  <c r="AR6" i="15"/>
  <c r="AR15" i="15" s="1"/>
  <c r="AR19" i="15" s="1"/>
  <c r="AR20" i="15" s="1"/>
  <c r="AQ6" i="15"/>
  <c r="AQ15" i="15" s="1"/>
  <c r="AQ19" i="15" s="1"/>
  <c r="AQ20" i="15" s="1"/>
  <c r="AP6" i="15"/>
  <c r="AP15" i="15" s="1"/>
  <c r="AP19" i="15" s="1"/>
  <c r="AP20" i="15" s="1"/>
  <c r="AO6" i="15"/>
  <c r="AO15" i="15" s="1"/>
  <c r="AO19" i="15" s="1"/>
  <c r="AO20" i="15" s="1"/>
  <c r="AN6" i="15"/>
  <c r="AN15" i="15" s="1"/>
  <c r="AN19" i="15" s="1"/>
  <c r="AN20" i="15" s="1"/>
  <c r="AL6" i="15"/>
  <c r="AL15" i="15" s="1"/>
  <c r="AK6" i="15"/>
  <c r="AK15" i="15" s="1"/>
  <c r="AK19" i="15" s="1"/>
  <c r="AK20" i="15" s="1"/>
  <c r="AJ6" i="15"/>
  <c r="AJ15" i="15" s="1"/>
  <c r="AJ19" i="15" s="1"/>
  <c r="AJ20" i="15" s="1"/>
  <c r="AI6" i="15"/>
  <c r="AI15" i="15" s="1"/>
  <c r="AI19" i="15" s="1"/>
  <c r="AI20" i="15" s="1"/>
  <c r="AH6" i="15"/>
  <c r="AH15" i="15" s="1"/>
  <c r="AH19" i="15" s="1"/>
  <c r="AH20" i="15" s="1"/>
  <c r="AG6" i="15"/>
  <c r="AG15" i="15" s="1"/>
  <c r="AC6" i="15"/>
  <c r="AC15" i="15" s="1"/>
  <c r="AC19" i="15" s="1"/>
  <c r="AC20" i="15" s="1"/>
  <c r="AB6" i="15"/>
  <c r="AB15" i="15" s="1"/>
  <c r="AB19" i="15" s="1"/>
  <c r="AB20" i="15" s="1"/>
  <c r="AA6" i="15"/>
  <c r="AA15" i="15" s="1"/>
  <c r="AA19" i="15" s="1"/>
  <c r="AA20" i="15" s="1"/>
  <c r="Z6" i="15"/>
  <c r="Z15" i="15" s="1"/>
  <c r="Z19" i="15" s="1"/>
  <c r="Z20" i="15" s="1"/>
  <c r="Y6" i="15"/>
  <c r="Y15" i="15" s="1"/>
  <c r="Y19" i="15" s="1"/>
  <c r="Y20" i="15" s="1"/>
  <c r="X6" i="15"/>
  <c r="X15" i="15" s="1"/>
  <c r="X19" i="15" s="1"/>
  <c r="X20" i="15" s="1"/>
  <c r="W6" i="15"/>
  <c r="W15" i="15" s="1"/>
  <c r="W19" i="15" s="1"/>
  <c r="W20" i="15" s="1"/>
  <c r="V6" i="15"/>
  <c r="V15" i="15" s="1"/>
  <c r="V19" i="15" s="1"/>
  <c r="V20" i="15" s="1"/>
  <c r="U6" i="15"/>
  <c r="U15" i="15" s="1"/>
  <c r="U19" i="15" s="1"/>
  <c r="U20" i="15" s="1"/>
  <c r="T6" i="15"/>
  <c r="T15" i="15" s="1"/>
  <c r="T19" i="15" s="1"/>
  <c r="T20" i="15" s="1"/>
  <c r="S6" i="15"/>
  <c r="S15" i="15" s="1"/>
  <c r="S19" i="15" s="1"/>
  <c r="S20" i="15" s="1"/>
  <c r="R6" i="15"/>
  <c r="R15" i="15" s="1"/>
  <c r="R19" i="15" s="1"/>
  <c r="R20" i="15" s="1"/>
  <c r="Q6" i="15"/>
  <c r="Q15" i="15" s="1"/>
  <c r="Q19" i="15" s="1"/>
  <c r="Q20" i="15" s="1"/>
  <c r="P6" i="15"/>
  <c r="P15" i="15" s="1"/>
  <c r="P19" i="15" s="1"/>
  <c r="P20" i="15" s="1"/>
  <c r="O6" i="15"/>
  <c r="O15" i="15" s="1"/>
  <c r="O19" i="15" s="1"/>
  <c r="O20" i="15" s="1"/>
  <c r="N6" i="15"/>
  <c r="N15" i="15" s="1"/>
  <c r="N19" i="15" s="1"/>
  <c r="N20" i="15" s="1"/>
  <c r="M6" i="15"/>
  <c r="M15" i="15" s="1"/>
  <c r="M19" i="15" s="1"/>
  <c r="M20" i="15" s="1"/>
  <c r="L6" i="15"/>
  <c r="L15" i="15" s="1"/>
  <c r="L19" i="15" s="1"/>
  <c r="L20" i="15" s="1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AZ17" i="14"/>
  <c r="AY17" i="14"/>
  <c r="AX17" i="14"/>
  <c r="AZ16" i="14"/>
  <c r="AZ15" i="14"/>
  <c r="AZ19" i="14" s="1"/>
  <c r="AZ20" i="14" s="1"/>
  <c r="AW12" i="14"/>
  <c r="AW17" i="14" s="1"/>
  <c r="AV12" i="14"/>
  <c r="AV17" i="14" s="1"/>
  <c r="AU12" i="14"/>
  <c r="AU17" i="14" s="1"/>
  <c r="AT12" i="14"/>
  <c r="AT17" i="14" s="1"/>
  <c r="AS12" i="14"/>
  <c r="AS17" i="14" s="1"/>
  <c r="AR12" i="14"/>
  <c r="AR17" i="14" s="1"/>
  <c r="AQ12" i="14"/>
  <c r="AQ17" i="14" s="1"/>
  <c r="AP12" i="14"/>
  <c r="AP17" i="14" s="1"/>
  <c r="AO12" i="14"/>
  <c r="AO17" i="14" s="1"/>
  <c r="AN12" i="14"/>
  <c r="AN17" i="14" s="1"/>
  <c r="AM12" i="14"/>
  <c r="AM17" i="14" s="1"/>
  <c r="AL12" i="14"/>
  <c r="AL17" i="14" s="1"/>
  <c r="AK12" i="14"/>
  <c r="AK17" i="14" s="1"/>
  <c r="AJ12" i="14"/>
  <c r="AJ17" i="14" s="1"/>
  <c r="AI12" i="14"/>
  <c r="AI17" i="14" s="1"/>
  <c r="AH12" i="14"/>
  <c r="AH17" i="14" s="1"/>
  <c r="AG12" i="14"/>
  <c r="AG17" i="14" s="1"/>
  <c r="AF12" i="14"/>
  <c r="AF17" i="14" s="1"/>
  <c r="AE12" i="14"/>
  <c r="AE17" i="14" s="1"/>
  <c r="AD12" i="14"/>
  <c r="AD17" i="14" s="1"/>
  <c r="AC12" i="14"/>
  <c r="AC17" i="14" s="1"/>
  <c r="AB12" i="14"/>
  <c r="AB17" i="14" s="1"/>
  <c r="AA12" i="14"/>
  <c r="AA17" i="14" s="1"/>
  <c r="Z12" i="14"/>
  <c r="Z17" i="14" s="1"/>
  <c r="Y12" i="14"/>
  <c r="Y17" i="14" s="1"/>
  <c r="X12" i="14"/>
  <c r="X17" i="14" s="1"/>
  <c r="W12" i="14"/>
  <c r="W17" i="14" s="1"/>
  <c r="V12" i="14"/>
  <c r="V17" i="14" s="1"/>
  <c r="U12" i="14"/>
  <c r="U17" i="14" s="1"/>
  <c r="T12" i="14"/>
  <c r="T17" i="14" s="1"/>
  <c r="S12" i="14"/>
  <c r="S17" i="14" s="1"/>
  <c r="R12" i="14"/>
  <c r="R17" i="14" s="1"/>
  <c r="Q12" i="14"/>
  <c r="Q17" i="14" s="1"/>
  <c r="P12" i="14"/>
  <c r="P17" i="14" s="1"/>
  <c r="O12" i="14"/>
  <c r="O17" i="14" s="1"/>
  <c r="N12" i="14"/>
  <c r="N17" i="14" s="1"/>
  <c r="M12" i="14"/>
  <c r="M17" i="14" s="1"/>
  <c r="L12" i="14"/>
  <c r="L17" i="14" s="1"/>
  <c r="AW11" i="14"/>
  <c r="AV11" i="14"/>
  <c r="AU11" i="14"/>
  <c r="AT11" i="14"/>
  <c r="AS11" i="14"/>
  <c r="AR11" i="14"/>
  <c r="AQ11" i="14"/>
  <c r="AP11" i="14"/>
  <c r="AO11" i="14"/>
  <c r="AN11" i="14"/>
  <c r="AM11" i="14"/>
  <c r="AM16" i="14" s="1"/>
  <c r="AL11" i="14"/>
  <c r="AK11" i="14"/>
  <c r="AJ11" i="14"/>
  <c r="AI11" i="14"/>
  <c r="AH11" i="14"/>
  <c r="AG11" i="14"/>
  <c r="AF11" i="14"/>
  <c r="AF16" i="14" s="1"/>
  <c r="AE11" i="14"/>
  <c r="AE16" i="14" s="1"/>
  <c r="AD11" i="14"/>
  <c r="AD16" i="14" s="1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AW10" i="14"/>
  <c r="AV10" i="14"/>
  <c r="AU10" i="14"/>
  <c r="AT10" i="14"/>
  <c r="AS10" i="14"/>
  <c r="AR10" i="14"/>
  <c r="AQ10" i="14"/>
  <c r="AP10" i="14"/>
  <c r="AO10" i="14"/>
  <c r="AN10" i="14"/>
  <c r="AM10" i="14"/>
  <c r="AM15" i="14" s="1"/>
  <c r="AL10" i="14"/>
  <c r="AK10" i="14"/>
  <c r="AJ10" i="14"/>
  <c r="AI10" i="14"/>
  <c r="AH10" i="14"/>
  <c r="AG10" i="14"/>
  <c r="AF10" i="14"/>
  <c r="AF15" i="14" s="1"/>
  <c r="AF19" i="14" s="1"/>
  <c r="AF20" i="14" s="1"/>
  <c r="AE10" i="14"/>
  <c r="AE15" i="14" s="1"/>
  <c r="AD10" i="14"/>
  <c r="AD15" i="14" s="1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AY7" i="14"/>
  <c r="AY16" i="14" s="1"/>
  <c r="AX7" i="14"/>
  <c r="AX16" i="14" s="1"/>
  <c r="AW7" i="14"/>
  <c r="AW16" i="14" s="1"/>
  <c r="AV7" i="14"/>
  <c r="AV16" i="14" s="1"/>
  <c r="AU7" i="14"/>
  <c r="AU16" i="14" s="1"/>
  <c r="AT7" i="14"/>
  <c r="AT16" i="14" s="1"/>
  <c r="AS7" i="14"/>
  <c r="AS16" i="14" s="1"/>
  <c r="AR7" i="14"/>
  <c r="AR16" i="14" s="1"/>
  <c r="AQ7" i="14"/>
  <c r="AQ16" i="14" s="1"/>
  <c r="AP7" i="14"/>
  <c r="AP16" i="14" s="1"/>
  <c r="AO7" i="14"/>
  <c r="AO16" i="14" s="1"/>
  <c r="AN7" i="14"/>
  <c r="AN16" i="14" s="1"/>
  <c r="AL7" i="14"/>
  <c r="AL16" i="14" s="1"/>
  <c r="AK7" i="14"/>
  <c r="AK16" i="14" s="1"/>
  <c r="AJ7" i="14"/>
  <c r="AJ16" i="14" s="1"/>
  <c r="AI7" i="14"/>
  <c r="AI16" i="14" s="1"/>
  <c r="AH7" i="14"/>
  <c r="AH16" i="14" s="1"/>
  <c r="AG7" i="14"/>
  <c r="AG16" i="14" s="1"/>
  <c r="AC7" i="14"/>
  <c r="AC16" i="14" s="1"/>
  <c r="AB7" i="14"/>
  <c r="AB16" i="14" s="1"/>
  <c r="AA7" i="14"/>
  <c r="AA16" i="14" s="1"/>
  <c r="Z7" i="14"/>
  <c r="Z16" i="14" s="1"/>
  <c r="Y7" i="14"/>
  <c r="Y16" i="14" s="1"/>
  <c r="X7" i="14"/>
  <c r="X16" i="14" s="1"/>
  <c r="W7" i="14"/>
  <c r="W16" i="14" s="1"/>
  <c r="V7" i="14"/>
  <c r="V16" i="14" s="1"/>
  <c r="U7" i="14"/>
  <c r="U16" i="14" s="1"/>
  <c r="T7" i="14"/>
  <c r="T16" i="14" s="1"/>
  <c r="S7" i="14"/>
  <c r="S16" i="14" s="1"/>
  <c r="R7" i="14"/>
  <c r="R16" i="14" s="1"/>
  <c r="Q7" i="14"/>
  <c r="Q16" i="14" s="1"/>
  <c r="P7" i="14"/>
  <c r="P16" i="14" s="1"/>
  <c r="O7" i="14"/>
  <c r="O16" i="14" s="1"/>
  <c r="N7" i="14"/>
  <c r="N16" i="14" s="1"/>
  <c r="M7" i="14"/>
  <c r="M16" i="14" s="1"/>
  <c r="L7" i="14"/>
  <c r="L16" i="14" s="1"/>
  <c r="AY6" i="14"/>
  <c r="AY15" i="14" s="1"/>
  <c r="AY19" i="14" s="1"/>
  <c r="AY20" i="14" s="1"/>
  <c r="AX6" i="14"/>
  <c r="AX15" i="14" s="1"/>
  <c r="AX19" i="14" s="1"/>
  <c r="AX20" i="14" s="1"/>
  <c r="AW6" i="14"/>
  <c r="AW15" i="14" s="1"/>
  <c r="AW19" i="14" s="1"/>
  <c r="AW20" i="14" s="1"/>
  <c r="AV6" i="14"/>
  <c r="AV15" i="14" s="1"/>
  <c r="AV19" i="14" s="1"/>
  <c r="AV20" i="14" s="1"/>
  <c r="AU6" i="14"/>
  <c r="AU15" i="14" s="1"/>
  <c r="AU19" i="14" s="1"/>
  <c r="AU20" i="14" s="1"/>
  <c r="AT6" i="14"/>
  <c r="AT15" i="14" s="1"/>
  <c r="AT19" i="14" s="1"/>
  <c r="AT20" i="14" s="1"/>
  <c r="AS6" i="14"/>
  <c r="AS15" i="14" s="1"/>
  <c r="AS19" i="14" s="1"/>
  <c r="AS20" i="14" s="1"/>
  <c r="AR6" i="14"/>
  <c r="AR15" i="14" s="1"/>
  <c r="AR19" i="14" s="1"/>
  <c r="AR20" i="14" s="1"/>
  <c r="AQ6" i="14"/>
  <c r="AQ15" i="14" s="1"/>
  <c r="AQ19" i="14" s="1"/>
  <c r="AQ20" i="14" s="1"/>
  <c r="AP6" i="14"/>
  <c r="AP15" i="14" s="1"/>
  <c r="AP19" i="14" s="1"/>
  <c r="AP20" i="14" s="1"/>
  <c r="AO6" i="14"/>
  <c r="AO15" i="14" s="1"/>
  <c r="AO19" i="14" s="1"/>
  <c r="AO20" i="14" s="1"/>
  <c r="AN6" i="14"/>
  <c r="AN15" i="14" s="1"/>
  <c r="AN19" i="14" s="1"/>
  <c r="AN20" i="14" s="1"/>
  <c r="AL6" i="14"/>
  <c r="AL15" i="14" s="1"/>
  <c r="AL19" i="14" s="1"/>
  <c r="AL20" i="14" s="1"/>
  <c r="AK6" i="14"/>
  <c r="AK15" i="14" s="1"/>
  <c r="AK19" i="14" s="1"/>
  <c r="AK20" i="14" s="1"/>
  <c r="AJ6" i="14"/>
  <c r="AJ15" i="14" s="1"/>
  <c r="AI6" i="14"/>
  <c r="AI15" i="14" s="1"/>
  <c r="AI19" i="14" s="1"/>
  <c r="AI20" i="14" s="1"/>
  <c r="AH6" i="14"/>
  <c r="AH15" i="14" s="1"/>
  <c r="AH19" i="14" s="1"/>
  <c r="AH20" i="14" s="1"/>
  <c r="AG6" i="14"/>
  <c r="AG15" i="14" s="1"/>
  <c r="AG19" i="14" s="1"/>
  <c r="AG20" i="14" s="1"/>
  <c r="AC6" i="14"/>
  <c r="AC15" i="14" s="1"/>
  <c r="AC19" i="14" s="1"/>
  <c r="AC20" i="14" s="1"/>
  <c r="AB6" i="14"/>
  <c r="AB15" i="14" s="1"/>
  <c r="AB19" i="14" s="1"/>
  <c r="AB20" i="14" s="1"/>
  <c r="AA6" i="14"/>
  <c r="AA15" i="14" s="1"/>
  <c r="AA19" i="14" s="1"/>
  <c r="AA20" i="14" s="1"/>
  <c r="Z6" i="14"/>
  <c r="Z15" i="14" s="1"/>
  <c r="Z19" i="14" s="1"/>
  <c r="Z20" i="14" s="1"/>
  <c r="Y6" i="14"/>
  <c r="Y15" i="14" s="1"/>
  <c r="Y19" i="14" s="1"/>
  <c r="Y20" i="14" s="1"/>
  <c r="X6" i="14"/>
  <c r="X15" i="14" s="1"/>
  <c r="X19" i="14" s="1"/>
  <c r="X20" i="14" s="1"/>
  <c r="W6" i="14"/>
  <c r="W15" i="14" s="1"/>
  <c r="W19" i="14" s="1"/>
  <c r="W20" i="14" s="1"/>
  <c r="V6" i="14"/>
  <c r="V15" i="14" s="1"/>
  <c r="V19" i="14" s="1"/>
  <c r="V20" i="14" s="1"/>
  <c r="U6" i="14"/>
  <c r="U15" i="14" s="1"/>
  <c r="U19" i="14" s="1"/>
  <c r="U20" i="14" s="1"/>
  <c r="T6" i="14"/>
  <c r="T15" i="14" s="1"/>
  <c r="T19" i="14" s="1"/>
  <c r="T20" i="14" s="1"/>
  <c r="S6" i="14"/>
  <c r="S15" i="14" s="1"/>
  <c r="S19" i="14" s="1"/>
  <c r="S20" i="14" s="1"/>
  <c r="R6" i="14"/>
  <c r="R15" i="14" s="1"/>
  <c r="R19" i="14" s="1"/>
  <c r="R20" i="14" s="1"/>
  <c r="Q6" i="14"/>
  <c r="Q15" i="14" s="1"/>
  <c r="Q19" i="14" s="1"/>
  <c r="Q20" i="14" s="1"/>
  <c r="P6" i="14"/>
  <c r="P15" i="14" s="1"/>
  <c r="P19" i="14" s="1"/>
  <c r="P20" i="14" s="1"/>
  <c r="O6" i="14"/>
  <c r="O15" i="14" s="1"/>
  <c r="O19" i="14" s="1"/>
  <c r="O20" i="14" s="1"/>
  <c r="N6" i="14"/>
  <c r="N15" i="14" s="1"/>
  <c r="N19" i="14" s="1"/>
  <c r="N20" i="14" s="1"/>
  <c r="M6" i="14"/>
  <c r="M15" i="14" s="1"/>
  <c r="M19" i="14" s="1"/>
  <c r="M20" i="14" s="1"/>
  <c r="L6" i="14"/>
  <c r="L15" i="14" s="1"/>
  <c r="L19" i="14" s="1"/>
  <c r="L20" i="14" s="1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AZ17" i="13"/>
  <c r="AY17" i="13"/>
  <c r="AX17" i="13"/>
  <c r="AZ16" i="13"/>
  <c r="AZ15" i="13"/>
  <c r="AZ19" i="13" s="1"/>
  <c r="AZ20" i="13" s="1"/>
  <c r="AW12" i="13"/>
  <c r="AW17" i="13" s="1"/>
  <c r="AV12" i="13"/>
  <c r="AV17" i="13" s="1"/>
  <c r="AU12" i="13"/>
  <c r="AU17" i="13" s="1"/>
  <c r="AT12" i="13"/>
  <c r="AT17" i="13" s="1"/>
  <c r="AS12" i="13"/>
  <c r="AS17" i="13" s="1"/>
  <c r="AR12" i="13"/>
  <c r="AR17" i="13" s="1"/>
  <c r="AQ12" i="13"/>
  <c r="AQ17" i="13" s="1"/>
  <c r="AP12" i="13"/>
  <c r="AP17" i="13" s="1"/>
  <c r="AO12" i="13"/>
  <c r="AO17" i="13" s="1"/>
  <c r="AN12" i="13"/>
  <c r="AN17" i="13" s="1"/>
  <c r="AM12" i="13"/>
  <c r="AM17" i="13" s="1"/>
  <c r="AL12" i="13"/>
  <c r="AL17" i="13" s="1"/>
  <c r="AK12" i="13"/>
  <c r="AK17" i="13" s="1"/>
  <c r="AJ12" i="13"/>
  <c r="AJ17" i="13" s="1"/>
  <c r="AI12" i="13"/>
  <c r="AI17" i="13" s="1"/>
  <c r="AH12" i="13"/>
  <c r="AH17" i="13" s="1"/>
  <c r="AG12" i="13"/>
  <c r="AG17" i="13" s="1"/>
  <c r="AF12" i="13"/>
  <c r="AF17" i="13" s="1"/>
  <c r="AE12" i="13"/>
  <c r="AE17" i="13" s="1"/>
  <c r="AD12" i="13"/>
  <c r="AD17" i="13" s="1"/>
  <c r="AC12" i="13"/>
  <c r="AC17" i="13" s="1"/>
  <c r="AB12" i="13"/>
  <c r="AB17" i="13" s="1"/>
  <c r="AA12" i="13"/>
  <c r="AA17" i="13" s="1"/>
  <c r="Z12" i="13"/>
  <c r="Z17" i="13" s="1"/>
  <c r="Y12" i="13"/>
  <c r="Y17" i="13" s="1"/>
  <c r="X12" i="13"/>
  <c r="X17" i="13" s="1"/>
  <c r="W12" i="13"/>
  <c r="W17" i="13" s="1"/>
  <c r="V12" i="13"/>
  <c r="V17" i="13" s="1"/>
  <c r="U12" i="13"/>
  <c r="U17" i="13" s="1"/>
  <c r="T12" i="13"/>
  <c r="T17" i="13" s="1"/>
  <c r="S12" i="13"/>
  <c r="S17" i="13" s="1"/>
  <c r="R12" i="13"/>
  <c r="R17" i="13" s="1"/>
  <c r="Q12" i="13"/>
  <c r="Q17" i="13" s="1"/>
  <c r="P12" i="13"/>
  <c r="P17" i="13" s="1"/>
  <c r="O12" i="13"/>
  <c r="O17" i="13" s="1"/>
  <c r="N12" i="13"/>
  <c r="N17" i="13" s="1"/>
  <c r="M12" i="13"/>
  <c r="M17" i="13" s="1"/>
  <c r="L12" i="13"/>
  <c r="L17" i="13" s="1"/>
  <c r="AW11" i="13"/>
  <c r="AV11" i="13"/>
  <c r="AU11" i="13"/>
  <c r="AT11" i="13"/>
  <c r="AS11" i="13"/>
  <c r="AR11" i="13"/>
  <c r="AQ11" i="13"/>
  <c r="AP11" i="13"/>
  <c r="AO11" i="13"/>
  <c r="AN11" i="13"/>
  <c r="AM11" i="13"/>
  <c r="AM16" i="13" s="1"/>
  <c r="AL11" i="13"/>
  <c r="AK11" i="13"/>
  <c r="AJ11" i="13"/>
  <c r="AI11" i="13"/>
  <c r="AH11" i="13"/>
  <c r="AG11" i="13"/>
  <c r="AF11" i="13"/>
  <c r="AF16" i="13" s="1"/>
  <c r="AE11" i="13"/>
  <c r="AE16" i="13" s="1"/>
  <c r="AD11" i="13"/>
  <c r="AD16" i="13" s="1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AW10" i="13"/>
  <c r="AV10" i="13"/>
  <c r="AU10" i="13"/>
  <c r="AT10" i="13"/>
  <c r="AS10" i="13"/>
  <c r="AR10" i="13"/>
  <c r="AQ10" i="13"/>
  <c r="AP10" i="13"/>
  <c r="AO10" i="13"/>
  <c r="AN10" i="13"/>
  <c r="AM10" i="13"/>
  <c r="AM15" i="13" s="1"/>
  <c r="AL10" i="13"/>
  <c r="AK10" i="13"/>
  <c r="AJ10" i="13"/>
  <c r="AI10" i="13"/>
  <c r="AH10" i="13"/>
  <c r="AG10" i="13"/>
  <c r="AF10" i="13"/>
  <c r="AF15" i="13" s="1"/>
  <c r="AF19" i="13" s="1"/>
  <c r="AF20" i="13" s="1"/>
  <c r="AE10" i="13"/>
  <c r="AE15" i="13" s="1"/>
  <c r="AD10" i="13"/>
  <c r="AD15" i="13" s="1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AY7" i="13"/>
  <c r="AY16" i="13" s="1"/>
  <c r="AX7" i="13"/>
  <c r="AX16" i="13" s="1"/>
  <c r="AW7" i="13"/>
  <c r="AW16" i="13" s="1"/>
  <c r="AV7" i="13"/>
  <c r="AV16" i="13" s="1"/>
  <c r="AU7" i="13"/>
  <c r="AU16" i="13" s="1"/>
  <c r="AT7" i="13"/>
  <c r="AT16" i="13" s="1"/>
  <c r="AS7" i="13"/>
  <c r="AS16" i="13" s="1"/>
  <c r="AR7" i="13"/>
  <c r="AR16" i="13" s="1"/>
  <c r="AQ7" i="13"/>
  <c r="AQ16" i="13" s="1"/>
  <c r="AP7" i="13"/>
  <c r="AP16" i="13" s="1"/>
  <c r="AO7" i="13"/>
  <c r="AO16" i="13" s="1"/>
  <c r="AN7" i="13"/>
  <c r="AN16" i="13" s="1"/>
  <c r="AL7" i="13"/>
  <c r="AL16" i="13" s="1"/>
  <c r="AK7" i="13"/>
  <c r="AK16" i="13" s="1"/>
  <c r="AJ7" i="13"/>
  <c r="AJ16" i="13" s="1"/>
  <c r="AI7" i="13"/>
  <c r="AI16" i="13" s="1"/>
  <c r="AH7" i="13"/>
  <c r="AH16" i="13" s="1"/>
  <c r="AG7" i="13"/>
  <c r="AG16" i="13" s="1"/>
  <c r="AC7" i="13"/>
  <c r="AC16" i="13" s="1"/>
  <c r="AB7" i="13"/>
  <c r="AB16" i="13" s="1"/>
  <c r="AA7" i="13"/>
  <c r="AA16" i="13" s="1"/>
  <c r="Z7" i="13"/>
  <c r="Z16" i="13" s="1"/>
  <c r="Y7" i="13"/>
  <c r="Y16" i="13" s="1"/>
  <c r="X7" i="13"/>
  <c r="X16" i="13" s="1"/>
  <c r="W7" i="13"/>
  <c r="W16" i="13" s="1"/>
  <c r="V7" i="13"/>
  <c r="V16" i="13" s="1"/>
  <c r="U7" i="13"/>
  <c r="U16" i="13" s="1"/>
  <c r="T7" i="13"/>
  <c r="T16" i="13" s="1"/>
  <c r="S7" i="13"/>
  <c r="S16" i="13" s="1"/>
  <c r="R7" i="13"/>
  <c r="R16" i="13" s="1"/>
  <c r="Q7" i="13"/>
  <c r="Q16" i="13" s="1"/>
  <c r="P7" i="13"/>
  <c r="P16" i="13" s="1"/>
  <c r="O7" i="13"/>
  <c r="O16" i="13" s="1"/>
  <c r="N7" i="13"/>
  <c r="N16" i="13" s="1"/>
  <c r="M7" i="13"/>
  <c r="M16" i="13" s="1"/>
  <c r="L7" i="13"/>
  <c r="L16" i="13" s="1"/>
  <c r="AY6" i="13"/>
  <c r="AY15" i="13" s="1"/>
  <c r="AY19" i="13" s="1"/>
  <c r="AY20" i="13" s="1"/>
  <c r="AX6" i="13"/>
  <c r="AX15" i="13" s="1"/>
  <c r="AX19" i="13" s="1"/>
  <c r="AX20" i="13" s="1"/>
  <c r="AW6" i="13"/>
  <c r="AW15" i="13" s="1"/>
  <c r="AW19" i="13" s="1"/>
  <c r="AW20" i="13" s="1"/>
  <c r="AV6" i="13"/>
  <c r="AV15" i="13" s="1"/>
  <c r="AV19" i="13" s="1"/>
  <c r="AV20" i="13" s="1"/>
  <c r="AU6" i="13"/>
  <c r="AU15" i="13" s="1"/>
  <c r="AU19" i="13" s="1"/>
  <c r="AU20" i="13" s="1"/>
  <c r="AT6" i="13"/>
  <c r="AT15" i="13" s="1"/>
  <c r="AT19" i="13" s="1"/>
  <c r="AT20" i="13" s="1"/>
  <c r="AS6" i="13"/>
  <c r="AS15" i="13" s="1"/>
  <c r="AS19" i="13" s="1"/>
  <c r="AS20" i="13" s="1"/>
  <c r="AR6" i="13"/>
  <c r="AR15" i="13" s="1"/>
  <c r="AR19" i="13" s="1"/>
  <c r="AR20" i="13" s="1"/>
  <c r="AQ6" i="13"/>
  <c r="AQ15" i="13" s="1"/>
  <c r="AQ19" i="13" s="1"/>
  <c r="AQ20" i="13" s="1"/>
  <c r="AP6" i="13"/>
  <c r="AP15" i="13" s="1"/>
  <c r="AP19" i="13" s="1"/>
  <c r="AP20" i="13" s="1"/>
  <c r="AO6" i="13"/>
  <c r="AO15" i="13" s="1"/>
  <c r="AO19" i="13" s="1"/>
  <c r="AO20" i="13" s="1"/>
  <c r="AN6" i="13"/>
  <c r="AN15" i="13" s="1"/>
  <c r="AN19" i="13" s="1"/>
  <c r="AN20" i="13" s="1"/>
  <c r="AL6" i="13"/>
  <c r="AL15" i="13" s="1"/>
  <c r="AK6" i="13"/>
  <c r="AK15" i="13" s="1"/>
  <c r="AK19" i="13" s="1"/>
  <c r="AK20" i="13" s="1"/>
  <c r="AJ6" i="13"/>
  <c r="AJ15" i="13" s="1"/>
  <c r="AI6" i="13"/>
  <c r="AI15" i="13" s="1"/>
  <c r="AI19" i="13" s="1"/>
  <c r="AI20" i="13" s="1"/>
  <c r="AH6" i="13"/>
  <c r="AH15" i="13" s="1"/>
  <c r="AG6" i="13"/>
  <c r="AG15" i="13" s="1"/>
  <c r="AG19" i="13" s="1"/>
  <c r="AG20" i="13" s="1"/>
  <c r="AC6" i="13"/>
  <c r="AC15" i="13" s="1"/>
  <c r="AC19" i="13" s="1"/>
  <c r="AC20" i="13" s="1"/>
  <c r="AB6" i="13"/>
  <c r="AB15" i="13" s="1"/>
  <c r="AB19" i="13" s="1"/>
  <c r="AB20" i="13" s="1"/>
  <c r="AA6" i="13"/>
  <c r="AA15" i="13" s="1"/>
  <c r="AA19" i="13" s="1"/>
  <c r="AA20" i="13" s="1"/>
  <c r="Z6" i="13"/>
  <c r="Z15" i="13" s="1"/>
  <c r="Z19" i="13" s="1"/>
  <c r="Z20" i="13" s="1"/>
  <c r="Y6" i="13"/>
  <c r="Y15" i="13" s="1"/>
  <c r="Y19" i="13" s="1"/>
  <c r="Y20" i="13" s="1"/>
  <c r="X6" i="13"/>
  <c r="X15" i="13" s="1"/>
  <c r="X19" i="13" s="1"/>
  <c r="X20" i="13" s="1"/>
  <c r="W6" i="13"/>
  <c r="W15" i="13" s="1"/>
  <c r="W19" i="13" s="1"/>
  <c r="W20" i="13" s="1"/>
  <c r="V6" i="13"/>
  <c r="V15" i="13" s="1"/>
  <c r="V19" i="13" s="1"/>
  <c r="V20" i="13" s="1"/>
  <c r="U6" i="13"/>
  <c r="U15" i="13" s="1"/>
  <c r="U19" i="13" s="1"/>
  <c r="U20" i="13" s="1"/>
  <c r="T6" i="13"/>
  <c r="T15" i="13" s="1"/>
  <c r="T19" i="13" s="1"/>
  <c r="T20" i="13" s="1"/>
  <c r="S6" i="13"/>
  <c r="S15" i="13" s="1"/>
  <c r="S19" i="13" s="1"/>
  <c r="S20" i="13" s="1"/>
  <c r="R6" i="13"/>
  <c r="R15" i="13" s="1"/>
  <c r="R19" i="13" s="1"/>
  <c r="R20" i="13" s="1"/>
  <c r="Q6" i="13"/>
  <c r="Q15" i="13" s="1"/>
  <c r="Q19" i="13" s="1"/>
  <c r="Q20" i="13" s="1"/>
  <c r="P6" i="13"/>
  <c r="P15" i="13" s="1"/>
  <c r="P19" i="13" s="1"/>
  <c r="P20" i="13" s="1"/>
  <c r="O6" i="13"/>
  <c r="O15" i="13" s="1"/>
  <c r="O19" i="13" s="1"/>
  <c r="O20" i="13" s="1"/>
  <c r="N6" i="13"/>
  <c r="N15" i="13" s="1"/>
  <c r="N19" i="13" s="1"/>
  <c r="N20" i="13" s="1"/>
  <c r="M6" i="13"/>
  <c r="M15" i="13" s="1"/>
  <c r="M19" i="13" s="1"/>
  <c r="M20" i="13" s="1"/>
  <c r="L6" i="13"/>
  <c r="L15" i="13" s="1"/>
  <c r="L19" i="13" s="1"/>
  <c r="L20" i="13" s="1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AZ17" i="12"/>
  <c r="AY17" i="12"/>
  <c r="AX17" i="12"/>
  <c r="AZ16" i="12"/>
  <c r="AZ15" i="12"/>
  <c r="AZ19" i="12" s="1"/>
  <c r="AZ20" i="12" s="1"/>
  <c r="AW12" i="12"/>
  <c r="AW17" i="12" s="1"/>
  <c r="AV12" i="12"/>
  <c r="AV17" i="12" s="1"/>
  <c r="AU12" i="12"/>
  <c r="AU17" i="12" s="1"/>
  <c r="AT12" i="12"/>
  <c r="AT17" i="12" s="1"/>
  <c r="AS12" i="12"/>
  <c r="AS17" i="12" s="1"/>
  <c r="AR12" i="12"/>
  <c r="AR17" i="12" s="1"/>
  <c r="AQ12" i="12"/>
  <c r="AQ17" i="12" s="1"/>
  <c r="AP12" i="12"/>
  <c r="AP17" i="12" s="1"/>
  <c r="AO12" i="12"/>
  <c r="AO17" i="12" s="1"/>
  <c r="AN12" i="12"/>
  <c r="AN17" i="12" s="1"/>
  <c r="AM12" i="12"/>
  <c r="AM17" i="12" s="1"/>
  <c r="AL12" i="12"/>
  <c r="AL17" i="12" s="1"/>
  <c r="AK12" i="12"/>
  <c r="AK17" i="12" s="1"/>
  <c r="AJ12" i="12"/>
  <c r="AJ17" i="12" s="1"/>
  <c r="AI12" i="12"/>
  <c r="AI17" i="12" s="1"/>
  <c r="AH12" i="12"/>
  <c r="AH17" i="12" s="1"/>
  <c r="AG12" i="12"/>
  <c r="AG17" i="12" s="1"/>
  <c r="AF12" i="12"/>
  <c r="AF17" i="12" s="1"/>
  <c r="AE12" i="12"/>
  <c r="AE17" i="12" s="1"/>
  <c r="AD12" i="12"/>
  <c r="AD17" i="12" s="1"/>
  <c r="AC12" i="12"/>
  <c r="AC17" i="12" s="1"/>
  <c r="AB12" i="12"/>
  <c r="AB17" i="12" s="1"/>
  <c r="AA12" i="12"/>
  <c r="AA17" i="12" s="1"/>
  <c r="Z12" i="12"/>
  <c r="Z17" i="12" s="1"/>
  <c r="Y12" i="12"/>
  <c r="Y17" i="12" s="1"/>
  <c r="X12" i="12"/>
  <c r="X17" i="12" s="1"/>
  <c r="W12" i="12"/>
  <c r="W17" i="12" s="1"/>
  <c r="V12" i="12"/>
  <c r="V17" i="12" s="1"/>
  <c r="U12" i="12"/>
  <c r="U17" i="12" s="1"/>
  <c r="T12" i="12"/>
  <c r="T17" i="12" s="1"/>
  <c r="S12" i="12"/>
  <c r="S17" i="12" s="1"/>
  <c r="R12" i="12"/>
  <c r="R17" i="12" s="1"/>
  <c r="Q12" i="12"/>
  <c r="Q17" i="12" s="1"/>
  <c r="P12" i="12"/>
  <c r="P17" i="12" s="1"/>
  <c r="O12" i="12"/>
  <c r="O17" i="12" s="1"/>
  <c r="N12" i="12"/>
  <c r="N17" i="12" s="1"/>
  <c r="M12" i="12"/>
  <c r="M17" i="12" s="1"/>
  <c r="L12" i="12"/>
  <c r="L17" i="12" s="1"/>
  <c r="AW11" i="12"/>
  <c r="AV11" i="12"/>
  <c r="AU11" i="12"/>
  <c r="AT11" i="12"/>
  <c r="AS11" i="12"/>
  <c r="AR11" i="12"/>
  <c r="AQ11" i="12"/>
  <c r="AP11" i="12"/>
  <c r="AO11" i="12"/>
  <c r="AN11" i="12"/>
  <c r="AM11" i="12"/>
  <c r="AM16" i="12" s="1"/>
  <c r="AL11" i="12"/>
  <c r="AK11" i="12"/>
  <c r="AJ11" i="12"/>
  <c r="AI11" i="12"/>
  <c r="AH11" i="12"/>
  <c r="AG11" i="12"/>
  <c r="AF11" i="12"/>
  <c r="AF16" i="12" s="1"/>
  <c r="AE11" i="12"/>
  <c r="AE16" i="12" s="1"/>
  <c r="AD11" i="12"/>
  <c r="AD16" i="12" s="1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AW10" i="12"/>
  <c r="AV10" i="12"/>
  <c r="AU10" i="12"/>
  <c r="AT10" i="12"/>
  <c r="AS10" i="12"/>
  <c r="AR10" i="12"/>
  <c r="AQ10" i="12"/>
  <c r="AP10" i="12"/>
  <c r="AO10" i="12"/>
  <c r="AN10" i="12"/>
  <c r="AM10" i="12"/>
  <c r="AM15" i="12" s="1"/>
  <c r="AL10" i="12"/>
  <c r="AK10" i="12"/>
  <c r="AJ10" i="12"/>
  <c r="AI10" i="12"/>
  <c r="AH10" i="12"/>
  <c r="AG10" i="12"/>
  <c r="AF10" i="12"/>
  <c r="AF15" i="12" s="1"/>
  <c r="AF19" i="12" s="1"/>
  <c r="AF20" i="12" s="1"/>
  <c r="AE10" i="12"/>
  <c r="AE15" i="12" s="1"/>
  <c r="AD10" i="12"/>
  <c r="AD15" i="12" s="1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AY7" i="12"/>
  <c r="AY16" i="12" s="1"/>
  <c r="AX7" i="12"/>
  <c r="AX16" i="12" s="1"/>
  <c r="AW7" i="12"/>
  <c r="AW16" i="12" s="1"/>
  <c r="AV7" i="12"/>
  <c r="AV16" i="12" s="1"/>
  <c r="AU7" i="12"/>
  <c r="AU16" i="12" s="1"/>
  <c r="AT7" i="12"/>
  <c r="AT16" i="12" s="1"/>
  <c r="AS7" i="12"/>
  <c r="AS16" i="12" s="1"/>
  <c r="AR7" i="12"/>
  <c r="AR16" i="12" s="1"/>
  <c r="AQ7" i="12"/>
  <c r="AQ16" i="12" s="1"/>
  <c r="AP7" i="12"/>
  <c r="AP16" i="12" s="1"/>
  <c r="AO7" i="12"/>
  <c r="AO16" i="12" s="1"/>
  <c r="AN7" i="12"/>
  <c r="AN16" i="12" s="1"/>
  <c r="AL7" i="12"/>
  <c r="AL16" i="12" s="1"/>
  <c r="AK7" i="12"/>
  <c r="AK16" i="12" s="1"/>
  <c r="AJ7" i="12"/>
  <c r="AJ16" i="12" s="1"/>
  <c r="AI7" i="12"/>
  <c r="AI16" i="12" s="1"/>
  <c r="AH7" i="12"/>
  <c r="AH16" i="12" s="1"/>
  <c r="AG7" i="12"/>
  <c r="AG16" i="12" s="1"/>
  <c r="AC7" i="12"/>
  <c r="AC16" i="12" s="1"/>
  <c r="AB7" i="12"/>
  <c r="AB16" i="12" s="1"/>
  <c r="AA7" i="12"/>
  <c r="AA16" i="12" s="1"/>
  <c r="Z7" i="12"/>
  <c r="Z16" i="12" s="1"/>
  <c r="Y7" i="12"/>
  <c r="Y16" i="12" s="1"/>
  <c r="X7" i="12"/>
  <c r="X16" i="12" s="1"/>
  <c r="W7" i="12"/>
  <c r="W16" i="12" s="1"/>
  <c r="V7" i="12"/>
  <c r="V16" i="12" s="1"/>
  <c r="U7" i="12"/>
  <c r="U16" i="12" s="1"/>
  <c r="T7" i="12"/>
  <c r="T16" i="12" s="1"/>
  <c r="S7" i="12"/>
  <c r="S16" i="12" s="1"/>
  <c r="R7" i="12"/>
  <c r="R16" i="12" s="1"/>
  <c r="Q7" i="12"/>
  <c r="Q16" i="12" s="1"/>
  <c r="P7" i="12"/>
  <c r="P16" i="12" s="1"/>
  <c r="O7" i="12"/>
  <c r="O16" i="12" s="1"/>
  <c r="N7" i="12"/>
  <c r="N16" i="12" s="1"/>
  <c r="M7" i="12"/>
  <c r="M16" i="12" s="1"/>
  <c r="L7" i="12"/>
  <c r="L16" i="12" s="1"/>
  <c r="AY6" i="12"/>
  <c r="AY15" i="12" s="1"/>
  <c r="AY19" i="12" s="1"/>
  <c r="AY20" i="12" s="1"/>
  <c r="AX6" i="12"/>
  <c r="AX15" i="12" s="1"/>
  <c r="AX19" i="12" s="1"/>
  <c r="AX20" i="12" s="1"/>
  <c r="AW6" i="12"/>
  <c r="AW15" i="12" s="1"/>
  <c r="AW19" i="12" s="1"/>
  <c r="AW20" i="12" s="1"/>
  <c r="AV6" i="12"/>
  <c r="AV15" i="12" s="1"/>
  <c r="AV19" i="12" s="1"/>
  <c r="AV20" i="12" s="1"/>
  <c r="AU6" i="12"/>
  <c r="AU15" i="12" s="1"/>
  <c r="AU19" i="12" s="1"/>
  <c r="AU20" i="12" s="1"/>
  <c r="AT6" i="12"/>
  <c r="AT15" i="12" s="1"/>
  <c r="AT19" i="12" s="1"/>
  <c r="AT20" i="12" s="1"/>
  <c r="AS6" i="12"/>
  <c r="AS15" i="12" s="1"/>
  <c r="AS19" i="12" s="1"/>
  <c r="AS20" i="12" s="1"/>
  <c r="AR6" i="12"/>
  <c r="AR15" i="12" s="1"/>
  <c r="AR19" i="12" s="1"/>
  <c r="AR20" i="12" s="1"/>
  <c r="AQ6" i="12"/>
  <c r="AQ15" i="12" s="1"/>
  <c r="AQ19" i="12" s="1"/>
  <c r="AQ20" i="12" s="1"/>
  <c r="AP6" i="12"/>
  <c r="AP15" i="12" s="1"/>
  <c r="AP19" i="12" s="1"/>
  <c r="AP20" i="12" s="1"/>
  <c r="AO6" i="12"/>
  <c r="AO15" i="12" s="1"/>
  <c r="AO19" i="12" s="1"/>
  <c r="AO20" i="12" s="1"/>
  <c r="AN6" i="12"/>
  <c r="AN15" i="12" s="1"/>
  <c r="AN19" i="12" s="1"/>
  <c r="AN20" i="12" s="1"/>
  <c r="AL6" i="12"/>
  <c r="AL15" i="12" s="1"/>
  <c r="AL19" i="12" s="1"/>
  <c r="AL20" i="12" s="1"/>
  <c r="AK6" i="12"/>
  <c r="AK15" i="12" s="1"/>
  <c r="AK19" i="12" s="1"/>
  <c r="AK20" i="12" s="1"/>
  <c r="AJ6" i="12"/>
  <c r="AJ15" i="12" s="1"/>
  <c r="AI6" i="12"/>
  <c r="AI15" i="12" s="1"/>
  <c r="AI19" i="12" s="1"/>
  <c r="AI20" i="12" s="1"/>
  <c r="AH6" i="12"/>
  <c r="AH15" i="12" s="1"/>
  <c r="AH19" i="12" s="1"/>
  <c r="AH20" i="12" s="1"/>
  <c r="AG6" i="12"/>
  <c r="AG15" i="12" s="1"/>
  <c r="AG19" i="12" s="1"/>
  <c r="AG20" i="12" s="1"/>
  <c r="AC6" i="12"/>
  <c r="AC15" i="12" s="1"/>
  <c r="AC19" i="12" s="1"/>
  <c r="AC20" i="12" s="1"/>
  <c r="AB6" i="12"/>
  <c r="AB15" i="12" s="1"/>
  <c r="AB19" i="12" s="1"/>
  <c r="AB20" i="12" s="1"/>
  <c r="AA6" i="12"/>
  <c r="AA15" i="12" s="1"/>
  <c r="AA19" i="12" s="1"/>
  <c r="AA20" i="12" s="1"/>
  <c r="Z6" i="12"/>
  <c r="Z15" i="12" s="1"/>
  <c r="Z19" i="12" s="1"/>
  <c r="Z20" i="12" s="1"/>
  <c r="Y6" i="12"/>
  <c r="Y15" i="12" s="1"/>
  <c r="Y19" i="12" s="1"/>
  <c r="Y20" i="12" s="1"/>
  <c r="X6" i="12"/>
  <c r="X15" i="12" s="1"/>
  <c r="X19" i="12" s="1"/>
  <c r="X20" i="12" s="1"/>
  <c r="W6" i="12"/>
  <c r="W15" i="12" s="1"/>
  <c r="W19" i="12" s="1"/>
  <c r="W20" i="12" s="1"/>
  <c r="V6" i="12"/>
  <c r="V15" i="12" s="1"/>
  <c r="V19" i="12" s="1"/>
  <c r="V20" i="12" s="1"/>
  <c r="U6" i="12"/>
  <c r="U15" i="12" s="1"/>
  <c r="U19" i="12" s="1"/>
  <c r="U20" i="12" s="1"/>
  <c r="T6" i="12"/>
  <c r="T15" i="12" s="1"/>
  <c r="T19" i="12" s="1"/>
  <c r="T20" i="12" s="1"/>
  <c r="S6" i="12"/>
  <c r="S15" i="12" s="1"/>
  <c r="S19" i="12" s="1"/>
  <c r="S20" i="12" s="1"/>
  <c r="R6" i="12"/>
  <c r="R15" i="12" s="1"/>
  <c r="R19" i="12" s="1"/>
  <c r="R20" i="12" s="1"/>
  <c r="Q6" i="12"/>
  <c r="Q15" i="12" s="1"/>
  <c r="Q19" i="12" s="1"/>
  <c r="Q20" i="12" s="1"/>
  <c r="P6" i="12"/>
  <c r="P15" i="12" s="1"/>
  <c r="P19" i="12" s="1"/>
  <c r="P20" i="12" s="1"/>
  <c r="O6" i="12"/>
  <c r="O15" i="12" s="1"/>
  <c r="O19" i="12" s="1"/>
  <c r="O20" i="12" s="1"/>
  <c r="N6" i="12"/>
  <c r="N15" i="12" s="1"/>
  <c r="N19" i="12" s="1"/>
  <c r="N20" i="12" s="1"/>
  <c r="M6" i="12"/>
  <c r="M15" i="12" s="1"/>
  <c r="M19" i="12" s="1"/>
  <c r="M20" i="12" s="1"/>
  <c r="L6" i="12"/>
  <c r="L15" i="12" s="1"/>
  <c r="L19" i="12" s="1"/>
  <c r="L20" i="12" s="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AZ17" i="11"/>
  <c r="AY17" i="11"/>
  <c r="AX17" i="11"/>
  <c r="AZ16" i="11"/>
  <c r="AZ15" i="11"/>
  <c r="AZ19" i="11" s="1"/>
  <c r="AZ20" i="11" s="1"/>
  <c r="AW12" i="11"/>
  <c r="AW17" i="11" s="1"/>
  <c r="AV12" i="11"/>
  <c r="AV17" i="11" s="1"/>
  <c r="AU12" i="11"/>
  <c r="AU17" i="11" s="1"/>
  <c r="AT12" i="11"/>
  <c r="AT17" i="11" s="1"/>
  <c r="AS12" i="11"/>
  <c r="AS17" i="11" s="1"/>
  <c r="AR12" i="11"/>
  <c r="AR17" i="11" s="1"/>
  <c r="AQ12" i="11"/>
  <c r="AQ17" i="11" s="1"/>
  <c r="AP12" i="11"/>
  <c r="AP17" i="11" s="1"/>
  <c r="AO12" i="11"/>
  <c r="AO17" i="11" s="1"/>
  <c r="AN12" i="11"/>
  <c r="AN17" i="11" s="1"/>
  <c r="AM12" i="11"/>
  <c r="AM17" i="11" s="1"/>
  <c r="AL12" i="11"/>
  <c r="AL17" i="11" s="1"/>
  <c r="AK12" i="11"/>
  <c r="AK17" i="11" s="1"/>
  <c r="AJ12" i="11"/>
  <c r="AJ17" i="11" s="1"/>
  <c r="AI12" i="11"/>
  <c r="AI17" i="11" s="1"/>
  <c r="AH12" i="11"/>
  <c r="AH17" i="11" s="1"/>
  <c r="AG12" i="11"/>
  <c r="AG17" i="11" s="1"/>
  <c r="AF12" i="11"/>
  <c r="AF17" i="11" s="1"/>
  <c r="AE12" i="11"/>
  <c r="AE17" i="11" s="1"/>
  <c r="AD12" i="11"/>
  <c r="AD17" i="11" s="1"/>
  <c r="AC12" i="11"/>
  <c r="AC17" i="11" s="1"/>
  <c r="AB12" i="11"/>
  <c r="AB17" i="11" s="1"/>
  <c r="AA12" i="11"/>
  <c r="AA17" i="11" s="1"/>
  <c r="Z12" i="11"/>
  <c r="Z17" i="11" s="1"/>
  <c r="Y12" i="11"/>
  <c r="Y17" i="11" s="1"/>
  <c r="X12" i="11"/>
  <c r="X17" i="11" s="1"/>
  <c r="W12" i="11"/>
  <c r="W17" i="11" s="1"/>
  <c r="V12" i="11"/>
  <c r="V17" i="11" s="1"/>
  <c r="U12" i="11"/>
  <c r="U17" i="11" s="1"/>
  <c r="T12" i="11"/>
  <c r="T17" i="11" s="1"/>
  <c r="S12" i="11"/>
  <c r="S17" i="11" s="1"/>
  <c r="R12" i="11"/>
  <c r="R17" i="11" s="1"/>
  <c r="Q12" i="11"/>
  <c r="Q17" i="11" s="1"/>
  <c r="P12" i="11"/>
  <c r="P17" i="11" s="1"/>
  <c r="O12" i="11"/>
  <c r="O17" i="11" s="1"/>
  <c r="N12" i="11"/>
  <c r="N17" i="11" s="1"/>
  <c r="M12" i="11"/>
  <c r="M17" i="11" s="1"/>
  <c r="L12" i="11"/>
  <c r="L17" i="11" s="1"/>
  <c r="AW11" i="11"/>
  <c r="AV11" i="11"/>
  <c r="AU11" i="11"/>
  <c r="AT11" i="11"/>
  <c r="AS11" i="11"/>
  <c r="AR11" i="11"/>
  <c r="AQ11" i="11"/>
  <c r="AP11" i="11"/>
  <c r="AO11" i="11"/>
  <c r="AN11" i="11"/>
  <c r="AM11" i="11"/>
  <c r="AM16" i="11" s="1"/>
  <c r="AL11" i="11"/>
  <c r="AK11" i="11"/>
  <c r="AJ11" i="11"/>
  <c r="AI11" i="11"/>
  <c r="AH11" i="11"/>
  <c r="AG11" i="11"/>
  <c r="AF11" i="11"/>
  <c r="AF16" i="11" s="1"/>
  <c r="AE11" i="11"/>
  <c r="AE16" i="11" s="1"/>
  <c r="AD11" i="11"/>
  <c r="AD16" i="11" s="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AW10" i="11"/>
  <c r="AV10" i="11"/>
  <c r="AU10" i="11"/>
  <c r="AT10" i="11"/>
  <c r="AS10" i="11"/>
  <c r="AR10" i="11"/>
  <c r="AQ10" i="11"/>
  <c r="AP10" i="11"/>
  <c r="AO10" i="11"/>
  <c r="AN10" i="11"/>
  <c r="AM10" i="11"/>
  <c r="AM15" i="11" s="1"/>
  <c r="AL10" i="11"/>
  <c r="AK10" i="11"/>
  <c r="AJ10" i="11"/>
  <c r="AI10" i="11"/>
  <c r="AH10" i="11"/>
  <c r="AG10" i="11"/>
  <c r="AF10" i="11"/>
  <c r="AF15" i="11" s="1"/>
  <c r="AF19" i="11" s="1"/>
  <c r="AF20" i="11" s="1"/>
  <c r="AE10" i="11"/>
  <c r="AE15" i="11" s="1"/>
  <c r="AD10" i="11"/>
  <c r="AD15" i="11" s="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AY7" i="11"/>
  <c r="AY16" i="11" s="1"/>
  <c r="AX7" i="11"/>
  <c r="AX16" i="11" s="1"/>
  <c r="AW7" i="11"/>
  <c r="AW16" i="11" s="1"/>
  <c r="AV7" i="11"/>
  <c r="AV16" i="11" s="1"/>
  <c r="AU7" i="11"/>
  <c r="AU16" i="11" s="1"/>
  <c r="AT7" i="11"/>
  <c r="AT16" i="11" s="1"/>
  <c r="AS7" i="11"/>
  <c r="AS16" i="11" s="1"/>
  <c r="AR7" i="11"/>
  <c r="AR16" i="11" s="1"/>
  <c r="AQ7" i="11"/>
  <c r="AQ16" i="11" s="1"/>
  <c r="AP7" i="11"/>
  <c r="AP16" i="11" s="1"/>
  <c r="AO7" i="11"/>
  <c r="AO16" i="11" s="1"/>
  <c r="AN7" i="11"/>
  <c r="AN16" i="11" s="1"/>
  <c r="AL7" i="11"/>
  <c r="AL16" i="11" s="1"/>
  <c r="AK7" i="11"/>
  <c r="AK16" i="11" s="1"/>
  <c r="AJ7" i="11"/>
  <c r="AJ16" i="11" s="1"/>
  <c r="AI7" i="11"/>
  <c r="AI16" i="11" s="1"/>
  <c r="AH7" i="11"/>
  <c r="AH16" i="11" s="1"/>
  <c r="AG7" i="11"/>
  <c r="AG16" i="11" s="1"/>
  <c r="AC7" i="11"/>
  <c r="AC16" i="11" s="1"/>
  <c r="AB7" i="11"/>
  <c r="AB16" i="11" s="1"/>
  <c r="AA7" i="11"/>
  <c r="AA16" i="11" s="1"/>
  <c r="Z7" i="11"/>
  <c r="Z16" i="11" s="1"/>
  <c r="Y7" i="11"/>
  <c r="Y16" i="11" s="1"/>
  <c r="X7" i="11"/>
  <c r="X16" i="11" s="1"/>
  <c r="W7" i="11"/>
  <c r="W16" i="11" s="1"/>
  <c r="V7" i="11"/>
  <c r="V16" i="11" s="1"/>
  <c r="U7" i="11"/>
  <c r="U16" i="11" s="1"/>
  <c r="T7" i="11"/>
  <c r="T16" i="11" s="1"/>
  <c r="S7" i="11"/>
  <c r="S16" i="11" s="1"/>
  <c r="R7" i="11"/>
  <c r="R16" i="11" s="1"/>
  <c r="Q7" i="11"/>
  <c r="Q16" i="11" s="1"/>
  <c r="P7" i="11"/>
  <c r="P16" i="11" s="1"/>
  <c r="O7" i="11"/>
  <c r="O16" i="11" s="1"/>
  <c r="N7" i="11"/>
  <c r="N16" i="11" s="1"/>
  <c r="M7" i="11"/>
  <c r="M16" i="11" s="1"/>
  <c r="L7" i="11"/>
  <c r="L16" i="11" s="1"/>
  <c r="AY6" i="11"/>
  <c r="AY15" i="11" s="1"/>
  <c r="AY19" i="11" s="1"/>
  <c r="AY20" i="11" s="1"/>
  <c r="AX6" i="11"/>
  <c r="AX15" i="11" s="1"/>
  <c r="AX19" i="11" s="1"/>
  <c r="AX20" i="11" s="1"/>
  <c r="AW6" i="11"/>
  <c r="AW15" i="11" s="1"/>
  <c r="AW19" i="11" s="1"/>
  <c r="AW20" i="11" s="1"/>
  <c r="AV6" i="11"/>
  <c r="AV15" i="11" s="1"/>
  <c r="AV19" i="11" s="1"/>
  <c r="AV20" i="11" s="1"/>
  <c r="AU6" i="11"/>
  <c r="AU15" i="11" s="1"/>
  <c r="AU19" i="11" s="1"/>
  <c r="AU20" i="11" s="1"/>
  <c r="AT6" i="11"/>
  <c r="AT15" i="11" s="1"/>
  <c r="AT19" i="11" s="1"/>
  <c r="AT20" i="11" s="1"/>
  <c r="AS6" i="11"/>
  <c r="AS15" i="11" s="1"/>
  <c r="AS19" i="11" s="1"/>
  <c r="AS20" i="11" s="1"/>
  <c r="AR6" i="11"/>
  <c r="AR15" i="11" s="1"/>
  <c r="AR19" i="11" s="1"/>
  <c r="AR20" i="11" s="1"/>
  <c r="AQ6" i="11"/>
  <c r="AQ15" i="11" s="1"/>
  <c r="AQ19" i="11" s="1"/>
  <c r="AQ20" i="11" s="1"/>
  <c r="AP6" i="11"/>
  <c r="AP15" i="11" s="1"/>
  <c r="AP19" i="11" s="1"/>
  <c r="AP20" i="11" s="1"/>
  <c r="AO6" i="11"/>
  <c r="AO15" i="11" s="1"/>
  <c r="AO19" i="11" s="1"/>
  <c r="AO20" i="11" s="1"/>
  <c r="AN6" i="11"/>
  <c r="AN15" i="11" s="1"/>
  <c r="AN19" i="11" s="1"/>
  <c r="AN20" i="11" s="1"/>
  <c r="AL6" i="11"/>
  <c r="AL15" i="11" s="1"/>
  <c r="AK6" i="11"/>
  <c r="AK15" i="11" s="1"/>
  <c r="AJ6" i="11"/>
  <c r="AJ15" i="11" s="1"/>
  <c r="AI6" i="11"/>
  <c r="AI15" i="11" s="1"/>
  <c r="AI19" i="11" s="1"/>
  <c r="AI20" i="11" s="1"/>
  <c r="AH6" i="11"/>
  <c r="AH15" i="11" s="1"/>
  <c r="AG6" i="11"/>
  <c r="AG15" i="11" s="1"/>
  <c r="AC6" i="11"/>
  <c r="AC15" i="11" s="1"/>
  <c r="AC19" i="11" s="1"/>
  <c r="AC20" i="11" s="1"/>
  <c r="AB6" i="11"/>
  <c r="AB15" i="11" s="1"/>
  <c r="AB19" i="11" s="1"/>
  <c r="AB20" i="11" s="1"/>
  <c r="AA6" i="11"/>
  <c r="AA15" i="11" s="1"/>
  <c r="AA19" i="11" s="1"/>
  <c r="AA20" i="11" s="1"/>
  <c r="Z6" i="11"/>
  <c r="Z15" i="11" s="1"/>
  <c r="Z19" i="11" s="1"/>
  <c r="Z20" i="11" s="1"/>
  <c r="Y6" i="11"/>
  <c r="Y15" i="11" s="1"/>
  <c r="Y19" i="11" s="1"/>
  <c r="Y20" i="11" s="1"/>
  <c r="X6" i="11"/>
  <c r="X15" i="11" s="1"/>
  <c r="X19" i="11" s="1"/>
  <c r="X20" i="11" s="1"/>
  <c r="W6" i="11"/>
  <c r="W15" i="11" s="1"/>
  <c r="W19" i="11" s="1"/>
  <c r="W20" i="11" s="1"/>
  <c r="V6" i="11"/>
  <c r="V15" i="11" s="1"/>
  <c r="V19" i="11" s="1"/>
  <c r="V20" i="11" s="1"/>
  <c r="U6" i="11"/>
  <c r="U15" i="11" s="1"/>
  <c r="U19" i="11" s="1"/>
  <c r="U20" i="11" s="1"/>
  <c r="T6" i="11"/>
  <c r="T15" i="11" s="1"/>
  <c r="T19" i="11" s="1"/>
  <c r="T20" i="11" s="1"/>
  <c r="S6" i="11"/>
  <c r="S15" i="11" s="1"/>
  <c r="S19" i="11" s="1"/>
  <c r="S20" i="11" s="1"/>
  <c r="R6" i="11"/>
  <c r="R15" i="11" s="1"/>
  <c r="R19" i="11" s="1"/>
  <c r="R20" i="11" s="1"/>
  <c r="Q6" i="11"/>
  <c r="Q15" i="11" s="1"/>
  <c r="Q19" i="11" s="1"/>
  <c r="Q20" i="11" s="1"/>
  <c r="P6" i="11"/>
  <c r="P15" i="11" s="1"/>
  <c r="P19" i="11" s="1"/>
  <c r="P20" i="11" s="1"/>
  <c r="O6" i="11"/>
  <c r="O15" i="11" s="1"/>
  <c r="O19" i="11" s="1"/>
  <c r="O20" i="11" s="1"/>
  <c r="N6" i="11"/>
  <c r="N15" i="11" s="1"/>
  <c r="N19" i="11" s="1"/>
  <c r="N20" i="11" s="1"/>
  <c r="M6" i="11"/>
  <c r="M15" i="11" s="1"/>
  <c r="M19" i="11" s="1"/>
  <c r="M20" i="11" s="1"/>
  <c r="L6" i="11"/>
  <c r="L15" i="11" s="1"/>
  <c r="L19" i="11" s="1"/>
  <c r="L20" i="11" s="1"/>
  <c r="AZ17" i="10"/>
  <c r="AY17" i="10"/>
  <c r="AX17" i="10"/>
  <c r="AZ16" i="10"/>
  <c r="AZ15" i="10"/>
  <c r="AZ18" i="10" s="1"/>
  <c r="AZ19" i="10" s="1"/>
  <c r="AW12" i="10"/>
  <c r="AW17" i="10" s="1"/>
  <c r="AV12" i="10"/>
  <c r="AV17" i="10" s="1"/>
  <c r="AU12" i="10"/>
  <c r="AU17" i="10" s="1"/>
  <c r="AT12" i="10"/>
  <c r="AT17" i="10" s="1"/>
  <c r="AS12" i="10"/>
  <c r="AS17" i="10" s="1"/>
  <c r="AR12" i="10"/>
  <c r="AR17" i="10" s="1"/>
  <c r="AQ12" i="10"/>
  <c r="AQ17" i="10" s="1"/>
  <c r="AP12" i="10"/>
  <c r="AP17" i="10" s="1"/>
  <c r="AO12" i="10"/>
  <c r="AO17" i="10" s="1"/>
  <c r="AN12" i="10"/>
  <c r="AN17" i="10" s="1"/>
  <c r="AM12" i="10"/>
  <c r="AM17" i="10" s="1"/>
  <c r="AL12" i="10"/>
  <c r="AL17" i="10" s="1"/>
  <c r="AK12" i="10"/>
  <c r="AK17" i="10" s="1"/>
  <c r="AJ12" i="10"/>
  <c r="AJ17" i="10" s="1"/>
  <c r="AI12" i="10"/>
  <c r="AI17" i="10" s="1"/>
  <c r="AH12" i="10"/>
  <c r="AH17" i="10" s="1"/>
  <c r="AG12" i="10"/>
  <c r="AG17" i="10" s="1"/>
  <c r="AF12" i="10"/>
  <c r="AF17" i="10" s="1"/>
  <c r="AE12" i="10"/>
  <c r="AE17" i="10" s="1"/>
  <c r="AD12" i="10"/>
  <c r="AD17" i="10" s="1"/>
  <c r="AC12" i="10"/>
  <c r="AC17" i="10" s="1"/>
  <c r="AB12" i="10"/>
  <c r="AB17" i="10" s="1"/>
  <c r="AA12" i="10"/>
  <c r="AA17" i="10" s="1"/>
  <c r="Z12" i="10"/>
  <c r="Z17" i="10" s="1"/>
  <c r="Y12" i="10"/>
  <c r="Y17" i="10" s="1"/>
  <c r="X12" i="10"/>
  <c r="X17" i="10" s="1"/>
  <c r="W12" i="10"/>
  <c r="W17" i="10" s="1"/>
  <c r="V12" i="10"/>
  <c r="V17" i="10" s="1"/>
  <c r="U12" i="10"/>
  <c r="U17" i="10" s="1"/>
  <c r="T12" i="10"/>
  <c r="T17" i="10" s="1"/>
  <c r="S12" i="10"/>
  <c r="S17" i="10" s="1"/>
  <c r="R12" i="10"/>
  <c r="R17" i="10" s="1"/>
  <c r="Q12" i="10"/>
  <c r="Q17" i="10" s="1"/>
  <c r="P12" i="10"/>
  <c r="P17" i="10" s="1"/>
  <c r="O12" i="10"/>
  <c r="O17" i="10" s="1"/>
  <c r="N12" i="10"/>
  <c r="N17" i="10" s="1"/>
  <c r="M12" i="10"/>
  <c r="M17" i="10" s="1"/>
  <c r="L12" i="10"/>
  <c r="L17" i="10" s="1"/>
  <c r="AW11" i="10"/>
  <c r="AV11" i="10"/>
  <c r="AU11" i="10"/>
  <c r="AT11" i="10"/>
  <c r="AS11" i="10"/>
  <c r="AR11" i="10"/>
  <c r="AQ11" i="10"/>
  <c r="AP11" i="10"/>
  <c r="AO11" i="10"/>
  <c r="AN11" i="10"/>
  <c r="AM11" i="10"/>
  <c r="AM16" i="10" s="1"/>
  <c r="AL11" i="10"/>
  <c r="AK11" i="10"/>
  <c r="AJ11" i="10"/>
  <c r="AI11" i="10"/>
  <c r="AH11" i="10"/>
  <c r="AG11" i="10"/>
  <c r="AF11" i="10"/>
  <c r="AF16" i="10" s="1"/>
  <c r="AE11" i="10"/>
  <c r="AE16" i="10" s="1"/>
  <c r="AD11" i="10"/>
  <c r="AD16" i="10" s="1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AW10" i="10"/>
  <c r="AV10" i="10"/>
  <c r="AU10" i="10"/>
  <c r="AT10" i="10"/>
  <c r="AS10" i="10"/>
  <c r="AR10" i="10"/>
  <c r="AQ10" i="10"/>
  <c r="AP10" i="10"/>
  <c r="AO10" i="10"/>
  <c r="AN10" i="10"/>
  <c r="AM10" i="10"/>
  <c r="AM15" i="10" s="1"/>
  <c r="AM18" i="10" s="1"/>
  <c r="AM19" i="10" s="1"/>
  <c r="AL10" i="10"/>
  <c r="AK10" i="10"/>
  <c r="AJ10" i="10"/>
  <c r="AI10" i="10"/>
  <c r="AH10" i="10"/>
  <c r="AG10" i="10"/>
  <c r="AF10" i="10"/>
  <c r="AF15" i="10" s="1"/>
  <c r="AF18" i="10" s="1"/>
  <c r="AF19" i="10" s="1"/>
  <c r="AE10" i="10"/>
  <c r="AE15" i="10" s="1"/>
  <c r="AE18" i="10" s="1"/>
  <c r="AE19" i="10" s="1"/>
  <c r="AD10" i="10"/>
  <c r="AD15" i="10" s="1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AY7" i="10"/>
  <c r="AY16" i="10" s="1"/>
  <c r="AX7" i="10"/>
  <c r="AX16" i="10" s="1"/>
  <c r="AW7" i="10"/>
  <c r="AW16" i="10" s="1"/>
  <c r="AV7" i="10"/>
  <c r="AV16" i="10" s="1"/>
  <c r="AU7" i="10"/>
  <c r="AU16" i="10" s="1"/>
  <c r="AT7" i="10"/>
  <c r="AT16" i="10" s="1"/>
  <c r="AS7" i="10"/>
  <c r="AS16" i="10" s="1"/>
  <c r="AR7" i="10"/>
  <c r="AR16" i="10" s="1"/>
  <c r="AQ7" i="10"/>
  <c r="AQ16" i="10" s="1"/>
  <c r="AP7" i="10"/>
  <c r="AP16" i="10" s="1"/>
  <c r="AO7" i="10"/>
  <c r="AO16" i="10" s="1"/>
  <c r="AN7" i="10"/>
  <c r="AN16" i="10" s="1"/>
  <c r="AL7" i="10"/>
  <c r="AL16" i="10" s="1"/>
  <c r="AK7" i="10"/>
  <c r="AK16" i="10" s="1"/>
  <c r="AJ7" i="10"/>
  <c r="AJ16" i="10" s="1"/>
  <c r="AI7" i="10"/>
  <c r="AI16" i="10" s="1"/>
  <c r="AH7" i="10"/>
  <c r="AH16" i="10" s="1"/>
  <c r="AG7" i="10"/>
  <c r="AG16" i="10" s="1"/>
  <c r="AC7" i="10"/>
  <c r="AC16" i="10" s="1"/>
  <c r="AB7" i="10"/>
  <c r="AB16" i="10" s="1"/>
  <c r="AA7" i="10"/>
  <c r="AA16" i="10" s="1"/>
  <c r="Z7" i="10"/>
  <c r="Z16" i="10" s="1"/>
  <c r="Y7" i="10"/>
  <c r="Y16" i="10" s="1"/>
  <c r="X7" i="10"/>
  <c r="X16" i="10" s="1"/>
  <c r="W7" i="10"/>
  <c r="W16" i="10" s="1"/>
  <c r="V7" i="10"/>
  <c r="V16" i="10" s="1"/>
  <c r="U7" i="10"/>
  <c r="U16" i="10" s="1"/>
  <c r="T7" i="10"/>
  <c r="T16" i="10" s="1"/>
  <c r="S7" i="10"/>
  <c r="S16" i="10" s="1"/>
  <c r="R7" i="10"/>
  <c r="R16" i="10" s="1"/>
  <c r="Q7" i="10"/>
  <c r="Q16" i="10" s="1"/>
  <c r="P7" i="10"/>
  <c r="P16" i="10" s="1"/>
  <c r="O7" i="10"/>
  <c r="O16" i="10" s="1"/>
  <c r="N7" i="10"/>
  <c r="N16" i="10" s="1"/>
  <c r="M7" i="10"/>
  <c r="M16" i="10" s="1"/>
  <c r="L7" i="10"/>
  <c r="L16" i="10" s="1"/>
  <c r="AY6" i="10"/>
  <c r="AY15" i="10" s="1"/>
  <c r="AY18" i="10" s="1"/>
  <c r="AY19" i="10" s="1"/>
  <c r="AX6" i="10"/>
  <c r="AX15" i="10" s="1"/>
  <c r="AX18" i="10" s="1"/>
  <c r="AX19" i="10" s="1"/>
  <c r="AW6" i="10"/>
  <c r="AW15" i="10" s="1"/>
  <c r="AW18" i="10" s="1"/>
  <c r="AW19" i="10" s="1"/>
  <c r="AV6" i="10"/>
  <c r="AV15" i="10" s="1"/>
  <c r="AV18" i="10" s="1"/>
  <c r="AV19" i="10" s="1"/>
  <c r="AU6" i="10"/>
  <c r="AU15" i="10" s="1"/>
  <c r="AU18" i="10" s="1"/>
  <c r="AU19" i="10" s="1"/>
  <c r="AT6" i="10"/>
  <c r="AT15" i="10" s="1"/>
  <c r="AT18" i="10" s="1"/>
  <c r="AT19" i="10" s="1"/>
  <c r="AS6" i="10"/>
  <c r="AS15" i="10" s="1"/>
  <c r="AS18" i="10" s="1"/>
  <c r="AS19" i="10" s="1"/>
  <c r="AR6" i="10"/>
  <c r="AR15" i="10" s="1"/>
  <c r="AR18" i="10" s="1"/>
  <c r="AR19" i="10" s="1"/>
  <c r="AQ6" i="10"/>
  <c r="AQ15" i="10" s="1"/>
  <c r="AQ18" i="10" s="1"/>
  <c r="AQ19" i="10" s="1"/>
  <c r="AP6" i="10"/>
  <c r="AP15" i="10" s="1"/>
  <c r="AP18" i="10" s="1"/>
  <c r="AP19" i="10" s="1"/>
  <c r="AO6" i="10"/>
  <c r="AO15" i="10" s="1"/>
  <c r="AO18" i="10" s="1"/>
  <c r="AO19" i="10" s="1"/>
  <c r="AN6" i="10"/>
  <c r="AN15" i="10" s="1"/>
  <c r="AN18" i="10" s="1"/>
  <c r="AN19" i="10" s="1"/>
  <c r="AL6" i="10"/>
  <c r="AL15" i="10" s="1"/>
  <c r="AL18" i="10" s="1"/>
  <c r="AL19" i="10" s="1"/>
  <c r="AK6" i="10"/>
  <c r="AK15" i="10" s="1"/>
  <c r="AK18" i="10" s="1"/>
  <c r="AK19" i="10" s="1"/>
  <c r="AJ6" i="10"/>
  <c r="AJ15" i="10" s="1"/>
  <c r="AJ18" i="10" s="1"/>
  <c r="AJ19" i="10" s="1"/>
  <c r="AI6" i="10"/>
  <c r="AI15" i="10" s="1"/>
  <c r="AH6" i="10"/>
  <c r="AH15" i="10" s="1"/>
  <c r="AH18" i="10" s="1"/>
  <c r="AH19" i="10" s="1"/>
  <c r="AG6" i="10"/>
  <c r="AG15" i="10" s="1"/>
  <c r="AG18" i="10" s="1"/>
  <c r="AG19" i="10" s="1"/>
  <c r="AC6" i="10"/>
  <c r="AC15" i="10" s="1"/>
  <c r="AC18" i="10" s="1"/>
  <c r="AC19" i="10" s="1"/>
  <c r="AB6" i="10"/>
  <c r="AB15" i="10" s="1"/>
  <c r="AB18" i="10" s="1"/>
  <c r="AB19" i="10" s="1"/>
  <c r="AA6" i="10"/>
  <c r="AA15" i="10" s="1"/>
  <c r="AA18" i="10" s="1"/>
  <c r="AA19" i="10" s="1"/>
  <c r="Z6" i="10"/>
  <c r="Z15" i="10" s="1"/>
  <c r="Z18" i="10" s="1"/>
  <c r="Z19" i="10" s="1"/>
  <c r="Y6" i="10"/>
  <c r="Y15" i="10" s="1"/>
  <c r="Y18" i="10" s="1"/>
  <c r="Y19" i="10" s="1"/>
  <c r="X6" i="10"/>
  <c r="X15" i="10" s="1"/>
  <c r="X18" i="10" s="1"/>
  <c r="X19" i="10" s="1"/>
  <c r="W6" i="10"/>
  <c r="W15" i="10" s="1"/>
  <c r="W18" i="10" s="1"/>
  <c r="W19" i="10" s="1"/>
  <c r="V6" i="10"/>
  <c r="V15" i="10" s="1"/>
  <c r="V18" i="10" s="1"/>
  <c r="V19" i="10" s="1"/>
  <c r="U6" i="10"/>
  <c r="U15" i="10" s="1"/>
  <c r="U18" i="10" s="1"/>
  <c r="U19" i="10" s="1"/>
  <c r="T6" i="10"/>
  <c r="T15" i="10" s="1"/>
  <c r="T18" i="10" s="1"/>
  <c r="T19" i="10" s="1"/>
  <c r="S6" i="10"/>
  <c r="S15" i="10" s="1"/>
  <c r="S18" i="10" s="1"/>
  <c r="S19" i="10" s="1"/>
  <c r="R6" i="10"/>
  <c r="R15" i="10" s="1"/>
  <c r="R18" i="10" s="1"/>
  <c r="R19" i="10" s="1"/>
  <c r="Q6" i="10"/>
  <c r="Q15" i="10" s="1"/>
  <c r="Q18" i="10" s="1"/>
  <c r="Q19" i="10" s="1"/>
  <c r="P6" i="10"/>
  <c r="P15" i="10" s="1"/>
  <c r="P18" i="10" s="1"/>
  <c r="P19" i="10" s="1"/>
  <c r="O6" i="10"/>
  <c r="O15" i="10" s="1"/>
  <c r="O18" i="10" s="1"/>
  <c r="O19" i="10" s="1"/>
  <c r="N6" i="10"/>
  <c r="N15" i="10" s="1"/>
  <c r="N18" i="10" s="1"/>
  <c r="N19" i="10" s="1"/>
  <c r="M6" i="10"/>
  <c r="M15" i="10" s="1"/>
  <c r="M18" i="10" s="1"/>
  <c r="M19" i="10" s="1"/>
  <c r="L6" i="10"/>
  <c r="L15" i="10" s="1"/>
  <c r="L18" i="10" s="1"/>
  <c r="L19" i="10" s="1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AZ17" i="9"/>
  <c r="AY17" i="9"/>
  <c r="AX17" i="9"/>
  <c r="AZ16" i="9"/>
  <c r="AZ15" i="9"/>
  <c r="AZ19" i="9" s="1"/>
  <c r="AZ20" i="9" s="1"/>
  <c r="AW12" i="9"/>
  <c r="AW17" i="9" s="1"/>
  <c r="AV12" i="9"/>
  <c r="AV17" i="9" s="1"/>
  <c r="AU12" i="9"/>
  <c r="AU17" i="9" s="1"/>
  <c r="AT12" i="9"/>
  <c r="AT17" i="9" s="1"/>
  <c r="AS12" i="9"/>
  <c r="AS17" i="9" s="1"/>
  <c r="AR12" i="9"/>
  <c r="AR17" i="9" s="1"/>
  <c r="AQ12" i="9"/>
  <c r="AQ17" i="9" s="1"/>
  <c r="AP12" i="9"/>
  <c r="AP17" i="9" s="1"/>
  <c r="AO12" i="9"/>
  <c r="AO17" i="9" s="1"/>
  <c r="AN12" i="9"/>
  <c r="AN17" i="9" s="1"/>
  <c r="AM12" i="9"/>
  <c r="AM17" i="9" s="1"/>
  <c r="AL12" i="9"/>
  <c r="AL17" i="9" s="1"/>
  <c r="AK12" i="9"/>
  <c r="AK17" i="9" s="1"/>
  <c r="AJ12" i="9"/>
  <c r="AJ17" i="9" s="1"/>
  <c r="AI12" i="9"/>
  <c r="AI17" i="9" s="1"/>
  <c r="AH12" i="9"/>
  <c r="AH17" i="9" s="1"/>
  <c r="AG12" i="9"/>
  <c r="AG17" i="9" s="1"/>
  <c r="AF12" i="9"/>
  <c r="AF17" i="9" s="1"/>
  <c r="AE12" i="9"/>
  <c r="AE17" i="9" s="1"/>
  <c r="AD12" i="9"/>
  <c r="AD17" i="9" s="1"/>
  <c r="AC12" i="9"/>
  <c r="AC17" i="9" s="1"/>
  <c r="AB12" i="9"/>
  <c r="AB17" i="9" s="1"/>
  <c r="AA12" i="9"/>
  <c r="AA17" i="9" s="1"/>
  <c r="Z12" i="9"/>
  <c r="Z17" i="9" s="1"/>
  <c r="Y12" i="9"/>
  <c r="Y17" i="9" s="1"/>
  <c r="X12" i="9"/>
  <c r="X17" i="9" s="1"/>
  <c r="W12" i="9"/>
  <c r="W17" i="9" s="1"/>
  <c r="V12" i="9"/>
  <c r="V17" i="9" s="1"/>
  <c r="U12" i="9"/>
  <c r="U17" i="9" s="1"/>
  <c r="T12" i="9"/>
  <c r="T17" i="9" s="1"/>
  <c r="S12" i="9"/>
  <c r="S17" i="9" s="1"/>
  <c r="R12" i="9"/>
  <c r="R17" i="9" s="1"/>
  <c r="Q12" i="9"/>
  <c r="Q17" i="9" s="1"/>
  <c r="P12" i="9"/>
  <c r="P17" i="9" s="1"/>
  <c r="O12" i="9"/>
  <c r="O17" i="9" s="1"/>
  <c r="N12" i="9"/>
  <c r="N17" i="9" s="1"/>
  <c r="M12" i="9"/>
  <c r="M17" i="9" s="1"/>
  <c r="L12" i="9"/>
  <c r="L17" i="9" s="1"/>
  <c r="AW11" i="9"/>
  <c r="AV11" i="9"/>
  <c r="AU11" i="9"/>
  <c r="AT11" i="9"/>
  <c r="AS11" i="9"/>
  <c r="AR11" i="9"/>
  <c r="AQ11" i="9"/>
  <c r="AP11" i="9"/>
  <c r="AO11" i="9"/>
  <c r="AN11" i="9"/>
  <c r="AM11" i="9"/>
  <c r="AM16" i="9" s="1"/>
  <c r="AL11" i="9"/>
  <c r="AK11" i="9"/>
  <c r="AJ11" i="9"/>
  <c r="AI11" i="9"/>
  <c r="AH11" i="9"/>
  <c r="AG11" i="9"/>
  <c r="AF11" i="9"/>
  <c r="AF16" i="9" s="1"/>
  <c r="AE11" i="9"/>
  <c r="AE16" i="9" s="1"/>
  <c r="AD11" i="9"/>
  <c r="AD16" i="9" s="1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AW10" i="9"/>
  <c r="AV10" i="9"/>
  <c r="AU10" i="9"/>
  <c r="AT10" i="9"/>
  <c r="AS10" i="9"/>
  <c r="AR10" i="9"/>
  <c r="AQ10" i="9"/>
  <c r="AP10" i="9"/>
  <c r="AO10" i="9"/>
  <c r="AN10" i="9"/>
  <c r="AM10" i="9"/>
  <c r="AM15" i="9" s="1"/>
  <c r="AL10" i="9"/>
  <c r="AK10" i="9"/>
  <c r="AJ10" i="9"/>
  <c r="AI10" i="9"/>
  <c r="AH10" i="9"/>
  <c r="AG10" i="9"/>
  <c r="AF10" i="9"/>
  <c r="AF15" i="9" s="1"/>
  <c r="AF19" i="9" s="1"/>
  <c r="AF20" i="9" s="1"/>
  <c r="AE10" i="9"/>
  <c r="AE15" i="9" s="1"/>
  <c r="AD10" i="9"/>
  <c r="AD15" i="9" s="1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AY7" i="9"/>
  <c r="AY16" i="9" s="1"/>
  <c r="AX7" i="9"/>
  <c r="AX16" i="9" s="1"/>
  <c r="AW7" i="9"/>
  <c r="AW16" i="9" s="1"/>
  <c r="AV7" i="9"/>
  <c r="AV16" i="9" s="1"/>
  <c r="AU7" i="9"/>
  <c r="AU16" i="9" s="1"/>
  <c r="AT7" i="9"/>
  <c r="AT16" i="9" s="1"/>
  <c r="AS7" i="9"/>
  <c r="AS16" i="9" s="1"/>
  <c r="AR7" i="9"/>
  <c r="AR16" i="9" s="1"/>
  <c r="AQ7" i="9"/>
  <c r="AQ16" i="9" s="1"/>
  <c r="AP7" i="9"/>
  <c r="AP16" i="9" s="1"/>
  <c r="AO7" i="9"/>
  <c r="AO16" i="9" s="1"/>
  <c r="AN7" i="9"/>
  <c r="AN16" i="9" s="1"/>
  <c r="AL7" i="9"/>
  <c r="AL16" i="9" s="1"/>
  <c r="AK7" i="9"/>
  <c r="AK16" i="9" s="1"/>
  <c r="AJ7" i="9"/>
  <c r="AJ16" i="9" s="1"/>
  <c r="AI7" i="9"/>
  <c r="AI16" i="9" s="1"/>
  <c r="AH7" i="9"/>
  <c r="AH16" i="9" s="1"/>
  <c r="AG7" i="9"/>
  <c r="AG16" i="9" s="1"/>
  <c r="AC7" i="9"/>
  <c r="AC16" i="9" s="1"/>
  <c r="AB7" i="9"/>
  <c r="AB16" i="9" s="1"/>
  <c r="AA7" i="9"/>
  <c r="AA16" i="9" s="1"/>
  <c r="Z7" i="9"/>
  <c r="Z16" i="9" s="1"/>
  <c r="Y7" i="9"/>
  <c r="Y16" i="9" s="1"/>
  <c r="X7" i="9"/>
  <c r="X16" i="9" s="1"/>
  <c r="W7" i="9"/>
  <c r="W16" i="9" s="1"/>
  <c r="V7" i="9"/>
  <c r="V16" i="9" s="1"/>
  <c r="U7" i="9"/>
  <c r="U16" i="9" s="1"/>
  <c r="T7" i="9"/>
  <c r="T16" i="9" s="1"/>
  <c r="S7" i="9"/>
  <c r="S16" i="9" s="1"/>
  <c r="R7" i="9"/>
  <c r="R16" i="9" s="1"/>
  <c r="Q7" i="9"/>
  <c r="Q16" i="9" s="1"/>
  <c r="P7" i="9"/>
  <c r="P16" i="9" s="1"/>
  <c r="O7" i="9"/>
  <c r="O16" i="9" s="1"/>
  <c r="N7" i="9"/>
  <c r="N16" i="9" s="1"/>
  <c r="M7" i="9"/>
  <c r="M16" i="9" s="1"/>
  <c r="L7" i="9"/>
  <c r="L16" i="9" s="1"/>
  <c r="AY6" i="9"/>
  <c r="AY15" i="9" s="1"/>
  <c r="AY19" i="9" s="1"/>
  <c r="AY20" i="9" s="1"/>
  <c r="AX6" i="9"/>
  <c r="AX15" i="9" s="1"/>
  <c r="AX19" i="9" s="1"/>
  <c r="AX20" i="9" s="1"/>
  <c r="AW6" i="9"/>
  <c r="AW15" i="9" s="1"/>
  <c r="AW19" i="9" s="1"/>
  <c r="AW20" i="9" s="1"/>
  <c r="AV6" i="9"/>
  <c r="AV15" i="9" s="1"/>
  <c r="AV19" i="9" s="1"/>
  <c r="AV20" i="9" s="1"/>
  <c r="AU6" i="9"/>
  <c r="AU15" i="9" s="1"/>
  <c r="AU19" i="9" s="1"/>
  <c r="AU20" i="9" s="1"/>
  <c r="AT6" i="9"/>
  <c r="AT15" i="9" s="1"/>
  <c r="AT19" i="9" s="1"/>
  <c r="AT20" i="9" s="1"/>
  <c r="AS6" i="9"/>
  <c r="AS15" i="9" s="1"/>
  <c r="AS19" i="9" s="1"/>
  <c r="AS20" i="9" s="1"/>
  <c r="AR6" i="9"/>
  <c r="AR15" i="9" s="1"/>
  <c r="AR19" i="9" s="1"/>
  <c r="AR20" i="9" s="1"/>
  <c r="AQ6" i="9"/>
  <c r="AQ15" i="9" s="1"/>
  <c r="AQ19" i="9" s="1"/>
  <c r="AQ20" i="9" s="1"/>
  <c r="AP6" i="9"/>
  <c r="AP15" i="9" s="1"/>
  <c r="AP19" i="9" s="1"/>
  <c r="AP20" i="9" s="1"/>
  <c r="AO6" i="9"/>
  <c r="AO15" i="9" s="1"/>
  <c r="AO19" i="9" s="1"/>
  <c r="AO20" i="9" s="1"/>
  <c r="AN6" i="9"/>
  <c r="AN15" i="9" s="1"/>
  <c r="AN19" i="9" s="1"/>
  <c r="AN20" i="9" s="1"/>
  <c r="AL6" i="9"/>
  <c r="AL15" i="9" s="1"/>
  <c r="AK6" i="9"/>
  <c r="AK15" i="9" s="1"/>
  <c r="AK19" i="9" s="1"/>
  <c r="AK20" i="9" s="1"/>
  <c r="AJ6" i="9"/>
  <c r="AJ15" i="9" s="1"/>
  <c r="AJ19" i="9" s="1"/>
  <c r="AJ20" i="9" s="1"/>
  <c r="AI6" i="9"/>
  <c r="AI15" i="9" s="1"/>
  <c r="AI19" i="9" s="1"/>
  <c r="AI20" i="9" s="1"/>
  <c r="AH6" i="9"/>
  <c r="AH15" i="9" s="1"/>
  <c r="AG6" i="9"/>
  <c r="AG15" i="9" s="1"/>
  <c r="AG19" i="9" s="1"/>
  <c r="AG20" i="9" s="1"/>
  <c r="AC6" i="9"/>
  <c r="AC15" i="9" s="1"/>
  <c r="AC19" i="9" s="1"/>
  <c r="AC20" i="9" s="1"/>
  <c r="AB6" i="9"/>
  <c r="AB15" i="9" s="1"/>
  <c r="AB19" i="9" s="1"/>
  <c r="AB20" i="9" s="1"/>
  <c r="AA6" i="9"/>
  <c r="AA15" i="9" s="1"/>
  <c r="AA19" i="9" s="1"/>
  <c r="AA20" i="9" s="1"/>
  <c r="Z6" i="9"/>
  <c r="Z15" i="9" s="1"/>
  <c r="Z19" i="9" s="1"/>
  <c r="Z20" i="9" s="1"/>
  <c r="Y6" i="9"/>
  <c r="Y15" i="9" s="1"/>
  <c r="Y19" i="9" s="1"/>
  <c r="Y20" i="9" s="1"/>
  <c r="X6" i="9"/>
  <c r="X15" i="9" s="1"/>
  <c r="X19" i="9" s="1"/>
  <c r="X20" i="9" s="1"/>
  <c r="W6" i="9"/>
  <c r="W15" i="9" s="1"/>
  <c r="W19" i="9" s="1"/>
  <c r="W20" i="9" s="1"/>
  <c r="V6" i="9"/>
  <c r="V15" i="9" s="1"/>
  <c r="V19" i="9" s="1"/>
  <c r="V20" i="9" s="1"/>
  <c r="U6" i="9"/>
  <c r="U15" i="9" s="1"/>
  <c r="U19" i="9" s="1"/>
  <c r="U20" i="9" s="1"/>
  <c r="T6" i="9"/>
  <c r="T15" i="9" s="1"/>
  <c r="T19" i="9" s="1"/>
  <c r="T20" i="9" s="1"/>
  <c r="S6" i="9"/>
  <c r="S15" i="9" s="1"/>
  <c r="S19" i="9" s="1"/>
  <c r="S20" i="9" s="1"/>
  <c r="R6" i="9"/>
  <c r="R15" i="9" s="1"/>
  <c r="R19" i="9" s="1"/>
  <c r="R20" i="9" s="1"/>
  <c r="Q6" i="9"/>
  <c r="Q15" i="9" s="1"/>
  <c r="Q19" i="9" s="1"/>
  <c r="Q20" i="9" s="1"/>
  <c r="P6" i="9"/>
  <c r="P15" i="9" s="1"/>
  <c r="P19" i="9" s="1"/>
  <c r="P20" i="9" s="1"/>
  <c r="O6" i="9"/>
  <c r="O15" i="9" s="1"/>
  <c r="O19" i="9" s="1"/>
  <c r="O20" i="9" s="1"/>
  <c r="N6" i="9"/>
  <c r="N15" i="9" s="1"/>
  <c r="N19" i="9" s="1"/>
  <c r="N20" i="9" s="1"/>
  <c r="M6" i="9"/>
  <c r="M15" i="9" s="1"/>
  <c r="M19" i="9" s="1"/>
  <c r="M20" i="9" s="1"/>
  <c r="L6" i="9"/>
  <c r="L15" i="9" s="1"/>
  <c r="L19" i="9" s="1"/>
  <c r="L20" i="9" s="1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AZ17" i="8"/>
  <c r="AY17" i="8"/>
  <c r="AX17" i="8"/>
  <c r="AZ16" i="8"/>
  <c r="AZ15" i="8"/>
  <c r="AZ19" i="8" s="1"/>
  <c r="AZ20" i="8" s="1"/>
  <c r="AW12" i="8"/>
  <c r="AW17" i="8" s="1"/>
  <c r="AV12" i="8"/>
  <c r="AV17" i="8" s="1"/>
  <c r="AU12" i="8"/>
  <c r="AU17" i="8" s="1"/>
  <c r="AT12" i="8"/>
  <c r="AT17" i="8" s="1"/>
  <c r="AS12" i="8"/>
  <c r="AS17" i="8" s="1"/>
  <c r="AR12" i="8"/>
  <c r="AR17" i="8" s="1"/>
  <c r="AQ12" i="8"/>
  <c r="AQ17" i="8" s="1"/>
  <c r="AP12" i="8"/>
  <c r="AP17" i="8" s="1"/>
  <c r="AO12" i="8"/>
  <c r="AO17" i="8" s="1"/>
  <c r="AN12" i="8"/>
  <c r="AN17" i="8" s="1"/>
  <c r="AM12" i="8"/>
  <c r="AM17" i="8" s="1"/>
  <c r="AL12" i="8"/>
  <c r="AL17" i="8" s="1"/>
  <c r="AK12" i="8"/>
  <c r="AK17" i="8" s="1"/>
  <c r="AJ12" i="8"/>
  <c r="AJ17" i="8" s="1"/>
  <c r="AI12" i="8"/>
  <c r="AI17" i="8" s="1"/>
  <c r="AH12" i="8"/>
  <c r="AH17" i="8" s="1"/>
  <c r="AG12" i="8"/>
  <c r="AG17" i="8" s="1"/>
  <c r="AF12" i="8"/>
  <c r="AF17" i="8" s="1"/>
  <c r="AE12" i="8"/>
  <c r="AE17" i="8" s="1"/>
  <c r="AD12" i="8"/>
  <c r="AD17" i="8" s="1"/>
  <c r="AC12" i="8"/>
  <c r="AC17" i="8" s="1"/>
  <c r="AB12" i="8"/>
  <c r="AB17" i="8" s="1"/>
  <c r="AA12" i="8"/>
  <c r="AA17" i="8" s="1"/>
  <c r="Z12" i="8"/>
  <c r="Z17" i="8" s="1"/>
  <c r="Y12" i="8"/>
  <c r="Y17" i="8" s="1"/>
  <c r="X12" i="8"/>
  <c r="X17" i="8" s="1"/>
  <c r="W12" i="8"/>
  <c r="W17" i="8" s="1"/>
  <c r="V12" i="8"/>
  <c r="V17" i="8" s="1"/>
  <c r="U12" i="8"/>
  <c r="U17" i="8" s="1"/>
  <c r="T12" i="8"/>
  <c r="T17" i="8" s="1"/>
  <c r="S12" i="8"/>
  <c r="S17" i="8" s="1"/>
  <c r="R12" i="8"/>
  <c r="R17" i="8" s="1"/>
  <c r="Q12" i="8"/>
  <c r="Q17" i="8" s="1"/>
  <c r="P12" i="8"/>
  <c r="P17" i="8" s="1"/>
  <c r="O12" i="8"/>
  <c r="O17" i="8" s="1"/>
  <c r="N12" i="8"/>
  <c r="N17" i="8" s="1"/>
  <c r="M12" i="8"/>
  <c r="M17" i="8" s="1"/>
  <c r="L12" i="8"/>
  <c r="L17" i="8" s="1"/>
  <c r="AW11" i="8"/>
  <c r="AV11" i="8"/>
  <c r="AU11" i="8"/>
  <c r="AT11" i="8"/>
  <c r="AS11" i="8"/>
  <c r="AR11" i="8"/>
  <c r="AQ11" i="8"/>
  <c r="AP11" i="8"/>
  <c r="AO11" i="8"/>
  <c r="AN11" i="8"/>
  <c r="AM11" i="8"/>
  <c r="AM16" i="8" s="1"/>
  <c r="AL11" i="8"/>
  <c r="AK11" i="8"/>
  <c r="AJ11" i="8"/>
  <c r="AI11" i="8"/>
  <c r="AH11" i="8"/>
  <c r="AG11" i="8"/>
  <c r="AF11" i="8"/>
  <c r="AF16" i="8" s="1"/>
  <c r="AE11" i="8"/>
  <c r="AE16" i="8" s="1"/>
  <c r="AD11" i="8"/>
  <c r="AD16" i="8" s="1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AW10" i="8"/>
  <c r="AV10" i="8"/>
  <c r="AU10" i="8"/>
  <c r="AT10" i="8"/>
  <c r="AS10" i="8"/>
  <c r="AR10" i="8"/>
  <c r="AQ10" i="8"/>
  <c r="AP10" i="8"/>
  <c r="AO10" i="8"/>
  <c r="AN10" i="8"/>
  <c r="AM10" i="8"/>
  <c r="AM15" i="8" s="1"/>
  <c r="AL10" i="8"/>
  <c r="AK10" i="8"/>
  <c r="AJ10" i="8"/>
  <c r="AI10" i="8"/>
  <c r="AH10" i="8"/>
  <c r="AG10" i="8"/>
  <c r="AF10" i="8"/>
  <c r="AF15" i="8" s="1"/>
  <c r="AF19" i="8" s="1"/>
  <c r="AF20" i="8" s="1"/>
  <c r="AE10" i="8"/>
  <c r="AE15" i="8" s="1"/>
  <c r="AD10" i="8"/>
  <c r="AD15" i="8" s="1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AY7" i="8"/>
  <c r="AY16" i="8" s="1"/>
  <c r="AX7" i="8"/>
  <c r="AX16" i="8" s="1"/>
  <c r="AW7" i="8"/>
  <c r="AW16" i="8" s="1"/>
  <c r="AV7" i="8"/>
  <c r="AV16" i="8" s="1"/>
  <c r="AU7" i="8"/>
  <c r="AU16" i="8" s="1"/>
  <c r="AT7" i="8"/>
  <c r="AT16" i="8" s="1"/>
  <c r="AS7" i="8"/>
  <c r="AS16" i="8" s="1"/>
  <c r="AR7" i="8"/>
  <c r="AR16" i="8" s="1"/>
  <c r="AQ7" i="8"/>
  <c r="AQ16" i="8" s="1"/>
  <c r="AP7" i="8"/>
  <c r="AP16" i="8" s="1"/>
  <c r="AO7" i="8"/>
  <c r="AO16" i="8" s="1"/>
  <c r="AN7" i="8"/>
  <c r="AN16" i="8" s="1"/>
  <c r="AL7" i="8"/>
  <c r="AL16" i="8" s="1"/>
  <c r="AK7" i="8"/>
  <c r="AK16" i="8" s="1"/>
  <c r="AJ7" i="8"/>
  <c r="AJ16" i="8" s="1"/>
  <c r="AI7" i="8"/>
  <c r="AI16" i="8" s="1"/>
  <c r="AH7" i="8"/>
  <c r="AH16" i="8" s="1"/>
  <c r="AG7" i="8"/>
  <c r="AG16" i="8" s="1"/>
  <c r="AC7" i="8"/>
  <c r="AC16" i="8" s="1"/>
  <c r="AB7" i="8"/>
  <c r="AB16" i="8" s="1"/>
  <c r="AA7" i="8"/>
  <c r="AA16" i="8" s="1"/>
  <c r="Z7" i="8"/>
  <c r="Z16" i="8" s="1"/>
  <c r="Y7" i="8"/>
  <c r="Y16" i="8" s="1"/>
  <c r="X7" i="8"/>
  <c r="X16" i="8" s="1"/>
  <c r="W7" i="8"/>
  <c r="W16" i="8" s="1"/>
  <c r="V7" i="8"/>
  <c r="V16" i="8" s="1"/>
  <c r="U7" i="8"/>
  <c r="U16" i="8" s="1"/>
  <c r="T7" i="8"/>
  <c r="T16" i="8" s="1"/>
  <c r="S7" i="8"/>
  <c r="S16" i="8" s="1"/>
  <c r="R7" i="8"/>
  <c r="R16" i="8" s="1"/>
  <c r="Q7" i="8"/>
  <c r="Q16" i="8" s="1"/>
  <c r="P7" i="8"/>
  <c r="P16" i="8" s="1"/>
  <c r="O7" i="8"/>
  <c r="O16" i="8" s="1"/>
  <c r="N7" i="8"/>
  <c r="N16" i="8" s="1"/>
  <c r="M7" i="8"/>
  <c r="M16" i="8" s="1"/>
  <c r="L7" i="8"/>
  <c r="L16" i="8" s="1"/>
  <c r="AY6" i="8"/>
  <c r="AY15" i="8" s="1"/>
  <c r="AY19" i="8" s="1"/>
  <c r="AY20" i="8" s="1"/>
  <c r="AX6" i="8"/>
  <c r="AX15" i="8" s="1"/>
  <c r="AX19" i="8" s="1"/>
  <c r="AX20" i="8" s="1"/>
  <c r="AW6" i="8"/>
  <c r="AW15" i="8" s="1"/>
  <c r="AW19" i="8" s="1"/>
  <c r="AW20" i="8" s="1"/>
  <c r="AV6" i="8"/>
  <c r="AV15" i="8" s="1"/>
  <c r="AV19" i="8" s="1"/>
  <c r="AV20" i="8" s="1"/>
  <c r="AU6" i="8"/>
  <c r="AU15" i="8" s="1"/>
  <c r="AU19" i="8" s="1"/>
  <c r="AU20" i="8" s="1"/>
  <c r="AT6" i="8"/>
  <c r="AT15" i="8" s="1"/>
  <c r="AT19" i="8" s="1"/>
  <c r="AT20" i="8" s="1"/>
  <c r="AS6" i="8"/>
  <c r="AS15" i="8" s="1"/>
  <c r="AS19" i="8" s="1"/>
  <c r="AS20" i="8" s="1"/>
  <c r="AR6" i="8"/>
  <c r="AR15" i="8" s="1"/>
  <c r="AR19" i="8" s="1"/>
  <c r="AR20" i="8" s="1"/>
  <c r="AQ6" i="8"/>
  <c r="AQ15" i="8" s="1"/>
  <c r="AQ19" i="8" s="1"/>
  <c r="AQ20" i="8" s="1"/>
  <c r="AP6" i="8"/>
  <c r="AP15" i="8" s="1"/>
  <c r="AP19" i="8" s="1"/>
  <c r="AP20" i="8" s="1"/>
  <c r="AO6" i="8"/>
  <c r="AO15" i="8" s="1"/>
  <c r="AO19" i="8" s="1"/>
  <c r="AO20" i="8" s="1"/>
  <c r="AN6" i="8"/>
  <c r="AN15" i="8" s="1"/>
  <c r="AN19" i="8" s="1"/>
  <c r="AN20" i="8" s="1"/>
  <c r="AL6" i="8"/>
  <c r="AL15" i="8" s="1"/>
  <c r="AK6" i="8"/>
  <c r="AK15" i="8" s="1"/>
  <c r="AJ6" i="8"/>
  <c r="AJ15" i="8" s="1"/>
  <c r="AI6" i="8"/>
  <c r="AI15" i="8" s="1"/>
  <c r="AI19" i="8" s="1"/>
  <c r="AI20" i="8" s="1"/>
  <c r="AH6" i="8"/>
  <c r="AH15" i="8" s="1"/>
  <c r="AG6" i="8"/>
  <c r="AG15" i="8" s="1"/>
  <c r="AC6" i="8"/>
  <c r="AC15" i="8" s="1"/>
  <c r="AC19" i="8" s="1"/>
  <c r="AC20" i="8" s="1"/>
  <c r="AB6" i="8"/>
  <c r="AB15" i="8" s="1"/>
  <c r="AB19" i="8" s="1"/>
  <c r="AB20" i="8" s="1"/>
  <c r="AA6" i="8"/>
  <c r="AA15" i="8" s="1"/>
  <c r="AA19" i="8" s="1"/>
  <c r="AA20" i="8" s="1"/>
  <c r="Z6" i="8"/>
  <c r="Z15" i="8" s="1"/>
  <c r="Z19" i="8" s="1"/>
  <c r="Z20" i="8" s="1"/>
  <c r="Y6" i="8"/>
  <c r="Y15" i="8" s="1"/>
  <c r="Y19" i="8" s="1"/>
  <c r="Y20" i="8" s="1"/>
  <c r="X6" i="8"/>
  <c r="X15" i="8" s="1"/>
  <c r="X19" i="8" s="1"/>
  <c r="X20" i="8" s="1"/>
  <c r="W6" i="8"/>
  <c r="W15" i="8" s="1"/>
  <c r="W19" i="8" s="1"/>
  <c r="W20" i="8" s="1"/>
  <c r="V6" i="8"/>
  <c r="V15" i="8" s="1"/>
  <c r="V19" i="8" s="1"/>
  <c r="V20" i="8" s="1"/>
  <c r="U6" i="8"/>
  <c r="U15" i="8" s="1"/>
  <c r="U19" i="8" s="1"/>
  <c r="U20" i="8" s="1"/>
  <c r="T6" i="8"/>
  <c r="T15" i="8" s="1"/>
  <c r="T19" i="8" s="1"/>
  <c r="T20" i="8" s="1"/>
  <c r="S6" i="8"/>
  <c r="S15" i="8" s="1"/>
  <c r="S19" i="8" s="1"/>
  <c r="S20" i="8" s="1"/>
  <c r="R6" i="8"/>
  <c r="R15" i="8" s="1"/>
  <c r="R19" i="8" s="1"/>
  <c r="R20" i="8" s="1"/>
  <c r="Q6" i="8"/>
  <c r="Q15" i="8" s="1"/>
  <c r="Q19" i="8" s="1"/>
  <c r="Q20" i="8" s="1"/>
  <c r="P6" i="8"/>
  <c r="P15" i="8" s="1"/>
  <c r="P19" i="8" s="1"/>
  <c r="P20" i="8" s="1"/>
  <c r="O6" i="8"/>
  <c r="O15" i="8" s="1"/>
  <c r="O19" i="8" s="1"/>
  <c r="O20" i="8" s="1"/>
  <c r="N6" i="8"/>
  <c r="N15" i="8" s="1"/>
  <c r="N19" i="8" s="1"/>
  <c r="N20" i="8" s="1"/>
  <c r="M6" i="8"/>
  <c r="M15" i="8" s="1"/>
  <c r="M19" i="8" s="1"/>
  <c r="M20" i="8" s="1"/>
  <c r="L6" i="8"/>
  <c r="L15" i="8" s="1"/>
  <c r="L19" i="8" s="1"/>
  <c r="L20" i="8" s="1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AZ17" i="7"/>
  <c r="AY17" i="7"/>
  <c r="AX17" i="7"/>
  <c r="AZ16" i="7"/>
  <c r="AZ15" i="7"/>
  <c r="AZ19" i="7" s="1"/>
  <c r="AZ20" i="7" s="1"/>
  <c r="AW12" i="7"/>
  <c r="AW17" i="7" s="1"/>
  <c r="AV12" i="7"/>
  <c r="AV17" i="7" s="1"/>
  <c r="AU12" i="7"/>
  <c r="AU17" i="7" s="1"/>
  <c r="AT12" i="7"/>
  <c r="AT17" i="7" s="1"/>
  <c r="AS12" i="7"/>
  <c r="AS17" i="7" s="1"/>
  <c r="AR12" i="7"/>
  <c r="AR17" i="7" s="1"/>
  <c r="AQ12" i="7"/>
  <c r="AQ17" i="7" s="1"/>
  <c r="AP12" i="7"/>
  <c r="AP17" i="7" s="1"/>
  <c r="AO12" i="7"/>
  <c r="AO17" i="7" s="1"/>
  <c r="AN12" i="7"/>
  <c r="AN17" i="7" s="1"/>
  <c r="AM12" i="7"/>
  <c r="AM17" i="7" s="1"/>
  <c r="AL12" i="7"/>
  <c r="AL17" i="7" s="1"/>
  <c r="AK12" i="7"/>
  <c r="AK17" i="7" s="1"/>
  <c r="AJ12" i="7"/>
  <c r="AJ17" i="7" s="1"/>
  <c r="AI12" i="7"/>
  <c r="AI17" i="7" s="1"/>
  <c r="AH12" i="7"/>
  <c r="AH17" i="7" s="1"/>
  <c r="AG12" i="7"/>
  <c r="AG17" i="7" s="1"/>
  <c r="AF12" i="7"/>
  <c r="AF17" i="7" s="1"/>
  <c r="AE12" i="7"/>
  <c r="AE17" i="7" s="1"/>
  <c r="AD12" i="7"/>
  <c r="AD17" i="7" s="1"/>
  <c r="AC12" i="7"/>
  <c r="AC17" i="7" s="1"/>
  <c r="AB12" i="7"/>
  <c r="AB17" i="7" s="1"/>
  <c r="AA12" i="7"/>
  <c r="AA17" i="7" s="1"/>
  <c r="Z12" i="7"/>
  <c r="Z17" i="7" s="1"/>
  <c r="Y12" i="7"/>
  <c r="Y17" i="7" s="1"/>
  <c r="X12" i="7"/>
  <c r="X17" i="7" s="1"/>
  <c r="W12" i="7"/>
  <c r="W17" i="7" s="1"/>
  <c r="V12" i="7"/>
  <c r="V17" i="7" s="1"/>
  <c r="U12" i="7"/>
  <c r="U17" i="7" s="1"/>
  <c r="T12" i="7"/>
  <c r="T17" i="7" s="1"/>
  <c r="S12" i="7"/>
  <c r="S17" i="7" s="1"/>
  <c r="R12" i="7"/>
  <c r="R17" i="7" s="1"/>
  <c r="Q12" i="7"/>
  <c r="Q17" i="7" s="1"/>
  <c r="P12" i="7"/>
  <c r="P17" i="7" s="1"/>
  <c r="O12" i="7"/>
  <c r="O17" i="7" s="1"/>
  <c r="N12" i="7"/>
  <c r="N17" i="7" s="1"/>
  <c r="M12" i="7"/>
  <c r="M17" i="7" s="1"/>
  <c r="L12" i="7"/>
  <c r="L17" i="7" s="1"/>
  <c r="AW11" i="7"/>
  <c r="AV11" i="7"/>
  <c r="AU11" i="7"/>
  <c r="AT11" i="7"/>
  <c r="AS11" i="7"/>
  <c r="AR11" i="7"/>
  <c r="AQ11" i="7"/>
  <c r="AP11" i="7"/>
  <c r="AO11" i="7"/>
  <c r="AN11" i="7"/>
  <c r="AM11" i="7"/>
  <c r="AM16" i="7" s="1"/>
  <c r="AL11" i="7"/>
  <c r="AK11" i="7"/>
  <c r="AJ11" i="7"/>
  <c r="AI11" i="7"/>
  <c r="AH11" i="7"/>
  <c r="AG11" i="7"/>
  <c r="AF11" i="7"/>
  <c r="AF16" i="7" s="1"/>
  <c r="AE11" i="7"/>
  <c r="AE16" i="7" s="1"/>
  <c r="AD11" i="7"/>
  <c r="AD16" i="7" s="1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AW10" i="7"/>
  <c r="AV10" i="7"/>
  <c r="AU10" i="7"/>
  <c r="AT10" i="7"/>
  <c r="AS10" i="7"/>
  <c r="AR10" i="7"/>
  <c r="AQ10" i="7"/>
  <c r="AP10" i="7"/>
  <c r="AO10" i="7"/>
  <c r="AN10" i="7"/>
  <c r="AM10" i="7"/>
  <c r="AM15" i="7" s="1"/>
  <c r="AL10" i="7"/>
  <c r="AK10" i="7"/>
  <c r="AJ10" i="7"/>
  <c r="AI10" i="7"/>
  <c r="AH10" i="7"/>
  <c r="AG10" i="7"/>
  <c r="AF10" i="7"/>
  <c r="AF15" i="7" s="1"/>
  <c r="AF19" i="7" s="1"/>
  <c r="AF20" i="7" s="1"/>
  <c r="AE10" i="7"/>
  <c r="AE15" i="7" s="1"/>
  <c r="AD10" i="7"/>
  <c r="AD15" i="7" s="1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AY7" i="7"/>
  <c r="AY16" i="7" s="1"/>
  <c r="AX7" i="7"/>
  <c r="AX16" i="7" s="1"/>
  <c r="AW7" i="7"/>
  <c r="AW16" i="7" s="1"/>
  <c r="AV7" i="7"/>
  <c r="AV16" i="7" s="1"/>
  <c r="AU7" i="7"/>
  <c r="AU16" i="7" s="1"/>
  <c r="AT7" i="7"/>
  <c r="AT16" i="7" s="1"/>
  <c r="AS7" i="7"/>
  <c r="AS16" i="7" s="1"/>
  <c r="AR7" i="7"/>
  <c r="AR16" i="7" s="1"/>
  <c r="AQ7" i="7"/>
  <c r="AQ16" i="7" s="1"/>
  <c r="AP7" i="7"/>
  <c r="AP16" i="7" s="1"/>
  <c r="AO7" i="7"/>
  <c r="AO16" i="7" s="1"/>
  <c r="AN7" i="7"/>
  <c r="AN16" i="7" s="1"/>
  <c r="AL7" i="7"/>
  <c r="AL16" i="7" s="1"/>
  <c r="AK7" i="7"/>
  <c r="AK16" i="7" s="1"/>
  <c r="AJ7" i="7"/>
  <c r="AJ16" i="7" s="1"/>
  <c r="AI7" i="7"/>
  <c r="AI16" i="7" s="1"/>
  <c r="AH7" i="7"/>
  <c r="AH16" i="7" s="1"/>
  <c r="AG7" i="7"/>
  <c r="AG16" i="7" s="1"/>
  <c r="AC7" i="7"/>
  <c r="AC16" i="7" s="1"/>
  <c r="AB7" i="7"/>
  <c r="AB16" i="7" s="1"/>
  <c r="AA7" i="7"/>
  <c r="AA16" i="7" s="1"/>
  <c r="Z7" i="7"/>
  <c r="Z16" i="7" s="1"/>
  <c r="Y7" i="7"/>
  <c r="Y16" i="7" s="1"/>
  <c r="X7" i="7"/>
  <c r="X16" i="7" s="1"/>
  <c r="W7" i="7"/>
  <c r="W16" i="7" s="1"/>
  <c r="V7" i="7"/>
  <c r="V16" i="7" s="1"/>
  <c r="U7" i="7"/>
  <c r="U16" i="7" s="1"/>
  <c r="T7" i="7"/>
  <c r="T16" i="7" s="1"/>
  <c r="S7" i="7"/>
  <c r="S16" i="7" s="1"/>
  <c r="R7" i="7"/>
  <c r="R16" i="7" s="1"/>
  <c r="Q7" i="7"/>
  <c r="Q16" i="7" s="1"/>
  <c r="P7" i="7"/>
  <c r="P16" i="7" s="1"/>
  <c r="O7" i="7"/>
  <c r="O16" i="7" s="1"/>
  <c r="N7" i="7"/>
  <c r="N16" i="7" s="1"/>
  <c r="M7" i="7"/>
  <c r="M16" i="7" s="1"/>
  <c r="L7" i="7"/>
  <c r="L16" i="7" s="1"/>
  <c r="AY6" i="7"/>
  <c r="AY15" i="7" s="1"/>
  <c r="AY19" i="7" s="1"/>
  <c r="AY20" i="7" s="1"/>
  <c r="AX6" i="7"/>
  <c r="AX15" i="7" s="1"/>
  <c r="AX19" i="7" s="1"/>
  <c r="AX20" i="7" s="1"/>
  <c r="AW6" i="7"/>
  <c r="AW15" i="7" s="1"/>
  <c r="AW19" i="7" s="1"/>
  <c r="AW20" i="7" s="1"/>
  <c r="AV6" i="7"/>
  <c r="AV15" i="7" s="1"/>
  <c r="AV19" i="7" s="1"/>
  <c r="AV20" i="7" s="1"/>
  <c r="AU6" i="7"/>
  <c r="AU15" i="7" s="1"/>
  <c r="AU19" i="7" s="1"/>
  <c r="AU20" i="7" s="1"/>
  <c r="AT6" i="7"/>
  <c r="AT15" i="7" s="1"/>
  <c r="AS6" i="7"/>
  <c r="AS15" i="7" s="1"/>
  <c r="AS19" i="7" s="1"/>
  <c r="AS20" i="7" s="1"/>
  <c r="AR6" i="7"/>
  <c r="AR15" i="7" s="1"/>
  <c r="AR19" i="7" s="1"/>
  <c r="AR20" i="7" s="1"/>
  <c r="AQ6" i="7"/>
  <c r="AQ15" i="7" s="1"/>
  <c r="AQ19" i="7" s="1"/>
  <c r="AQ20" i="7" s="1"/>
  <c r="AP6" i="7"/>
  <c r="AP15" i="7" s="1"/>
  <c r="AP19" i="7" s="1"/>
  <c r="AP20" i="7" s="1"/>
  <c r="AO6" i="7"/>
  <c r="AO15" i="7" s="1"/>
  <c r="AO19" i="7" s="1"/>
  <c r="AO20" i="7" s="1"/>
  <c r="AN6" i="7"/>
  <c r="AN15" i="7" s="1"/>
  <c r="AN19" i="7" s="1"/>
  <c r="AN20" i="7" s="1"/>
  <c r="AL6" i="7"/>
  <c r="AL15" i="7" s="1"/>
  <c r="AK6" i="7"/>
  <c r="AK15" i="7" s="1"/>
  <c r="AJ6" i="7"/>
  <c r="AJ15" i="7" s="1"/>
  <c r="AI6" i="7"/>
  <c r="AI15" i="7" s="1"/>
  <c r="AI19" i="7" s="1"/>
  <c r="AI20" i="7" s="1"/>
  <c r="AH6" i="7"/>
  <c r="AH15" i="7" s="1"/>
  <c r="AG6" i="7"/>
  <c r="AG15" i="7" s="1"/>
  <c r="AC6" i="7"/>
  <c r="AC15" i="7" s="1"/>
  <c r="AC19" i="7" s="1"/>
  <c r="AC20" i="7" s="1"/>
  <c r="AB6" i="7"/>
  <c r="AB15" i="7" s="1"/>
  <c r="AB19" i="7" s="1"/>
  <c r="AB20" i="7" s="1"/>
  <c r="AA6" i="7"/>
  <c r="AA15" i="7" s="1"/>
  <c r="AA19" i="7" s="1"/>
  <c r="AA20" i="7" s="1"/>
  <c r="Z6" i="7"/>
  <c r="Z15" i="7" s="1"/>
  <c r="Z19" i="7" s="1"/>
  <c r="Z20" i="7" s="1"/>
  <c r="Y6" i="7"/>
  <c r="Y15" i="7" s="1"/>
  <c r="Y19" i="7" s="1"/>
  <c r="Y20" i="7" s="1"/>
  <c r="X6" i="7"/>
  <c r="X15" i="7" s="1"/>
  <c r="X19" i="7" s="1"/>
  <c r="X20" i="7" s="1"/>
  <c r="W6" i="7"/>
  <c r="W15" i="7" s="1"/>
  <c r="W19" i="7" s="1"/>
  <c r="W20" i="7" s="1"/>
  <c r="V6" i="7"/>
  <c r="V15" i="7" s="1"/>
  <c r="V19" i="7" s="1"/>
  <c r="V20" i="7" s="1"/>
  <c r="U6" i="7"/>
  <c r="U15" i="7" s="1"/>
  <c r="U19" i="7" s="1"/>
  <c r="U20" i="7" s="1"/>
  <c r="T6" i="7"/>
  <c r="T15" i="7" s="1"/>
  <c r="T19" i="7" s="1"/>
  <c r="T20" i="7" s="1"/>
  <c r="S6" i="7"/>
  <c r="S15" i="7" s="1"/>
  <c r="S19" i="7" s="1"/>
  <c r="S20" i="7" s="1"/>
  <c r="R6" i="7"/>
  <c r="R15" i="7" s="1"/>
  <c r="R19" i="7" s="1"/>
  <c r="R20" i="7" s="1"/>
  <c r="Q6" i="7"/>
  <c r="Q15" i="7" s="1"/>
  <c r="Q19" i="7" s="1"/>
  <c r="Q20" i="7" s="1"/>
  <c r="P6" i="7"/>
  <c r="P15" i="7" s="1"/>
  <c r="P19" i="7" s="1"/>
  <c r="P20" i="7" s="1"/>
  <c r="O6" i="7"/>
  <c r="O15" i="7" s="1"/>
  <c r="O19" i="7" s="1"/>
  <c r="O20" i="7" s="1"/>
  <c r="N6" i="7"/>
  <c r="N15" i="7" s="1"/>
  <c r="N19" i="7" s="1"/>
  <c r="N20" i="7" s="1"/>
  <c r="M6" i="7"/>
  <c r="M15" i="7" s="1"/>
  <c r="M19" i="7" s="1"/>
  <c r="M20" i="7" s="1"/>
  <c r="L6" i="7"/>
  <c r="L15" i="7" s="1"/>
  <c r="L19" i="7" s="1"/>
  <c r="L20" i="7" s="1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AZ17" i="6"/>
  <c r="AY17" i="6"/>
  <c r="AX17" i="6"/>
  <c r="AZ16" i="6"/>
  <c r="AZ15" i="6"/>
  <c r="AZ19" i="6" s="1"/>
  <c r="AZ20" i="6" s="1"/>
  <c r="AW12" i="6"/>
  <c r="AW17" i="6" s="1"/>
  <c r="AV12" i="6"/>
  <c r="AV17" i="6" s="1"/>
  <c r="AU12" i="6"/>
  <c r="AU17" i="6" s="1"/>
  <c r="AT12" i="6"/>
  <c r="AT17" i="6" s="1"/>
  <c r="AS12" i="6"/>
  <c r="AS17" i="6" s="1"/>
  <c r="AR12" i="6"/>
  <c r="AR17" i="6" s="1"/>
  <c r="AQ12" i="6"/>
  <c r="AQ17" i="6" s="1"/>
  <c r="AP12" i="6"/>
  <c r="AP17" i="6" s="1"/>
  <c r="AO12" i="6"/>
  <c r="AO17" i="6" s="1"/>
  <c r="AN12" i="6"/>
  <c r="AN17" i="6" s="1"/>
  <c r="AM12" i="6"/>
  <c r="AM17" i="6" s="1"/>
  <c r="AL12" i="6"/>
  <c r="AL17" i="6" s="1"/>
  <c r="AK12" i="6"/>
  <c r="AK17" i="6" s="1"/>
  <c r="AJ12" i="6"/>
  <c r="AJ17" i="6" s="1"/>
  <c r="AI12" i="6"/>
  <c r="AI17" i="6" s="1"/>
  <c r="AH12" i="6"/>
  <c r="AH17" i="6" s="1"/>
  <c r="AG12" i="6"/>
  <c r="AG17" i="6" s="1"/>
  <c r="AF12" i="6"/>
  <c r="AF17" i="6" s="1"/>
  <c r="AE12" i="6"/>
  <c r="AE17" i="6" s="1"/>
  <c r="AD12" i="6"/>
  <c r="AD17" i="6" s="1"/>
  <c r="AC12" i="6"/>
  <c r="AC17" i="6" s="1"/>
  <c r="AB12" i="6"/>
  <c r="AB17" i="6" s="1"/>
  <c r="AA12" i="6"/>
  <c r="AA17" i="6" s="1"/>
  <c r="Z12" i="6"/>
  <c r="Z17" i="6" s="1"/>
  <c r="Y12" i="6"/>
  <c r="Y17" i="6" s="1"/>
  <c r="X12" i="6"/>
  <c r="X17" i="6" s="1"/>
  <c r="W12" i="6"/>
  <c r="W17" i="6" s="1"/>
  <c r="V12" i="6"/>
  <c r="V17" i="6" s="1"/>
  <c r="U12" i="6"/>
  <c r="U17" i="6" s="1"/>
  <c r="T12" i="6"/>
  <c r="T17" i="6" s="1"/>
  <c r="S12" i="6"/>
  <c r="S17" i="6" s="1"/>
  <c r="R12" i="6"/>
  <c r="R17" i="6" s="1"/>
  <c r="Q12" i="6"/>
  <c r="Q17" i="6" s="1"/>
  <c r="P12" i="6"/>
  <c r="P17" i="6" s="1"/>
  <c r="O12" i="6"/>
  <c r="O17" i="6" s="1"/>
  <c r="N12" i="6"/>
  <c r="N17" i="6" s="1"/>
  <c r="M12" i="6"/>
  <c r="M17" i="6" s="1"/>
  <c r="L12" i="6"/>
  <c r="L17" i="6" s="1"/>
  <c r="AW11" i="6"/>
  <c r="AV11" i="6"/>
  <c r="AU11" i="6"/>
  <c r="AT11" i="6"/>
  <c r="AS11" i="6"/>
  <c r="AR11" i="6"/>
  <c r="AQ11" i="6"/>
  <c r="AP11" i="6"/>
  <c r="AO11" i="6"/>
  <c r="AN11" i="6"/>
  <c r="AM11" i="6"/>
  <c r="AM16" i="6" s="1"/>
  <c r="AL11" i="6"/>
  <c r="AK11" i="6"/>
  <c r="AJ11" i="6"/>
  <c r="AI11" i="6"/>
  <c r="AH11" i="6"/>
  <c r="AG11" i="6"/>
  <c r="AF11" i="6"/>
  <c r="AF16" i="6" s="1"/>
  <c r="AE11" i="6"/>
  <c r="AE16" i="6" s="1"/>
  <c r="AD11" i="6"/>
  <c r="AD16" i="6" s="1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AW10" i="6"/>
  <c r="AV10" i="6"/>
  <c r="AU10" i="6"/>
  <c r="AT10" i="6"/>
  <c r="AS10" i="6"/>
  <c r="AR10" i="6"/>
  <c r="AQ10" i="6"/>
  <c r="AP10" i="6"/>
  <c r="AO10" i="6"/>
  <c r="AN10" i="6"/>
  <c r="AM10" i="6"/>
  <c r="AM15" i="6" s="1"/>
  <c r="AL10" i="6"/>
  <c r="AK10" i="6"/>
  <c r="AJ10" i="6"/>
  <c r="AI10" i="6"/>
  <c r="AH10" i="6"/>
  <c r="AG10" i="6"/>
  <c r="AF10" i="6"/>
  <c r="AF15" i="6" s="1"/>
  <c r="AF19" i="6" s="1"/>
  <c r="AF20" i="6" s="1"/>
  <c r="AE10" i="6"/>
  <c r="AE15" i="6" s="1"/>
  <c r="AD10" i="6"/>
  <c r="AD15" i="6" s="1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AY7" i="6"/>
  <c r="AY16" i="6" s="1"/>
  <c r="AX7" i="6"/>
  <c r="AX16" i="6" s="1"/>
  <c r="AW7" i="6"/>
  <c r="AW16" i="6" s="1"/>
  <c r="AV7" i="6"/>
  <c r="AV16" i="6" s="1"/>
  <c r="AU7" i="6"/>
  <c r="AU16" i="6" s="1"/>
  <c r="AT7" i="6"/>
  <c r="AT16" i="6" s="1"/>
  <c r="AS7" i="6"/>
  <c r="AS16" i="6" s="1"/>
  <c r="AR7" i="6"/>
  <c r="AR16" i="6" s="1"/>
  <c r="AQ7" i="6"/>
  <c r="AQ16" i="6" s="1"/>
  <c r="AP7" i="6"/>
  <c r="AP16" i="6" s="1"/>
  <c r="AO7" i="6"/>
  <c r="AO16" i="6" s="1"/>
  <c r="AN7" i="6"/>
  <c r="AN16" i="6" s="1"/>
  <c r="AL7" i="6"/>
  <c r="AL16" i="6" s="1"/>
  <c r="AK7" i="6"/>
  <c r="AK16" i="6" s="1"/>
  <c r="AJ7" i="6"/>
  <c r="AJ16" i="6" s="1"/>
  <c r="AI7" i="6"/>
  <c r="AI16" i="6" s="1"/>
  <c r="AH7" i="6"/>
  <c r="AH16" i="6" s="1"/>
  <c r="AG7" i="6"/>
  <c r="AG16" i="6" s="1"/>
  <c r="AC7" i="6"/>
  <c r="AC16" i="6" s="1"/>
  <c r="AB7" i="6"/>
  <c r="AB16" i="6" s="1"/>
  <c r="AA7" i="6"/>
  <c r="AA16" i="6" s="1"/>
  <c r="Z7" i="6"/>
  <c r="Z16" i="6" s="1"/>
  <c r="Y7" i="6"/>
  <c r="Y16" i="6" s="1"/>
  <c r="X7" i="6"/>
  <c r="X16" i="6" s="1"/>
  <c r="W7" i="6"/>
  <c r="W16" i="6" s="1"/>
  <c r="V7" i="6"/>
  <c r="V16" i="6" s="1"/>
  <c r="U7" i="6"/>
  <c r="U16" i="6" s="1"/>
  <c r="T7" i="6"/>
  <c r="T16" i="6" s="1"/>
  <c r="S7" i="6"/>
  <c r="S16" i="6" s="1"/>
  <c r="R7" i="6"/>
  <c r="R16" i="6" s="1"/>
  <c r="Q7" i="6"/>
  <c r="Q16" i="6" s="1"/>
  <c r="P7" i="6"/>
  <c r="P16" i="6" s="1"/>
  <c r="O7" i="6"/>
  <c r="O16" i="6" s="1"/>
  <c r="N7" i="6"/>
  <c r="N16" i="6" s="1"/>
  <c r="M7" i="6"/>
  <c r="M16" i="6" s="1"/>
  <c r="L7" i="6"/>
  <c r="L16" i="6" s="1"/>
  <c r="AY6" i="6"/>
  <c r="AY15" i="6" s="1"/>
  <c r="AY19" i="6" s="1"/>
  <c r="AY20" i="6" s="1"/>
  <c r="AX6" i="6"/>
  <c r="AX15" i="6" s="1"/>
  <c r="AX19" i="6" s="1"/>
  <c r="AX20" i="6" s="1"/>
  <c r="AW6" i="6"/>
  <c r="AW15" i="6" s="1"/>
  <c r="AW19" i="6" s="1"/>
  <c r="AW20" i="6" s="1"/>
  <c r="AV6" i="6"/>
  <c r="AV15" i="6" s="1"/>
  <c r="AV19" i="6" s="1"/>
  <c r="AV20" i="6" s="1"/>
  <c r="AU6" i="6"/>
  <c r="AU15" i="6" s="1"/>
  <c r="AU19" i="6" s="1"/>
  <c r="AU20" i="6" s="1"/>
  <c r="AT6" i="6"/>
  <c r="AT15" i="6" s="1"/>
  <c r="AT19" i="6" s="1"/>
  <c r="AT20" i="6" s="1"/>
  <c r="AS6" i="6"/>
  <c r="AS15" i="6" s="1"/>
  <c r="AS19" i="6" s="1"/>
  <c r="AS20" i="6" s="1"/>
  <c r="AR6" i="6"/>
  <c r="AR15" i="6" s="1"/>
  <c r="AR19" i="6" s="1"/>
  <c r="AR20" i="6" s="1"/>
  <c r="AQ6" i="6"/>
  <c r="AQ15" i="6" s="1"/>
  <c r="AQ19" i="6" s="1"/>
  <c r="AQ20" i="6" s="1"/>
  <c r="AP6" i="6"/>
  <c r="AP15" i="6" s="1"/>
  <c r="AP19" i="6" s="1"/>
  <c r="AP20" i="6" s="1"/>
  <c r="AO6" i="6"/>
  <c r="AO15" i="6" s="1"/>
  <c r="AO19" i="6" s="1"/>
  <c r="AO20" i="6" s="1"/>
  <c r="AN6" i="6"/>
  <c r="AN15" i="6" s="1"/>
  <c r="AN19" i="6" s="1"/>
  <c r="AN20" i="6" s="1"/>
  <c r="AL6" i="6"/>
  <c r="AL15" i="6" s="1"/>
  <c r="AL19" i="6" s="1"/>
  <c r="AL20" i="6" s="1"/>
  <c r="AK6" i="6"/>
  <c r="AK15" i="6" s="1"/>
  <c r="AJ6" i="6"/>
  <c r="AJ15" i="6" s="1"/>
  <c r="AJ19" i="6" s="1"/>
  <c r="AJ20" i="6" s="1"/>
  <c r="AI6" i="6"/>
  <c r="AI15" i="6" s="1"/>
  <c r="AI19" i="6" s="1"/>
  <c r="AI20" i="6" s="1"/>
  <c r="AH6" i="6"/>
  <c r="AH15" i="6" s="1"/>
  <c r="AH19" i="6" s="1"/>
  <c r="AH20" i="6" s="1"/>
  <c r="AG6" i="6"/>
  <c r="AG15" i="6" s="1"/>
  <c r="AC6" i="6"/>
  <c r="AC15" i="6" s="1"/>
  <c r="AC19" i="6" s="1"/>
  <c r="AC20" i="6" s="1"/>
  <c r="AB6" i="6"/>
  <c r="AB15" i="6" s="1"/>
  <c r="AB19" i="6" s="1"/>
  <c r="AB20" i="6" s="1"/>
  <c r="AA6" i="6"/>
  <c r="AA15" i="6" s="1"/>
  <c r="AA19" i="6" s="1"/>
  <c r="AA20" i="6" s="1"/>
  <c r="Z6" i="6"/>
  <c r="Z15" i="6" s="1"/>
  <c r="Z19" i="6" s="1"/>
  <c r="Z20" i="6" s="1"/>
  <c r="Y6" i="6"/>
  <c r="Y15" i="6" s="1"/>
  <c r="Y19" i="6" s="1"/>
  <c r="Y20" i="6" s="1"/>
  <c r="X6" i="6"/>
  <c r="X15" i="6" s="1"/>
  <c r="X19" i="6" s="1"/>
  <c r="X20" i="6" s="1"/>
  <c r="W6" i="6"/>
  <c r="W15" i="6" s="1"/>
  <c r="W19" i="6" s="1"/>
  <c r="W20" i="6" s="1"/>
  <c r="V6" i="6"/>
  <c r="V15" i="6" s="1"/>
  <c r="V19" i="6" s="1"/>
  <c r="V20" i="6" s="1"/>
  <c r="U6" i="6"/>
  <c r="U15" i="6" s="1"/>
  <c r="U19" i="6" s="1"/>
  <c r="U20" i="6" s="1"/>
  <c r="T6" i="6"/>
  <c r="T15" i="6" s="1"/>
  <c r="T19" i="6" s="1"/>
  <c r="T20" i="6" s="1"/>
  <c r="S6" i="6"/>
  <c r="S15" i="6" s="1"/>
  <c r="S19" i="6" s="1"/>
  <c r="S20" i="6" s="1"/>
  <c r="R6" i="6"/>
  <c r="R15" i="6" s="1"/>
  <c r="R19" i="6" s="1"/>
  <c r="R20" i="6" s="1"/>
  <c r="Q6" i="6"/>
  <c r="Q15" i="6" s="1"/>
  <c r="Q19" i="6" s="1"/>
  <c r="Q20" i="6" s="1"/>
  <c r="P6" i="6"/>
  <c r="P15" i="6" s="1"/>
  <c r="P19" i="6" s="1"/>
  <c r="P20" i="6" s="1"/>
  <c r="O6" i="6"/>
  <c r="O15" i="6" s="1"/>
  <c r="O19" i="6" s="1"/>
  <c r="O20" i="6" s="1"/>
  <c r="N6" i="6"/>
  <c r="N15" i="6" s="1"/>
  <c r="N19" i="6" s="1"/>
  <c r="N20" i="6" s="1"/>
  <c r="M15" i="6"/>
  <c r="M19" i="6" s="1"/>
  <c r="L6" i="6"/>
  <c r="L15" i="6" s="1"/>
  <c r="L19" i="6" s="1"/>
  <c r="L20" i="6" s="1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AZ17" i="5"/>
  <c r="AY17" i="5"/>
  <c r="AX17" i="5"/>
  <c r="AZ16" i="5"/>
  <c r="AZ15" i="5"/>
  <c r="AZ19" i="5" s="1"/>
  <c r="AZ20" i="5" s="1"/>
  <c r="AW12" i="5"/>
  <c r="AW17" i="5" s="1"/>
  <c r="AV12" i="5"/>
  <c r="AV17" i="5" s="1"/>
  <c r="AU12" i="5"/>
  <c r="AU17" i="5" s="1"/>
  <c r="AT12" i="5"/>
  <c r="AT17" i="5" s="1"/>
  <c r="AS12" i="5"/>
  <c r="AS17" i="5" s="1"/>
  <c r="AR12" i="5"/>
  <c r="AR17" i="5" s="1"/>
  <c r="AQ12" i="5"/>
  <c r="AQ17" i="5" s="1"/>
  <c r="AP12" i="5"/>
  <c r="AP17" i="5" s="1"/>
  <c r="AO12" i="5"/>
  <c r="AO17" i="5" s="1"/>
  <c r="AN12" i="5"/>
  <c r="AN17" i="5" s="1"/>
  <c r="AM12" i="5"/>
  <c r="AM17" i="5" s="1"/>
  <c r="AL12" i="5"/>
  <c r="AL17" i="5" s="1"/>
  <c r="AK12" i="5"/>
  <c r="AK17" i="5" s="1"/>
  <c r="AJ12" i="5"/>
  <c r="AJ17" i="5" s="1"/>
  <c r="AI12" i="5"/>
  <c r="AI17" i="5" s="1"/>
  <c r="AH12" i="5"/>
  <c r="AH17" i="5" s="1"/>
  <c r="AG12" i="5"/>
  <c r="AG17" i="5" s="1"/>
  <c r="AF12" i="5"/>
  <c r="AF17" i="5" s="1"/>
  <c r="AE12" i="5"/>
  <c r="AE17" i="5" s="1"/>
  <c r="AD12" i="5"/>
  <c r="AD17" i="5" s="1"/>
  <c r="AC12" i="5"/>
  <c r="AC17" i="5" s="1"/>
  <c r="AB12" i="5"/>
  <c r="AB17" i="5" s="1"/>
  <c r="AA12" i="5"/>
  <c r="AA17" i="5" s="1"/>
  <c r="Z12" i="5"/>
  <c r="Z17" i="5" s="1"/>
  <c r="Y12" i="5"/>
  <c r="Y17" i="5" s="1"/>
  <c r="X12" i="5"/>
  <c r="X17" i="5" s="1"/>
  <c r="W12" i="5"/>
  <c r="W17" i="5" s="1"/>
  <c r="V12" i="5"/>
  <c r="V17" i="5" s="1"/>
  <c r="U12" i="5"/>
  <c r="U17" i="5" s="1"/>
  <c r="T12" i="5"/>
  <c r="T17" i="5" s="1"/>
  <c r="S12" i="5"/>
  <c r="S17" i="5" s="1"/>
  <c r="R12" i="5"/>
  <c r="R17" i="5" s="1"/>
  <c r="Q12" i="5"/>
  <c r="Q17" i="5" s="1"/>
  <c r="P12" i="5"/>
  <c r="P17" i="5" s="1"/>
  <c r="O12" i="5"/>
  <c r="O17" i="5" s="1"/>
  <c r="N12" i="5"/>
  <c r="N17" i="5" s="1"/>
  <c r="M12" i="5"/>
  <c r="M17" i="5" s="1"/>
  <c r="L12" i="5"/>
  <c r="L17" i="5" s="1"/>
  <c r="AW11" i="5"/>
  <c r="AV11" i="5"/>
  <c r="AU11" i="5"/>
  <c r="AT11" i="5"/>
  <c r="AS11" i="5"/>
  <c r="AR11" i="5"/>
  <c r="AQ11" i="5"/>
  <c r="AP11" i="5"/>
  <c r="AO11" i="5"/>
  <c r="AN11" i="5"/>
  <c r="AM11" i="5"/>
  <c r="AM16" i="5" s="1"/>
  <c r="AL11" i="5"/>
  <c r="AK11" i="5"/>
  <c r="AJ11" i="5"/>
  <c r="AI11" i="5"/>
  <c r="AH11" i="5"/>
  <c r="AG11" i="5"/>
  <c r="AF11" i="5"/>
  <c r="AF16" i="5" s="1"/>
  <c r="AE11" i="5"/>
  <c r="AE16" i="5" s="1"/>
  <c r="AD11" i="5"/>
  <c r="AD16" i="5" s="1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AW10" i="5"/>
  <c r="AV10" i="5"/>
  <c r="AU10" i="5"/>
  <c r="AT10" i="5"/>
  <c r="AS10" i="5"/>
  <c r="AR10" i="5"/>
  <c r="AQ10" i="5"/>
  <c r="AP10" i="5"/>
  <c r="AO10" i="5"/>
  <c r="AN10" i="5"/>
  <c r="AM10" i="5"/>
  <c r="AM15" i="5" s="1"/>
  <c r="AL10" i="5"/>
  <c r="AK10" i="5"/>
  <c r="AJ10" i="5"/>
  <c r="AI10" i="5"/>
  <c r="AH10" i="5"/>
  <c r="AG10" i="5"/>
  <c r="AF10" i="5"/>
  <c r="AF15" i="5" s="1"/>
  <c r="AF19" i="5" s="1"/>
  <c r="AF20" i="5" s="1"/>
  <c r="AE10" i="5"/>
  <c r="AE15" i="5" s="1"/>
  <c r="AD10" i="5"/>
  <c r="AD15" i="5" s="1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AY7" i="5"/>
  <c r="AY16" i="5" s="1"/>
  <c r="AX7" i="5"/>
  <c r="AX16" i="5" s="1"/>
  <c r="AW7" i="5"/>
  <c r="AW16" i="5" s="1"/>
  <c r="AV7" i="5"/>
  <c r="AV16" i="5" s="1"/>
  <c r="AU7" i="5"/>
  <c r="AU16" i="5" s="1"/>
  <c r="AT7" i="5"/>
  <c r="AT16" i="5" s="1"/>
  <c r="AS7" i="5"/>
  <c r="AS16" i="5" s="1"/>
  <c r="AR7" i="5"/>
  <c r="AR16" i="5" s="1"/>
  <c r="AQ7" i="5"/>
  <c r="AQ16" i="5" s="1"/>
  <c r="AP7" i="5"/>
  <c r="AP16" i="5" s="1"/>
  <c r="AO7" i="5"/>
  <c r="AO16" i="5" s="1"/>
  <c r="AN7" i="5"/>
  <c r="AN16" i="5" s="1"/>
  <c r="AL7" i="5"/>
  <c r="AL16" i="5" s="1"/>
  <c r="AK7" i="5"/>
  <c r="AK16" i="5" s="1"/>
  <c r="AJ7" i="5"/>
  <c r="AJ16" i="5" s="1"/>
  <c r="AI7" i="5"/>
  <c r="AI16" i="5" s="1"/>
  <c r="AH7" i="5"/>
  <c r="AH16" i="5" s="1"/>
  <c r="AG7" i="5"/>
  <c r="AG16" i="5" s="1"/>
  <c r="AC7" i="5"/>
  <c r="AC16" i="5" s="1"/>
  <c r="AB7" i="5"/>
  <c r="AB16" i="5" s="1"/>
  <c r="AA7" i="5"/>
  <c r="AA16" i="5" s="1"/>
  <c r="Z7" i="5"/>
  <c r="Z16" i="5" s="1"/>
  <c r="Y7" i="5"/>
  <c r="Y16" i="5" s="1"/>
  <c r="X7" i="5"/>
  <c r="X16" i="5" s="1"/>
  <c r="W7" i="5"/>
  <c r="W16" i="5" s="1"/>
  <c r="V7" i="5"/>
  <c r="V16" i="5" s="1"/>
  <c r="U7" i="5"/>
  <c r="U16" i="5" s="1"/>
  <c r="T7" i="5"/>
  <c r="T16" i="5" s="1"/>
  <c r="S7" i="5"/>
  <c r="S16" i="5" s="1"/>
  <c r="R7" i="5"/>
  <c r="R16" i="5" s="1"/>
  <c r="Q7" i="5"/>
  <c r="Q16" i="5" s="1"/>
  <c r="P7" i="5"/>
  <c r="P16" i="5" s="1"/>
  <c r="O7" i="5"/>
  <c r="O16" i="5" s="1"/>
  <c r="N7" i="5"/>
  <c r="N16" i="5" s="1"/>
  <c r="M7" i="5"/>
  <c r="M16" i="5" s="1"/>
  <c r="L7" i="5"/>
  <c r="L16" i="5" s="1"/>
  <c r="AY6" i="5"/>
  <c r="AY15" i="5" s="1"/>
  <c r="AY19" i="5" s="1"/>
  <c r="AY20" i="5" s="1"/>
  <c r="AX6" i="5"/>
  <c r="AX15" i="5" s="1"/>
  <c r="AX19" i="5" s="1"/>
  <c r="AX20" i="5" s="1"/>
  <c r="AW6" i="5"/>
  <c r="AW15" i="5" s="1"/>
  <c r="AW19" i="5" s="1"/>
  <c r="AW20" i="5" s="1"/>
  <c r="AV6" i="5"/>
  <c r="AV15" i="5" s="1"/>
  <c r="AV19" i="5" s="1"/>
  <c r="AV20" i="5" s="1"/>
  <c r="AU6" i="5"/>
  <c r="AU15" i="5" s="1"/>
  <c r="AU19" i="5" s="1"/>
  <c r="AU20" i="5" s="1"/>
  <c r="AT6" i="5"/>
  <c r="AT15" i="5" s="1"/>
  <c r="AT19" i="5" s="1"/>
  <c r="AT20" i="5" s="1"/>
  <c r="AS6" i="5"/>
  <c r="AS15" i="5" s="1"/>
  <c r="AS19" i="5" s="1"/>
  <c r="AS20" i="5" s="1"/>
  <c r="AR6" i="5"/>
  <c r="AR15" i="5" s="1"/>
  <c r="AR19" i="5" s="1"/>
  <c r="AR20" i="5" s="1"/>
  <c r="AQ6" i="5"/>
  <c r="AQ15" i="5" s="1"/>
  <c r="AQ19" i="5" s="1"/>
  <c r="AQ20" i="5" s="1"/>
  <c r="AP6" i="5"/>
  <c r="AP15" i="5" s="1"/>
  <c r="AP19" i="5" s="1"/>
  <c r="AP20" i="5" s="1"/>
  <c r="AO6" i="5"/>
  <c r="AO15" i="5" s="1"/>
  <c r="AO19" i="5" s="1"/>
  <c r="AO20" i="5" s="1"/>
  <c r="AN6" i="5"/>
  <c r="AN15" i="5" s="1"/>
  <c r="AN19" i="5" s="1"/>
  <c r="AN20" i="5" s="1"/>
  <c r="AL6" i="5"/>
  <c r="AL15" i="5" s="1"/>
  <c r="AL19" i="5" s="1"/>
  <c r="AL20" i="5" s="1"/>
  <c r="AK6" i="5"/>
  <c r="AK15" i="5" s="1"/>
  <c r="AJ6" i="5"/>
  <c r="AJ15" i="5" s="1"/>
  <c r="AJ19" i="5" s="1"/>
  <c r="AJ20" i="5" s="1"/>
  <c r="AI6" i="5"/>
  <c r="AI15" i="5" s="1"/>
  <c r="AI19" i="5" s="1"/>
  <c r="AI20" i="5" s="1"/>
  <c r="AH6" i="5"/>
  <c r="AH15" i="5" s="1"/>
  <c r="AH19" i="5" s="1"/>
  <c r="AH20" i="5" s="1"/>
  <c r="AG6" i="5"/>
  <c r="AG15" i="5" s="1"/>
  <c r="AC6" i="5"/>
  <c r="AC15" i="5" s="1"/>
  <c r="AC19" i="5" s="1"/>
  <c r="AC20" i="5" s="1"/>
  <c r="AB6" i="5"/>
  <c r="AB15" i="5" s="1"/>
  <c r="AB19" i="5" s="1"/>
  <c r="AB20" i="5" s="1"/>
  <c r="AA6" i="5"/>
  <c r="AA15" i="5" s="1"/>
  <c r="AA19" i="5" s="1"/>
  <c r="AA20" i="5" s="1"/>
  <c r="Z6" i="5"/>
  <c r="Z15" i="5" s="1"/>
  <c r="Z19" i="5" s="1"/>
  <c r="Z20" i="5" s="1"/>
  <c r="Y6" i="5"/>
  <c r="Y15" i="5" s="1"/>
  <c r="Y19" i="5" s="1"/>
  <c r="Y20" i="5" s="1"/>
  <c r="X6" i="5"/>
  <c r="X15" i="5" s="1"/>
  <c r="X19" i="5" s="1"/>
  <c r="X20" i="5" s="1"/>
  <c r="W6" i="5"/>
  <c r="W15" i="5" s="1"/>
  <c r="W19" i="5" s="1"/>
  <c r="W20" i="5" s="1"/>
  <c r="V6" i="5"/>
  <c r="V15" i="5" s="1"/>
  <c r="V19" i="5" s="1"/>
  <c r="V20" i="5" s="1"/>
  <c r="U6" i="5"/>
  <c r="U15" i="5" s="1"/>
  <c r="U19" i="5" s="1"/>
  <c r="U20" i="5" s="1"/>
  <c r="T6" i="5"/>
  <c r="T15" i="5" s="1"/>
  <c r="T19" i="5" s="1"/>
  <c r="T20" i="5" s="1"/>
  <c r="S6" i="5"/>
  <c r="S15" i="5" s="1"/>
  <c r="S19" i="5" s="1"/>
  <c r="S20" i="5" s="1"/>
  <c r="R6" i="5"/>
  <c r="R15" i="5" s="1"/>
  <c r="R19" i="5" s="1"/>
  <c r="R20" i="5" s="1"/>
  <c r="Q6" i="5"/>
  <c r="Q15" i="5" s="1"/>
  <c r="Q19" i="5" s="1"/>
  <c r="Q20" i="5" s="1"/>
  <c r="P6" i="5"/>
  <c r="P15" i="5" s="1"/>
  <c r="P19" i="5" s="1"/>
  <c r="P20" i="5" s="1"/>
  <c r="O6" i="5"/>
  <c r="O15" i="5" s="1"/>
  <c r="O19" i="5" s="1"/>
  <c r="O20" i="5" s="1"/>
  <c r="N6" i="5"/>
  <c r="N15" i="5" s="1"/>
  <c r="N19" i="5" s="1"/>
  <c r="N20" i="5" s="1"/>
  <c r="M6" i="5"/>
  <c r="M15" i="5" s="1"/>
  <c r="M19" i="5" s="1"/>
  <c r="M20" i="5" s="1"/>
  <c r="L6" i="5"/>
  <c r="L15" i="5" s="1"/>
  <c r="L19" i="5" s="1"/>
  <c r="L20" i="5" s="1"/>
  <c r="L6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AZ17" i="4"/>
  <c r="AY17" i="4"/>
  <c r="AX17" i="4"/>
  <c r="AZ16" i="4"/>
  <c r="AZ15" i="4"/>
  <c r="AZ19" i="4" s="1"/>
  <c r="AZ20" i="4" s="1"/>
  <c r="AW12" i="4"/>
  <c r="AW17" i="4" s="1"/>
  <c r="AV12" i="4"/>
  <c r="AV17" i="4" s="1"/>
  <c r="AU12" i="4"/>
  <c r="AU17" i="4" s="1"/>
  <c r="AT12" i="4"/>
  <c r="AT17" i="4" s="1"/>
  <c r="AS12" i="4"/>
  <c r="AS17" i="4" s="1"/>
  <c r="AR12" i="4"/>
  <c r="AR17" i="4" s="1"/>
  <c r="AQ12" i="4"/>
  <c r="AQ17" i="4" s="1"/>
  <c r="AP12" i="4"/>
  <c r="AP17" i="4" s="1"/>
  <c r="AO12" i="4"/>
  <c r="AO17" i="4" s="1"/>
  <c r="AN12" i="4"/>
  <c r="AN17" i="4" s="1"/>
  <c r="AM12" i="4"/>
  <c r="AM17" i="4" s="1"/>
  <c r="AL12" i="4"/>
  <c r="AL17" i="4" s="1"/>
  <c r="AK12" i="4"/>
  <c r="AK17" i="4" s="1"/>
  <c r="AJ12" i="4"/>
  <c r="AJ17" i="4" s="1"/>
  <c r="AI12" i="4"/>
  <c r="AI17" i="4" s="1"/>
  <c r="AH12" i="4"/>
  <c r="AH17" i="4" s="1"/>
  <c r="AG12" i="4"/>
  <c r="AG17" i="4" s="1"/>
  <c r="AF12" i="4"/>
  <c r="AF17" i="4" s="1"/>
  <c r="AE12" i="4"/>
  <c r="AE17" i="4" s="1"/>
  <c r="AD12" i="4"/>
  <c r="AD17" i="4" s="1"/>
  <c r="AC12" i="4"/>
  <c r="AC17" i="4" s="1"/>
  <c r="AB12" i="4"/>
  <c r="AB17" i="4" s="1"/>
  <c r="AA12" i="4"/>
  <c r="AA17" i="4" s="1"/>
  <c r="Z12" i="4"/>
  <c r="Z17" i="4" s="1"/>
  <c r="Y12" i="4"/>
  <c r="Y17" i="4" s="1"/>
  <c r="X12" i="4"/>
  <c r="X17" i="4" s="1"/>
  <c r="W12" i="4"/>
  <c r="W17" i="4" s="1"/>
  <c r="V12" i="4"/>
  <c r="V17" i="4" s="1"/>
  <c r="U12" i="4"/>
  <c r="U17" i="4" s="1"/>
  <c r="T12" i="4"/>
  <c r="T17" i="4" s="1"/>
  <c r="S12" i="4"/>
  <c r="S17" i="4" s="1"/>
  <c r="R12" i="4"/>
  <c r="R17" i="4" s="1"/>
  <c r="Q12" i="4"/>
  <c r="Q17" i="4" s="1"/>
  <c r="P12" i="4"/>
  <c r="P17" i="4" s="1"/>
  <c r="O12" i="4"/>
  <c r="O17" i="4" s="1"/>
  <c r="N12" i="4"/>
  <c r="N17" i="4" s="1"/>
  <c r="M12" i="4"/>
  <c r="M17" i="4" s="1"/>
  <c r="L12" i="4"/>
  <c r="L17" i="4" s="1"/>
  <c r="AW11" i="4"/>
  <c r="AV11" i="4"/>
  <c r="AU11" i="4"/>
  <c r="AT11" i="4"/>
  <c r="AS11" i="4"/>
  <c r="AR11" i="4"/>
  <c r="AQ11" i="4"/>
  <c r="AP11" i="4"/>
  <c r="AO11" i="4"/>
  <c r="AN11" i="4"/>
  <c r="AM11" i="4"/>
  <c r="AM16" i="4" s="1"/>
  <c r="AL11" i="4"/>
  <c r="AK11" i="4"/>
  <c r="AJ11" i="4"/>
  <c r="AI11" i="4"/>
  <c r="AH11" i="4"/>
  <c r="AG11" i="4"/>
  <c r="AF11" i="4"/>
  <c r="AF16" i="4" s="1"/>
  <c r="AE11" i="4"/>
  <c r="AE16" i="4" s="1"/>
  <c r="AD11" i="4"/>
  <c r="AD16" i="4" s="1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AW10" i="4"/>
  <c r="AV10" i="4"/>
  <c r="AU10" i="4"/>
  <c r="AT10" i="4"/>
  <c r="AS10" i="4"/>
  <c r="AR10" i="4"/>
  <c r="AQ10" i="4"/>
  <c r="AP10" i="4"/>
  <c r="AO10" i="4"/>
  <c r="AN10" i="4"/>
  <c r="AM10" i="4"/>
  <c r="AM15" i="4" s="1"/>
  <c r="AL10" i="4"/>
  <c r="AK10" i="4"/>
  <c r="AJ10" i="4"/>
  <c r="AI10" i="4"/>
  <c r="AH10" i="4"/>
  <c r="AG10" i="4"/>
  <c r="AF10" i="4"/>
  <c r="AF15" i="4" s="1"/>
  <c r="AF19" i="4" s="1"/>
  <c r="AF20" i="4" s="1"/>
  <c r="AE10" i="4"/>
  <c r="AE15" i="4" s="1"/>
  <c r="AD10" i="4"/>
  <c r="AD15" i="4" s="1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AY7" i="4"/>
  <c r="AY16" i="4" s="1"/>
  <c r="AX7" i="4"/>
  <c r="AX16" i="4" s="1"/>
  <c r="AW7" i="4"/>
  <c r="AW16" i="4" s="1"/>
  <c r="AV7" i="4"/>
  <c r="AV16" i="4" s="1"/>
  <c r="AU7" i="4"/>
  <c r="AU16" i="4" s="1"/>
  <c r="AT7" i="4"/>
  <c r="AT16" i="4" s="1"/>
  <c r="AS7" i="4"/>
  <c r="AS16" i="4" s="1"/>
  <c r="AR7" i="4"/>
  <c r="AR16" i="4" s="1"/>
  <c r="AQ7" i="4"/>
  <c r="AQ16" i="4" s="1"/>
  <c r="AP7" i="4"/>
  <c r="AP16" i="4" s="1"/>
  <c r="AO7" i="4"/>
  <c r="AO16" i="4" s="1"/>
  <c r="AN7" i="4"/>
  <c r="AN16" i="4" s="1"/>
  <c r="AL7" i="4"/>
  <c r="AL16" i="4" s="1"/>
  <c r="AK7" i="4"/>
  <c r="AK16" i="4" s="1"/>
  <c r="AJ7" i="4"/>
  <c r="AJ16" i="4" s="1"/>
  <c r="AI7" i="4"/>
  <c r="AI16" i="4" s="1"/>
  <c r="AH7" i="4"/>
  <c r="AH16" i="4" s="1"/>
  <c r="AG7" i="4"/>
  <c r="AG16" i="4" s="1"/>
  <c r="AC7" i="4"/>
  <c r="AC16" i="4" s="1"/>
  <c r="AB7" i="4"/>
  <c r="AB16" i="4" s="1"/>
  <c r="AA7" i="4"/>
  <c r="AA16" i="4" s="1"/>
  <c r="Z7" i="4"/>
  <c r="Z16" i="4" s="1"/>
  <c r="Y7" i="4"/>
  <c r="Y16" i="4" s="1"/>
  <c r="X7" i="4"/>
  <c r="X16" i="4" s="1"/>
  <c r="W7" i="4"/>
  <c r="W16" i="4" s="1"/>
  <c r="V7" i="4"/>
  <c r="V16" i="4" s="1"/>
  <c r="U7" i="4"/>
  <c r="U16" i="4" s="1"/>
  <c r="T7" i="4"/>
  <c r="T16" i="4" s="1"/>
  <c r="S7" i="4"/>
  <c r="S16" i="4" s="1"/>
  <c r="R7" i="4"/>
  <c r="R16" i="4" s="1"/>
  <c r="Q7" i="4"/>
  <c r="Q16" i="4" s="1"/>
  <c r="P7" i="4"/>
  <c r="P16" i="4" s="1"/>
  <c r="O7" i="4"/>
  <c r="O16" i="4" s="1"/>
  <c r="N7" i="4"/>
  <c r="N16" i="4" s="1"/>
  <c r="M7" i="4"/>
  <c r="M16" i="4" s="1"/>
  <c r="L7" i="4"/>
  <c r="L16" i="4" s="1"/>
  <c r="AY6" i="4"/>
  <c r="AY15" i="4" s="1"/>
  <c r="AY19" i="4" s="1"/>
  <c r="AY20" i="4" s="1"/>
  <c r="AX6" i="4"/>
  <c r="AX15" i="4" s="1"/>
  <c r="AX19" i="4" s="1"/>
  <c r="AX20" i="4" s="1"/>
  <c r="AW6" i="4"/>
  <c r="AW15" i="4" s="1"/>
  <c r="AW19" i="4" s="1"/>
  <c r="AW20" i="4" s="1"/>
  <c r="AV6" i="4"/>
  <c r="AV15" i="4" s="1"/>
  <c r="AV19" i="4" s="1"/>
  <c r="AV20" i="4" s="1"/>
  <c r="AU6" i="4"/>
  <c r="AU15" i="4" s="1"/>
  <c r="AU19" i="4" s="1"/>
  <c r="AU20" i="4" s="1"/>
  <c r="AT6" i="4"/>
  <c r="AT15" i="4" s="1"/>
  <c r="AT19" i="4" s="1"/>
  <c r="AT20" i="4" s="1"/>
  <c r="AS6" i="4"/>
  <c r="AS15" i="4" s="1"/>
  <c r="AS19" i="4" s="1"/>
  <c r="AS20" i="4" s="1"/>
  <c r="AR6" i="4"/>
  <c r="AR15" i="4" s="1"/>
  <c r="AR19" i="4" s="1"/>
  <c r="AR20" i="4" s="1"/>
  <c r="AQ6" i="4"/>
  <c r="AQ15" i="4" s="1"/>
  <c r="AQ19" i="4" s="1"/>
  <c r="AQ20" i="4" s="1"/>
  <c r="AP6" i="4"/>
  <c r="AP15" i="4" s="1"/>
  <c r="AP19" i="4" s="1"/>
  <c r="AP20" i="4" s="1"/>
  <c r="AO6" i="4"/>
  <c r="AO15" i="4" s="1"/>
  <c r="AO19" i="4" s="1"/>
  <c r="AO20" i="4" s="1"/>
  <c r="AN6" i="4"/>
  <c r="AN15" i="4" s="1"/>
  <c r="AN19" i="4" s="1"/>
  <c r="AN20" i="4" s="1"/>
  <c r="AL6" i="4"/>
  <c r="AL15" i="4" s="1"/>
  <c r="AL19" i="4" s="1"/>
  <c r="AL20" i="4" s="1"/>
  <c r="AK6" i="4"/>
  <c r="AK15" i="4" s="1"/>
  <c r="AK19" i="4" s="1"/>
  <c r="AK20" i="4" s="1"/>
  <c r="AJ6" i="4"/>
  <c r="AJ15" i="4" s="1"/>
  <c r="AI6" i="4"/>
  <c r="AI15" i="4" s="1"/>
  <c r="AI19" i="4" s="1"/>
  <c r="AI20" i="4" s="1"/>
  <c r="AH6" i="4"/>
  <c r="AH15" i="4" s="1"/>
  <c r="AH19" i="4" s="1"/>
  <c r="AH20" i="4" s="1"/>
  <c r="AG6" i="4"/>
  <c r="AG15" i="4" s="1"/>
  <c r="AG19" i="4" s="1"/>
  <c r="AG20" i="4" s="1"/>
  <c r="AC6" i="4"/>
  <c r="AC15" i="4" s="1"/>
  <c r="AC19" i="4" s="1"/>
  <c r="AC20" i="4" s="1"/>
  <c r="AB6" i="4"/>
  <c r="AB15" i="4" s="1"/>
  <c r="AB19" i="4" s="1"/>
  <c r="AB20" i="4" s="1"/>
  <c r="AA6" i="4"/>
  <c r="AA15" i="4" s="1"/>
  <c r="AA19" i="4" s="1"/>
  <c r="AA20" i="4" s="1"/>
  <c r="Z6" i="4"/>
  <c r="Z15" i="4" s="1"/>
  <c r="Z19" i="4" s="1"/>
  <c r="Z20" i="4" s="1"/>
  <c r="Y6" i="4"/>
  <c r="Y15" i="4" s="1"/>
  <c r="Y19" i="4" s="1"/>
  <c r="Y20" i="4" s="1"/>
  <c r="X6" i="4"/>
  <c r="X15" i="4" s="1"/>
  <c r="X19" i="4" s="1"/>
  <c r="X20" i="4" s="1"/>
  <c r="W6" i="4"/>
  <c r="W15" i="4" s="1"/>
  <c r="W19" i="4" s="1"/>
  <c r="W20" i="4" s="1"/>
  <c r="V6" i="4"/>
  <c r="V15" i="4" s="1"/>
  <c r="V19" i="4" s="1"/>
  <c r="V20" i="4" s="1"/>
  <c r="U6" i="4"/>
  <c r="U15" i="4" s="1"/>
  <c r="U19" i="4" s="1"/>
  <c r="U20" i="4" s="1"/>
  <c r="T6" i="4"/>
  <c r="T15" i="4" s="1"/>
  <c r="T19" i="4" s="1"/>
  <c r="T20" i="4" s="1"/>
  <c r="S6" i="4"/>
  <c r="S15" i="4" s="1"/>
  <c r="S19" i="4" s="1"/>
  <c r="S20" i="4" s="1"/>
  <c r="R6" i="4"/>
  <c r="Q6" i="4"/>
  <c r="Q15" i="4" s="1"/>
  <c r="Q19" i="4" s="1"/>
  <c r="Q20" i="4" s="1"/>
  <c r="P6" i="4"/>
  <c r="P15" i="4" s="1"/>
  <c r="P19" i="4" s="1"/>
  <c r="P20" i="4" s="1"/>
  <c r="O6" i="4"/>
  <c r="O15" i="4" s="1"/>
  <c r="O19" i="4" s="1"/>
  <c r="O20" i="4" s="1"/>
  <c r="N6" i="4"/>
  <c r="N15" i="4" s="1"/>
  <c r="N19" i="4" s="1"/>
  <c r="N20" i="4" s="1"/>
  <c r="M6" i="4"/>
  <c r="L15" i="4"/>
  <c r="L19" i="4" s="1"/>
  <c r="M20" i="6" l="1"/>
  <c r="AA26" i="16"/>
  <c r="W30" i="16" s="1"/>
  <c r="M14" i="16"/>
  <c r="L20" i="4"/>
  <c r="R15" i="4"/>
  <c r="R19" i="4" s="1"/>
  <c r="R20" i="4" s="1"/>
  <c r="M19" i="4"/>
  <c r="M20" i="4" s="1"/>
  <c r="M15" i="4"/>
  <c r="AG19" i="15"/>
  <c r="AG20" i="15" s="1"/>
  <c r="AD19" i="15"/>
  <c r="AD20" i="15" s="1"/>
  <c r="AL19" i="15"/>
  <c r="AL20" i="15" s="1"/>
  <c r="AE19" i="15"/>
  <c r="AE20" i="15" s="1"/>
  <c r="AM19" i="15"/>
  <c r="AM20" i="15" s="1"/>
  <c r="AJ19" i="14"/>
  <c r="AJ20" i="14" s="1"/>
  <c r="AD19" i="14"/>
  <c r="AD20" i="14" s="1"/>
  <c r="AE19" i="14"/>
  <c r="AE20" i="14" s="1"/>
  <c r="AM19" i="14"/>
  <c r="AM20" i="14" s="1"/>
  <c r="AJ19" i="13"/>
  <c r="AJ20" i="13" s="1"/>
  <c r="AD19" i="13"/>
  <c r="AD20" i="13" s="1"/>
  <c r="AH19" i="13"/>
  <c r="AH20" i="13" s="1"/>
  <c r="AL19" i="13"/>
  <c r="AL20" i="13" s="1"/>
  <c r="AE19" i="13"/>
  <c r="AE20" i="13" s="1"/>
  <c r="AM19" i="13"/>
  <c r="AM20" i="13" s="1"/>
  <c r="AJ19" i="12"/>
  <c r="AJ20" i="12" s="1"/>
  <c r="AD19" i="12"/>
  <c r="AD20" i="12" s="1"/>
  <c r="AE19" i="12"/>
  <c r="AE20" i="12" s="1"/>
  <c r="AM19" i="12"/>
  <c r="AM20" i="12" s="1"/>
  <c r="AJ19" i="11"/>
  <c r="AJ20" i="11" s="1"/>
  <c r="AG19" i="11"/>
  <c r="AG20" i="11" s="1"/>
  <c r="AK19" i="11"/>
  <c r="AK20" i="11" s="1"/>
  <c r="AD19" i="11"/>
  <c r="AD20" i="11" s="1"/>
  <c r="AH19" i="11"/>
  <c r="AH20" i="11" s="1"/>
  <c r="AL19" i="11"/>
  <c r="AL20" i="11" s="1"/>
  <c r="AE19" i="11"/>
  <c r="AE20" i="11" s="1"/>
  <c r="AM19" i="11"/>
  <c r="AM20" i="11" s="1"/>
  <c r="AI18" i="10"/>
  <c r="AI19" i="10" s="1"/>
  <c r="AD18" i="10"/>
  <c r="AD19" i="10" s="1"/>
  <c r="AD19" i="9"/>
  <c r="AD20" i="9" s="1"/>
  <c r="AH19" i="9"/>
  <c r="AH20" i="9" s="1"/>
  <c r="AL19" i="9"/>
  <c r="AL20" i="9" s="1"/>
  <c r="AE19" i="9"/>
  <c r="AE20" i="9" s="1"/>
  <c r="AM19" i="9"/>
  <c r="AM20" i="9" s="1"/>
  <c r="AJ19" i="8"/>
  <c r="AJ20" i="8" s="1"/>
  <c r="AG19" i="8"/>
  <c r="AG20" i="8" s="1"/>
  <c r="AD19" i="8"/>
  <c r="AD20" i="8" s="1"/>
  <c r="AK19" i="8"/>
  <c r="AK20" i="8" s="1"/>
  <c r="AH19" i="8"/>
  <c r="AH20" i="8" s="1"/>
  <c r="AL19" i="8"/>
  <c r="AL20" i="8" s="1"/>
  <c r="AE19" i="8"/>
  <c r="AE20" i="8" s="1"/>
  <c r="AM19" i="8"/>
  <c r="AM20" i="8" s="1"/>
  <c r="AJ19" i="7"/>
  <c r="AJ20" i="7" s="1"/>
  <c r="AG19" i="7"/>
  <c r="AG20" i="7" s="1"/>
  <c r="AK19" i="7"/>
  <c r="AK20" i="7" s="1"/>
  <c r="AT19" i="7"/>
  <c r="AT20" i="7" s="1"/>
  <c r="AD19" i="7"/>
  <c r="AD20" i="7" s="1"/>
  <c r="AH19" i="7"/>
  <c r="AH20" i="7" s="1"/>
  <c r="AL19" i="7"/>
  <c r="AL20" i="7" s="1"/>
  <c r="AE19" i="7"/>
  <c r="AE20" i="7" s="1"/>
  <c r="AM19" i="7"/>
  <c r="AM20" i="7" s="1"/>
  <c r="AK19" i="6"/>
  <c r="AK20" i="6" s="1"/>
  <c r="AD19" i="6"/>
  <c r="AD20" i="6" s="1"/>
  <c r="AG19" i="6"/>
  <c r="AG20" i="6" s="1"/>
  <c r="AE19" i="6"/>
  <c r="AE20" i="6" s="1"/>
  <c r="AM19" i="6"/>
  <c r="AM20" i="6" s="1"/>
  <c r="AG19" i="5"/>
  <c r="AG20" i="5" s="1"/>
  <c r="AK19" i="5"/>
  <c r="AK20" i="5" s="1"/>
  <c r="AD19" i="5"/>
  <c r="AD20" i="5" s="1"/>
  <c r="AE19" i="5"/>
  <c r="AE20" i="5" s="1"/>
  <c r="AM19" i="5"/>
  <c r="AM20" i="5" s="1"/>
  <c r="AJ19" i="4"/>
  <c r="AJ20" i="4" s="1"/>
  <c r="AD19" i="4"/>
  <c r="AD20" i="4" s="1"/>
  <c r="AE19" i="4"/>
  <c r="AE20" i="4" s="1"/>
  <c r="AM19" i="4"/>
  <c r="AM20" i="4" s="1"/>
</calcChain>
</file>

<file path=xl/sharedStrings.xml><?xml version="1.0" encoding="utf-8"?>
<sst xmlns="http://schemas.openxmlformats.org/spreadsheetml/2006/main" count="7197" uniqueCount="341">
  <si>
    <t>Nombre CDP</t>
  </si>
  <si>
    <t>Especialidad</t>
  </si>
  <si>
    <t>Docente Supervisor</t>
  </si>
  <si>
    <t>Docente Corrector</t>
  </si>
  <si>
    <t>4to</t>
  </si>
  <si>
    <t>5to</t>
  </si>
  <si>
    <t>Examen</t>
  </si>
  <si>
    <t>Ambar Las Tranqueras</t>
  </si>
  <si>
    <t>GERIATRIA</t>
  </si>
  <si>
    <t>NN</t>
  </si>
  <si>
    <t>AE</t>
  </si>
  <si>
    <t>Ambar Los Dominicos</t>
  </si>
  <si>
    <t>ARETE</t>
  </si>
  <si>
    <t>PEDIATRIA</t>
  </si>
  <si>
    <t>MFE</t>
  </si>
  <si>
    <t>CP</t>
  </si>
  <si>
    <t>Casa Activa</t>
  </si>
  <si>
    <t xml:space="preserve">CCR Cofraternidad </t>
  </si>
  <si>
    <t>SALUD FISICA</t>
  </si>
  <si>
    <t>CCR Estacion Central</t>
  </si>
  <si>
    <t xml:space="preserve">CCR La Reina </t>
  </si>
  <si>
    <t>Externalizaciones</t>
  </si>
  <si>
    <t>JLL</t>
  </si>
  <si>
    <t>Centro de Dia La Reina</t>
  </si>
  <si>
    <t xml:space="preserve">Centro de Dia Las Condes </t>
  </si>
  <si>
    <t>Centro de Dia Vital Day</t>
  </si>
  <si>
    <t>Centro Diurno Enrique Paris</t>
  </si>
  <si>
    <t>COMUNITARIO</t>
  </si>
  <si>
    <t>MER</t>
  </si>
  <si>
    <t xml:space="preserve">Centro Humedal </t>
  </si>
  <si>
    <t>SALUD MENTAL</t>
  </si>
  <si>
    <t>MJA</t>
  </si>
  <si>
    <t>Centro Step</t>
  </si>
  <si>
    <t>CB</t>
  </si>
  <si>
    <t>JC</t>
  </si>
  <si>
    <t>Centro Step by Step</t>
  </si>
  <si>
    <t>XU</t>
  </si>
  <si>
    <t>Centro Tahiel</t>
  </si>
  <si>
    <t>Centro Timon</t>
  </si>
  <si>
    <t>CESFAM AA</t>
  </si>
  <si>
    <t>Clinica Alemana - Pediatria</t>
  </si>
  <si>
    <t>Clinica Alemana - Salud Fisica</t>
  </si>
  <si>
    <t>Clinica Las Condes</t>
  </si>
  <si>
    <t>CV</t>
  </si>
  <si>
    <t>Clinica Los Coihues</t>
  </si>
  <si>
    <t>Clinica Ñuñoa</t>
  </si>
  <si>
    <t>Coaniquem</t>
  </si>
  <si>
    <t>Colegio Amapolas</t>
  </si>
  <si>
    <t xml:space="preserve">Colegio de Ciegos Santa Lucia </t>
  </si>
  <si>
    <t>Comunica</t>
  </si>
  <si>
    <t>Corporacion Esperanza</t>
  </si>
  <si>
    <t>Corporacion Mañana</t>
  </si>
  <si>
    <t>Corporacion Señales</t>
  </si>
  <si>
    <t>Cosam Estacion Central</t>
  </si>
  <si>
    <t xml:space="preserve">Cosam La Reina </t>
  </si>
  <si>
    <t>Cosam Lampa</t>
  </si>
  <si>
    <t xml:space="preserve">Cosam Las Condes </t>
  </si>
  <si>
    <t xml:space="preserve">Cosam Pudahuel </t>
  </si>
  <si>
    <t>CRIE</t>
  </si>
  <si>
    <t>CUA - Salud Mental</t>
  </si>
  <si>
    <t>CUA - Salud Física</t>
  </si>
  <si>
    <t>Diplomado Habilidadades Laborales</t>
  </si>
  <si>
    <t>Escuela Carnaval</t>
  </si>
  <si>
    <t>Escuela Especial San Bernardo</t>
  </si>
  <si>
    <t>Escuelas Especiales Montecarmelo</t>
  </si>
  <si>
    <t>FLR</t>
  </si>
  <si>
    <t>FNH</t>
  </si>
  <si>
    <t>Fundacion Amigos por Siempre</t>
  </si>
  <si>
    <t xml:space="preserve">Fundacion Esperanza </t>
  </si>
  <si>
    <t xml:space="preserve">Fundacion Excepcionales </t>
  </si>
  <si>
    <t xml:space="preserve">Fundacion Senderos </t>
  </si>
  <si>
    <t>Hermanitas Hospitalarias - SC</t>
  </si>
  <si>
    <t>Hermanitas Hospitalarias - SR</t>
  </si>
  <si>
    <t xml:space="preserve">Hogar Beit Israel </t>
  </si>
  <si>
    <t>Hogar Español</t>
  </si>
  <si>
    <t>Hogar San Jose</t>
  </si>
  <si>
    <t>Horwitz</t>
  </si>
  <si>
    <t>Hosmil - Salud Fisica</t>
  </si>
  <si>
    <t>Hosmil - Pediatria</t>
  </si>
  <si>
    <t>Hospital de Dia Ñuñoa</t>
  </si>
  <si>
    <t xml:space="preserve">Hospital de Dia Sotero del Rio </t>
  </si>
  <si>
    <t>Hospital Luis Tisne</t>
  </si>
  <si>
    <t>Hospital San Borja</t>
  </si>
  <si>
    <t>IST</t>
  </si>
  <si>
    <t xml:space="preserve">PIE Recoleta </t>
  </si>
  <si>
    <t>PUC</t>
  </si>
  <si>
    <t>Residencia Acalis - Candil</t>
  </si>
  <si>
    <t>Residencia Acalis - Colombia</t>
  </si>
  <si>
    <t>Residencia Acalis - Coventry</t>
  </si>
  <si>
    <t>Residencia Acalis - Errazuriz</t>
  </si>
  <si>
    <t>Residencia Acalis - Medina</t>
  </si>
  <si>
    <t>Teleton</t>
  </si>
  <si>
    <t>Villa Soleares</t>
  </si>
  <si>
    <t xml:space="preserve">Escuela Corpaliv </t>
  </si>
  <si>
    <t>Comunidad Terapeutica Talita Kum</t>
  </si>
  <si>
    <t>Clinica Davila</t>
  </si>
  <si>
    <t>Semana</t>
  </si>
  <si>
    <t>JT</t>
  </si>
  <si>
    <t>Actividad</t>
  </si>
  <si>
    <t>Tipo</t>
  </si>
  <si>
    <t>Centro</t>
  </si>
  <si>
    <t>Practica</t>
  </si>
  <si>
    <t>Rotativa</t>
  </si>
  <si>
    <t>Supervision</t>
  </si>
  <si>
    <t>SALUD MENTAL, COMUNITARIO</t>
  </si>
  <si>
    <t>Practica - I</t>
  </si>
  <si>
    <t>Correccion</t>
  </si>
  <si>
    <t>Internado</t>
  </si>
  <si>
    <t>PEDIATRIA, GERIATRIA, COMUNITARIO</t>
  </si>
  <si>
    <t>Practica - I (Supervision)</t>
  </si>
  <si>
    <t>Centros/Rotativa</t>
  </si>
  <si>
    <t>Alumnos por Rotativa</t>
  </si>
  <si>
    <t>Total por Centro</t>
  </si>
  <si>
    <t>Total</t>
  </si>
  <si>
    <t>Practica - I (Correccion)</t>
  </si>
  <si>
    <t>Internado (Supervision)</t>
  </si>
  <si>
    <t>Internado (Correccion)</t>
  </si>
  <si>
    <t>Internado (Examen)</t>
  </si>
  <si>
    <t>PEDIATRIA, COMUNITARIO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</si>
  <si>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</si>
  <si>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</si>
  <si>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</si>
  <si>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</si>
  <si>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</si>
  <si>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</si>
  <si>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</si>
  <si>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</si>
  <si>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</si>
  <si>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</si>
  <si>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5 al 9</t>
  </si>
  <si>
    <t>12 al 15</t>
  </si>
  <si>
    <t>19 al 22</t>
  </si>
  <si>
    <t>26 al 29</t>
  </si>
  <si>
    <t>2 al 5</t>
  </si>
  <si>
    <t>9 al 12</t>
  </si>
  <si>
    <t>16 al 19</t>
  </si>
  <si>
    <t>23 al 26</t>
  </si>
  <si>
    <t>30 al 3</t>
  </si>
  <si>
    <t>7 al 10</t>
  </si>
  <si>
    <t>14 al 17</t>
  </si>
  <si>
    <t>22 al 24</t>
  </si>
  <si>
    <t>28 al 31</t>
  </si>
  <si>
    <t>4 al 7</t>
  </si>
  <si>
    <t>11 al 14</t>
  </si>
  <si>
    <t>18 al 21</t>
  </si>
  <si>
    <t>25 al 28</t>
  </si>
  <si>
    <t>3 al 5</t>
  </si>
  <si>
    <t>17 al 19</t>
  </si>
  <si>
    <t>30 al 2</t>
  </si>
  <si>
    <t>6 al 9</t>
  </si>
  <si>
    <t>13 al 16</t>
  </si>
  <si>
    <t>20 al 23</t>
  </si>
  <si>
    <t>27 al 30</t>
  </si>
  <si>
    <t>3 al 6</t>
  </si>
  <si>
    <t>10 al 13</t>
  </si>
  <si>
    <t>17 al 20</t>
  </si>
  <si>
    <t>24 al 27</t>
  </si>
  <si>
    <t>1 al 4</t>
  </si>
  <si>
    <t>8 al 11</t>
  </si>
  <si>
    <t>15 al 18</t>
  </si>
  <si>
    <t>22 al 25</t>
  </si>
  <si>
    <t>29 al 1</t>
  </si>
  <si>
    <t>5 al 8</t>
  </si>
  <si>
    <t>VACACIONES</t>
  </si>
  <si>
    <t>Practica - II</t>
  </si>
  <si>
    <t>1er Aux + Inducción</t>
  </si>
  <si>
    <t>Rotativa I - PI</t>
  </si>
  <si>
    <t>Rotativa II - PI</t>
  </si>
  <si>
    <t>Rotativa III - PI</t>
  </si>
  <si>
    <t>Rotativa IV - PI</t>
  </si>
  <si>
    <t>Rotativa V - PI</t>
  </si>
  <si>
    <t>Rotativa Recuperativa - PI</t>
  </si>
  <si>
    <t>Rotativa I - PP</t>
  </si>
  <si>
    <t>Rotativa II - PP</t>
  </si>
  <si>
    <t>Feriado</t>
  </si>
  <si>
    <t>Rotativa III - PP</t>
  </si>
  <si>
    <t>Rotativa IV - PP</t>
  </si>
  <si>
    <t>Rotativa V - PP</t>
  </si>
  <si>
    <t>Rotativa Recuperativa - PP</t>
  </si>
  <si>
    <t>Actividades</t>
  </si>
  <si>
    <t>Inducción</t>
  </si>
  <si>
    <t>MENCION</t>
  </si>
  <si>
    <t>Internado I</t>
  </si>
  <si>
    <t>Internado II</t>
  </si>
  <si>
    <t>Internado III</t>
  </si>
  <si>
    <t>Internado IV</t>
  </si>
  <si>
    <t>Disponibilidad Horaria</t>
  </si>
  <si>
    <t>Horas Supervision</t>
  </si>
  <si>
    <t>Horas Correccion</t>
  </si>
  <si>
    <t>Horas Examen</t>
  </si>
  <si>
    <t>Total horas</t>
  </si>
  <si>
    <t xml:space="preserve">Excedente </t>
  </si>
  <si>
    <t>Disponibilidad Horaria/Promedio</t>
  </si>
  <si>
    <t>REGLAS</t>
  </si>
  <si>
    <t>Práctica I</t>
  </si>
  <si>
    <t>Práctica Profesional</t>
  </si>
  <si>
    <t>Mención</t>
  </si>
  <si>
    <t>Docente supervisor</t>
  </si>
  <si>
    <t>Docente corrector</t>
  </si>
  <si>
    <t>N° Alumnos</t>
  </si>
  <si>
    <t>N° Rotativa</t>
  </si>
  <si>
    <t>N° Alumno</t>
  </si>
  <si>
    <t>Pediatría</t>
  </si>
  <si>
    <t xml:space="preserve">Centro Step </t>
  </si>
  <si>
    <t>3,4,5,6</t>
  </si>
  <si>
    <t>1,2,3,4,5</t>
  </si>
  <si>
    <r>
      <rPr>
        <sz val="11"/>
        <rFont val="Calibri"/>
        <family val="2"/>
        <scheme val="minor"/>
      </rPr>
      <t>1,2,4</t>
    </r>
    <r>
      <rPr>
        <sz val="11"/>
        <color rgb="FFFF0000"/>
        <rFont val="Calibri"/>
        <family val="2"/>
        <scheme val="minor"/>
      </rPr>
      <t xml:space="preserve"> 3??</t>
    </r>
  </si>
  <si>
    <t>La Asignación respetará la disponibilidad horaria semanal de cada docente considerando la posibilidad de asignar un excedente si la disponibilidad de las semanas adyacentes lo permiten.</t>
  </si>
  <si>
    <t xml:space="preserve">Hospital San Borja </t>
  </si>
  <si>
    <t>1x2,2x2,3x2,4,5</t>
  </si>
  <si>
    <t xml:space="preserve">  </t>
  </si>
  <si>
    <t xml:space="preserve">Fundación Excepcionales </t>
  </si>
  <si>
    <t>1 a 4</t>
  </si>
  <si>
    <t>1,2,3</t>
  </si>
  <si>
    <t xml:space="preserve">2,3,4 </t>
  </si>
  <si>
    <t>Hosmil - Pediatría</t>
  </si>
  <si>
    <t>1,3,4</t>
  </si>
  <si>
    <t>Para todas las actividades de una misma práctica en un centro se asignará un solo docente.</t>
  </si>
  <si>
    <t>FV</t>
  </si>
  <si>
    <t>Teletón</t>
  </si>
  <si>
    <t xml:space="preserve">EE- San Bernardo </t>
  </si>
  <si>
    <t>1 a 2</t>
  </si>
  <si>
    <t>1,3x2,4x2,5x2</t>
  </si>
  <si>
    <t>Clínica Alemana</t>
  </si>
  <si>
    <t>Las actividades de Corrección y Examen se consideran móviles.</t>
  </si>
  <si>
    <t xml:space="preserve">Salud Física </t>
  </si>
  <si>
    <t>Clínica Las Condes</t>
  </si>
  <si>
    <t>Clínica Los Coihues</t>
  </si>
  <si>
    <t>Hospital Luis Tisné</t>
  </si>
  <si>
    <t xml:space="preserve">IST </t>
  </si>
  <si>
    <t>1 a 3</t>
  </si>
  <si>
    <t>1,2x3,3x2,4,5x2</t>
  </si>
  <si>
    <t>1,2x2,3,4,5</t>
  </si>
  <si>
    <t>CUA - SF</t>
  </si>
  <si>
    <t>NN / CV</t>
  </si>
  <si>
    <t>Para el caso de Internado, hay continuidad de docente entre las correcciones y examen para un mismo alumno.</t>
  </si>
  <si>
    <t>Hosmil Salud Física</t>
  </si>
  <si>
    <t>1,2,3x2,4x2,5x2</t>
  </si>
  <si>
    <t>1x2,2,3x2,4</t>
  </si>
  <si>
    <t>CCR La Reina - Programa Más</t>
  </si>
  <si>
    <t>2,3,4</t>
  </si>
  <si>
    <t>Salud Mental</t>
  </si>
  <si>
    <t>AA</t>
  </si>
  <si>
    <t>1x2,2,3,4</t>
  </si>
  <si>
    <t>Corporación Mañana</t>
  </si>
  <si>
    <t>Existe un MATCH de Especialidad entre el docente y las actividades de corrección y examen.</t>
  </si>
  <si>
    <t xml:space="preserve">Centro Tahiel </t>
  </si>
  <si>
    <t>Clínica Ñuñoa</t>
  </si>
  <si>
    <t>1,2,3,4,5,6</t>
  </si>
  <si>
    <t xml:space="preserve">Fundación Senderos </t>
  </si>
  <si>
    <t>1,2,3,4x1</t>
  </si>
  <si>
    <t>1,2,3,4x2</t>
  </si>
  <si>
    <t>CUA - SM</t>
  </si>
  <si>
    <t>1,2,3,5</t>
  </si>
  <si>
    <t>Fundación Esperanza</t>
  </si>
  <si>
    <t>1,2,3,4</t>
  </si>
  <si>
    <t>Hospital Día Sótero del Río - Agrúpate</t>
  </si>
  <si>
    <t>MJV</t>
  </si>
  <si>
    <t>Comunitario</t>
  </si>
  <si>
    <t xml:space="preserve">Centro Diurno Enrique Paris </t>
  </si>
  <si>
    <t>1x2,2,3,4,5</t>
  </si>
  <si>
    <t xml:space="preserve">Diploma Habilidadades Laborales </t>
  </si>
  <si>
    <t>Escuelas Especiales - Montecarmelo</t>
  </si>
  <si>
    <t>1x2,2x2,3x2,5x2</t>
  </si>
  <si>
    <t xml:space="preserve">Colegio Amapolas </t>
  </si>
  <si>
    <t>1,2,4,5</t>
  </si>
  <si>
    <t>1,2,4</t>
  </si>
  <si>
    <t>Cesfam AA</t>
  </si>
  <si>
    <t xml:space="preserve"> Corporación Señales</t>
  </si>
  <si>
    <t>1x2,2,3x2,4x2,5x2</t>
  </si>
  <si>
    <t>Geriatria</t>
  </si>
  <si>
    <t xml:space="preserve">FLR - Hogar </t>
  </si>
  <si>
    <t>Ambar Residence - Las Tranqueras</t>
  </si>
  <si>
    <t>Ambar Residence - Los Dominicos</t>
  </si>
  <si>
    <t xml:space="preserve">Centro de día Las Condes </t>
  </si>
  <si>
    <t>Hogar San José</t>
  </si>
  <si>
    <t>Villa Soleares - Estoril</t>
  </si>
  <si>
    <t>Residencia Acalis Medina</t>
  </si>
  <si>
    <t>2,3,4,5,6</t>
  </si>
  <si>
    <t>Residencia Acalis - Errázuriz</t>
  </si>
  <si>
    <t>Centro de Día Vital Day</t>
  </si>
  <si>
    <t>1,3,4,5</t>
  </si>
  <si>
    <t>Centro de Día La Reina</t>
  </si>
  <si>
    <t>GRAFICOS ASIGNACIÓN MODELO</t>
  </si>
  <si>
    <t>OBSERVACIONES</t>
  </si>
  <si>
    <t>COMPARACIÓN PLANIFICACIÓN SEMESTRE-I 2018</t>
  </si>
  <si>
    <t>En el siguiente Análisis se debe seguir los siguientes pasos para tener una comprensión general</t>
  </si>
  <si>
    <t>PASO 1</t>
  </si>
  <si>
    <t xml:space="preserve">Ir a la Hoja "GENERAL" y ver las tablas resumen de asignación "manual" y "modelo" para verificar que las reglas </t>
  </si>
  <si>
    <t>impuestas hayan sido aplicadas de manera correcta. Las Reglas estarán disponibles ahí mismo</t>
  </si>
  <si>
    <t>PASO 2</t>
  </si>
  <si>
    <t>PASO 3</t>
  </si>
  <si>
    <t>Ir a la Hoja "GRAFICOS" y ver las asignaciones realizadas por el modelo  para cada profesor de manera general.</t>
  </si>
  <si>
    <t>Estos gráficos permiten ver si la asignación es coherente con la disponibilidad del docente a través del tiempo</t>
  </si>
  <si>
    <t>PASO 4</t>
  </si>
  <si>
    <t>Si se quiere revisar con mayor detalle la asignación realizada a un docente en particular, existe una hoja</t>
  </si>
  <si>
    <t>por cada uno  con su planificación correspondiente</t>
  </si>
  <si>
    <t>1caso</t>
  </si>
  <si>
    <t>2er caso</t>
  </si>
  <si>
    <t>3er caso</t>
  </si>
  <si>
    <t>supervisa examen</t>
  </si>
  <si>
    <t>Supervision examen</t>
  </si>
  <si>
    <t>Máximo 2 profesores en corrección y examen</t>
  </si>
  <si>
    <t>correccion independiente</t>
  </si>
  <si>
    <t>2 correcciones independiente</t>
  </si>
  <si>
    <t>sumidero</t>
  </si>
  <si>
    <t>Correcciones de 4to y 5to independientes</t>
  </si>
  <si>
    <t>Ir a la Hoja "Externalizaciones" y ver la cantidad de actividades a externalizar</t>
  </si>
  <si>
    <t>Además si se desea realizar anexo de contrato para mas horas docente se encuentra el promedio de horas necesarias para cubrir las actividades a externalizar</t>
  </si>
  <si>
    <t>Interno</t>
  </si>
  <si>
    <t>Externo</t>
  </si>
  <si>
    <t>Horas Disponibles</t>
  </si>
  <si>
    <t>Horas Asignadas</t>
  </si>
  <si>
    <t>Hrs/Prom</t>
  </si>
  <si>
    <t>Asignado</t>
  </si>
  <si>
    <t>sup</t>
  </si>
  <si>
    <t>correc</t>
  </si>
  <si>
    <t>examen</t>
  </si>
  <si>
    <t>externo</t>
  </si>
  <si>
    <t>interno</t>
  </si>
  <si>
    <t>Disponibilidad</t>
  </si>
  <si>
    <t>Promedio Manual</t>
  </si>
  <si>
    <t>Promedio Modelo</t>
  </si>
  <si>
    <t>% Utilización Manual</t>
  </si>
  <si>
    <t>% Utilización Modelo</t>
  </si>
  <si>
    <t>N/A</t>
  </si>
  <si>
    <t>% Excedente Manual</t>
  </si>
  <si>
    <t>% Excedente Modelo</t>
  </si>
  <si>
    <t>Asignación Manual</t>
  </si>
  <si>
    <t>Con Match</t>
  </si>
  <si>
    <t>Sin Match</t>
  </si>
  <si>
    <t>% Match</t>
  </si>
  <si>
    <t>Asignación Modelo</t>
  </si>
  <si>
    <t>En estas tablas se detalla la cantidad de match de especialidad entre los CDP y los profesores [internos] que se les asignó actividades de tipo "Corrección" o "Examen".</t>
  </si>
  <si>
    <t>Corrección 4to</t>
  </si>
  <si>
    <t>Corrección 5to</t>
  </si>
  <si>
    <t>Supervisión 5to</t>
  </si>
  <si>
    <t>Continuidad Supervisión - Examen</t>
  </si>
  <si>
    <t>Con Continuidad</t>
  </si>
  <si>
    <t>Sin Continuidad</t>
  </si>
  <si>
    <t>% Continuidad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</si>
</sst>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5" formatCode="0.0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7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 (Cuerpo)_x0000_"/>
    </font>
    <font>
      <b/>
      <sz val="11"/>
      <color rgb="FFFF0000"/>
      <name val="Calibri"/>
      <family val="2"/>
      <scheme val="minor"/>
    </font>
    <font>
      <u/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9D0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1B8F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3" fillId="15" borderId="0" applyNumberFormat="0" applyBorder="0" applyAlignment="0" applyProtection="0"/>
    <xf numFmtId="41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3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2" fillId="0" borderId="0" xfId="0" applyFont="1" applyBorder="1"/>
    <xf numFmtId="0" fontId="0" fillId="0" borderId="1" xfId="0" applyBorder="1"/>
    <xf numFmtId="0" fontId="0" fillId="0" borderId="0" xfId="0" applyAlignment="1"/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2" fillId="0" borderId="1" xfId="0" applyFont="1" applyBorder="1"/>
    <xf numFmtId="0" fontId="0" fillId="11" borderId="1" xfId="0" applyFill="1" applyBorder="1" applyAlignment="1">
      <alignment horizontal="center" vertical="center"/>
    </xf>
    <xf numFmtId="0" fontId="2" fillId="13" borderId="1" xfId="0" applyFont="1" applyFill="1" applyBorder="1"/>
    <xf numFmtId="0" fontId="0" fillId="0" borderId="7" xfId="0" applyBorder="1"/>
    <xf numFmtId="0" fontId="2" fillId="9" borderId="1" xfId="0" applyFont="1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14" borderId="0" xfId="0" applyFill="1"/>
    <xf numFmtId="0" fontId="0" fillId="8" borderId="0" xfId="0" applyFill="1"/>
    <xf numFmtId="0" fontId="0" fillId="8" borderId="0" xfId="0" applyFont="1" applyFill="1" applyAlignment="1">
      <alignment vertical="center"/>
    </xf>
    <xf numFmtId="0" fontId="0" fillId="8" borderId="0" xfId="0" applyFont="1" applyFill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16" fontId="5" fillId="8" borderId="36" xfId="1" applyNumberFormat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7" xfId="1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8" borderId="39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2" borderId="4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43" xfId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43" xfId="0" applyFont="1" applyFill="1" applyBorder="1" applyAlignment="1">
      <alignment horizontal="center"/>
    </xf>
    <xf numFmtId="0" fontId="0" fillId="16" borderId="44" xfId="0" applyFont="1" applyFill="1" applyBorder="1" applyAlignment="1">
      <alignment horizontal="center"/>
    </xf>
    <xf numFmtId="0" fontId="0" fillId="16" borderId="45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6" borderId="43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/>
    </xf>
    <xf numFmtId="0" fontId="0" fillId="17" borderId="4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2" borderId="42" xfId="0" applyFont="1" applyFill="1" applyBorder="1" applyAlignment="1">
      <alignment horizontal="center"/>
    </xf>
    <xf numFmtId="0" fontId="5" fillId="0" borderId="1" xfId="0" applyFont="1" applyFill="1" applyBorder="1"/>
    <xf numFmtId="0" fontId="0" fillId="8" borderId="44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43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0" fillId="2" borderId="53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5" fillId="0" borderId="33" xfId="1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0" xfId="0" applyFont="1" applyFill="1" applyBorder="1" applyAlignment="1">
      <alignment horizontal="center"/>
    </xf>
    <xf numFmtId="0" fontId="5" fillId="0" borderId="35" xfId="0" applyFont="1" applyFill="1" applyBorder="1"/>
    <xf numFmtId="0" fontId="5" fillId="0" borderId="37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19" borderId="2" xfId="0" applyFont="1" applyFill="1" applyBorder="1" applyAlignment="1">
      <alignment horizontal="center"/>
    </xf>
    <xf numFmtId="0" fontId="0" fillId="18" borderId="44" xfId="0" applyFont="1" applyFill="1" applyBorder="1" applyAlignment="1">
      <alignment horizontal="center" vertical="center"/>
    </xf>
    <xf numFmtId="0" fontId="5" fillId="8" borderId="43" xfId="1" applyFont="1" applyFill="1" applyBorder="1" applyAlignment="1">
      <alignment horizontal="center"/>
    </xf>
    <xf numFmtId="0" fontId="5" fillId="18" borderId="44" xfId="0" applyFont="1" applyFill="1" applyBorder="1" applyAlignment="1">
      <alignment horizontal="center" vertical="center"/>
    </xf>
    <xf numFmtId="0" fontId="5" fillId="2" borderId="43" xfId="1" applyFont="1" applyFill="1" applyBorder="1" applyAlignment="1">
      <alignment horizontal="center"/>
    </xf>
    <xf numFmtId="0" fontId="5" fillId="18" borderId="5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0" borderId="20" xfId="0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/>
    </xf>
    <xf numFmtId="0" fontId="5" fillId="0" borderId="40" xfId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0" fillId="20" borderId="44" xfId="0" applyFont="1" applyFill="1" applyBorder="1" applyAlignment="1">
      <alignment horizontal="center" vertical="center"/>
    </xf>
    <xf numFmtId="0" fontId="5" fillId="0" borderId="2" xfId="0" applyFont="1" applyFill="1" applyBorder="1"/>
    <xf numFmtId="0" fontId="0" fillId="20" borderId="54" xfId="0" applyFont="1" applyFill="1" applyBorder="1" applyAlignment="1">
      <alignment horizontal="center" vertical="center"/>
    </xf>
    <xf numFmtId="0" fontId="0" fillId="20" borderId="55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8" borderId="30" xfId="1" applyFont="1" applyFill="1" applyBorder="1" applyAlignment="1">
      <alignment horizontal="center"/>
    </xf>
    <xf numFmtId="0" fontId="0" fillId="21" borderId="3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/>
    </xf>
    <xf numFmtId="0" fontId="0" fillId="21" borderId="45" xfId="0" applyFont="1" applyFill="1" applyBorder="1" applyAlignment="1">
      <alignment horizontal="center" vertical="center"/>
    </xf>
    <xf numFmtId="0" fontId="0" fillId="21" borderId="3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8" borderId="5" xfId="1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5" fillId="22" borderId="2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0" fillId="16" borderId="20" xfId="0" applyFont="1" applyFill="1" applyBorder="1" applyAlignment="1">
      <alignment horizontal="center"/>
    </xf>
    <xf numFmtId="0" fontId="5" fillId="22" borderId="44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22" borderId="54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/>
    </xf>
    <xf numFmtId="0" fontId="5" fillId="22" borderId="55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8" borderId="29" xfId="0" applyFont="1" applyFill="1" applyBorder="1" applyAlignment="1">
      <alignment vertical="center"/>
    </xf>
    <xf numFmtId="0" fontId="0" fillId="8" borderId="30" xfId="0" applyFont="1" applyFill="1" applyBorder="1" applyAlignment="1">
      <alignment vertical="center"/>
    </xf>
    <xf numFmtId="0" fontId="0" fillId="0" borderId="30" xfId="0" applyFont="1" applyBorder="1" applyAlignment="1">
      <alignment horizontal="center" vertical="center"/>
    </xf>
    <xf numFmtId="0" fontId="0" fillId="16" borderId="55" xfId="0" applyFont="1" applyFill="1" applyBorder="1" applyAlignment="1">
      <alignment horizontal="center"/>
    </xf>
    <xf numFmtId="0" fontId="0" fillId="16" borderId="28" xfId="0" applyFont="1" applyFill="1" applyBorder="1" applyAlignment="1">
      <alignment horizontal="center"/>
    </xf>
    <xf numFmtId="0" fontId="0" fillId="16" borderId="29" xfId="0" applyFont="1" applyFill="1" applyBorder="1" applyAlignment="1">
      <alignment horizontal="center"/>
    </xf>
    <xf numFmtId="0" fontId="0" fillId="16" borderId="30" xfId="0" applyFon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1" fillId="23" borderId="1" xfId="0" applyFont="1" applyFill="1" applyBorder="1" applyAlignment="1">
      <alignment vertical="center" wrapText="1"/>
    </xf>
    <xf numFmtId="0" fontId="10" fillId="8" borderId="0" xfId="0" applyFont="1" applyFill="1"/>
    <xf numFmtId="0" fontId="0" fillId="8" borderId="23" xfId="0" applyFill="1" applyBorder="1"/>
    <xf numFmtId="0" fontId="0" fillId="8" borderId="46" xfId="0" applyFill="1" applyBorder="1"/>
    <xf numFmtId="0" fontId="0" fillId="8" borderId="47" xfId="0" applyFill="1" applyBorder="1"/>
    <xf numFmtId="0" fontId="0" fillId="8" borderId="48" xfId="0" applyFill="1" applyBorder="1"/>
    <xf numFmtId="0" fontId="0" fillId="8" borderId="0" xfId="0" applyFill="1" applyBorder="1"/>
    <xf numFmtId="0" fontId="0" fillId="8" borderId="49" xfId="0" applyFill="1" applyBorder="1"/>
    <xf numFmtId="0" fontId="0" fillId="8" borderId="50" xfId="0" applyFill="1" applyBorder="1"/>
    <xf numFmtId="0" fontId="0" fillId="8" borderId="51" xfId="0" applyFill="1" applyBorder="1"/>
    <xf numFmtId="0" fontId="0" fillId="8" borderId="52" xfId="0" applyFill="1" applyBorder="1"/>
    <xf numFmtId="0" fontId="9" fillId="8" borderId="0" xfId="0" applyFont="1" applyFill="1" applyAlignment="1">
      <alignment horizontal="center"/>
    </xf>
    <xf numFmtId="0" fontId="2" fillId="8" borderId="0" xfId="0" applyFont="1" applyFill="1"/>
    <xf numFmtId="0" fontId="13" fillId="8" borderId="8" xfId="0" applyFont="1" applyFill="1" applyBorder="1" applyAlignment="1">
      <alignment vertical="top"/>
    </xf>
    <xf numFmtId="0" fontId="14" fillId="8" borderId="0" xfId="0" applyFont="1" applyFill="1" applyBorder="1" applyAlignment="1">
      <alignment vertical="top"/>
    </xf>
    <xf numFmtId="0" fontId="15" fillId="8" borderId="0" xfId="0" applyFont="1" applyFill="1"/>
    <xf numFmtId="0" fontId="16" fillId="14" borderId="0" xfId="0" applyFont="1" applyFill="1"/>
    <xf numFmtId="41" fontId="0" fillId="0" borderId="0" xfId="2" applyFont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/>
    </xf>
    <xf numFmtId="164" fontId="2" fillId="8" borderId="0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5" borderId="1" xfId="0" applyFill="1" applyBorder="1"/>
    <xf numFmtId="0" fontId="0" fillId="9" borderId="1" xfId="0" applyFill="1" applyBorder="1"/>
    <xf numFmtId="0" fontId="0" fillId="16" borderId="1" xfId="0" applyFill="1" applyBorder="1"/>
    <xf numFmtId="41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12" fillId="8" borderId="57" xfId="0" applyFont="1" applyFill="1" applyBorder="1" applyAlignment="1">
      <alignment horizontal="center" vertical="center"/>
    </xf>
    <xf numFmtId="0" fontId="11" fillId="24" borderId="23" xfId="0" applyFont="1" applyFill="1" applyBorder="1" applyAlignment="1">
      <alignment horizontal="center" vertical="center"/>
    </xf>
    <xf numFmtId="0" fontId="11" fillId="24" borderId="46" xfId="0" applyFont="1" applyFill="1" applyBorder="1" applyAlignment="1">
      <alignment horizontal="center" vertical="center"/>
    </xf>
    <xf numFmtId="0" fontId="11" fillId="24" borderId="47" xfId="0" applyFont="1" applyFill="1" applyBorder="1" applyAlignment="1">
      <alignment horizontal="center" vertical="center"/>
    </xf>
    <xf numFmtId="0" fontId="11" fillId="24" borderId="48" xfId="0" applyFont="1" applyFill="1" applyBorder="1" applyAlignment="1">
      <alignment horizontal="center" vertical="center"/>
    </xf>
    <xf numFmtId="0" fontId="11" fillId="24" borderId="0" xfId="0" applyFont="1" applyFill="1" applyBorder="1" applyAlignment="1">
      <alignment horizontal="center" vertical="center"/>
    </xf>
    <xf numFmtId="0" fontId="11" fillId="24" borderId="49" xfId="0" applyFont="1" applyFill="1" applyBorder="1" applyAlignment="1">
      <alignment horizontal="center" vertical="center"/>
    </xf>
    <xf numFmtId="0" fontId="11" fillId="24" borderId="50" xfId="0" applyFont="1" applyFill="1" applyBorder="1" applyAlignment="1">
      <alignment horizontal="center" vertical="center"/>
    </xf>
    <xf numFmtId="0" fontId="11" fillId="24" borderId="51" xfId="0" applyFont="1" applyFill="1" applyBorder="1" applyAlignment="1">
      <alignment horizontal="center" vertical="center"/>
    </xf>
    <xf numFmtId="0" fontId="11" fillId="24" borderId="52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left" vertical="center"/>
    </xf>
    <xf numFmtId="0" fontId="10" fillId="8" borderId="57" xfId="0" applyFont="1" applyFill="1" applyBorder="1" applyAlignment="1">
      <alignment horizontal="left" vertical="center"/>
    </xf>
    <xf numFmtId="0" fontId="7" fillId="8" borderId="23" xfId="0" applyFont="1" applyFill="1" applyBorder="1" applyAlignment="1">
      <alignment horizontal="center" vertical="center" wrapText="1"/>
    </xf>
    <xf numFmtId="0" fontId="0" fillId="8" borderId="46" xfId="0" applyFill="1" applyBorder="1" applyAlignment="1">
      <alignment horizontal="center" vertical="center" wrapText="1"/>
    </xf>
    <xf numFmtId="0" fontId="0" fillId="8" borderId="47" xfId="0" applyFill="1" applyBorder="1" applyAlignment="1">
      <alignment horizontal="center" vertical="center" wrapText="1"/>
    </xf>
    <xf numFmtId="0" fontId="0" fillId="8" borderId="48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49" xfId="0" applyFill="1" applyBorder="1" applyAlignment="1">
      <alignment horizontal="center" vertical="center" wrapText="1"/>
    </xf>
    <xf numFmtId="0" fontId="0" fillId="8" borderId="50" xfId="0" applyFill="1" applyBorder="1" applyAlignment="1">
      <alignment horizontal="center" vertical="center" wrapText="1"/>
    </xf>
    <xf numFmtId="0" fontId="0" fillId="8" borderId="51" xfId="0" applyFill="1" applyBorder="1" applyAlignment="1">
      <alignment horizontal="center" vertical="center" wrapText="1"/>
    </xf>
    <xf numFmtId="0" fontId="0" fillId="8" borderId="52" xfId="0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1" xfId="0" applyFont="1" applyBorder="1" applyAlignment="1">
      <alignment horizontal="center" wrapText="1"/>
    </xf>
    <xf numFmtId="0" fontId="9" fillId="8" borderId="0" xfId="0" applyFont="1" applyFill="1" applyAlignment="1">
      <alignment horizontal="center"/>
    </xf>
    <xf numFmtId="0" fontId="0" fillId="8" borderId="5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7" borderId="3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164" fontId="2" fillId="6" borderId="7" xfId="0" applyNumberFormat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>
      <alignment horizontal="center" vertical="center"/>
    </xf>
    <xf numFmtId="164" fontId="2" fillId="10" borderId="5" xfId="0" applyNumberFormat="1" applyFont="1" applyFill="1" applyBorder="1" applyAlignment="1">
      <alignment horizontal="center" vertical="center"/>
    </xf>
    <xf numFmtId="164" fontId="2" fillId="10" borderId="14" xfId="0" applyNumberFormat="1" applyFont="1" applyFill="1" applyBorder="1" applyAlignment="1">
      <alignment horizontal="center" vertical="center"/>
    </xf>
    <xf numFmtId="164" fontId="2" fillId="10" borderId="6" xfId="0" applyNumberFormat="1" applyFont="1" applyFill="1" applyBorder="1" applyAlignment="1">
      <alignment horizontal="center" vertical="center"/>
    </xf>
    <xf numFmtId="164" fontId="2" fillId="10" borderId="12" xfId="0" applyNumberFormat="1" applyFont="1" applyFill="1" applyBorder="1" applyAlignment="1">
      <alignment horizontal="center" vertical="center"/>
    </xf>
    <xf numFmtId="164" fontId="2" fillId="10" borderId="15" xfId="0" applyNumberFormat="1" applyFont="1" applyFill="1" applyBorder="1" applyAlignment="1">
      <alignment horizontal="center" vertical="center"/>
    </xf>
    <xf numFmtId="164" fontId="2" fillId="10" borderId="13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2" fillId="11" borderId="2" xfId="0" applyNumberFormat="1" applyFont="1" applyFill="1" applyBorder="1" applyAlignment="1">
      <alignment horizontal="center" vertical="center"/>
    </xf>
    <xf numFmtId="164" fontId="2" fillId="11" borderId="3" xfId="0" applyNumberFormat="1" applyFont="1" applyFill="1" applyBorder="1" applyAlignment="1">
      <alignment horizontal="center" vertical="center"/>
    </xf>
    <xf numFmtId="164" fontId="2" fillId="11" borderId="4" xfId="0" applyNumberFormat="1" applyFont="1" applyFill="1" applyBorder="1" applyAlignment="1">
      <alignment horizontal="center" vertical="center"/>
    </xf>
    <xf numFmtId="164" fontId="2" fillId="12" borderId="2" xfId="0" applyNumberFormat="1" applyFont="1" applyFill="1" applyBorder="1" applyAlignment="1">
      <alignment horizontal="center" vertical="center"/>
    </xf>
    <xf numFmtId="164" fontId="2" fillId="12" borderId="3" xfId="0" applyNumberFormat="1" applyFont="1" applyFill="1" applyBorder="1" applyAlignment="1">
      <alignment horizontal="center" vertical="center"/>
    </xf>
    <xf numFmtId="164" fontId="2" fillId="12" borderId="4" xfId="0" applyNumberFormat="1" applyFont="1" applyFill="1" applyBorder="1" applyAlignment="1">
      <alignment horizontal="center" vertical="center"/>
    </xf>
    <xf numFmtId="164" fontId="2" fillId="6" borderId="10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164" fontId="2" fillId="5" borderId="12" xfId="0" applyNumberFormat="1" applyFont="1" applyFill="1" applyBorder="1" applyAlignment="1">
      <alignment horizontal="center" vertical="center"/>
    </xf>
    <xf numFmtId="164" fontId="2" fillId="5" borderId="13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10" xfId="0" applyNumberFormat="1" applyFont="1" applyFill="1" applyBorder="1" applyAlignment="1">
      <alignment horizontal="center" vertical="center"/>
    </xf>
    <xf numFmtId="164" fontId="2" fillId="9" borderId="1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" xfId="0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ueno" xfId="1" builtinId="26"/>
    <cellStyle name="Millares [0]" xfId="2" builtinId="6"/>
    <cellStyle name="Normal" xfId="0" builtinId="0"/>
    <cellStyle name="Porcentaje" xfId="3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Disponibilidad/Promedio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Externalizaciones!$U$49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Externalizaciones!$W$48:$AG$48</c:f>
              <c:numCache>
                <c:formatCode>General</c:formatCode>
                <c:ptCount val="11"/>
              </c:numCache>
            </c:numRef>
          </c:cat>
          <c:val>
            <c:numRef>
              <c:f>Externalizaciones!$W$49:$AG$49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6C78-A048-A656-76F6F7980796}"/>
            </c:ext>
          </c:extLst>
        </c:ser>
        <c:ser>
          <c:idx val="1"/>
          <c:order val="1"/>
          <c:tx>
            <c:strRef>
              <c:f>Externalizaciones!$V$50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Externalizaciones!$W$48:$AG$48</c:f>
              <c:numCache>
                <c:formatCode>General</c:formatCode>
                <c:ptCount val="11"/>
              </c:numCache>
            </c:numRef>
          </c:cat>
          <c:val>
            <c:numRef>
              <c:f>Externalizaciones!$W$50:$AG$50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6C78-A048-A656-76F6F7980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2489664"/>
        <c:axId val="1502491360"/>
      </c:barChart>
      <c:catAx>
        <c:axId val="15024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2491360"/>
        <c:crosses val="autoZero"/>
        <c:auto val="1"/>
        <c:lblAlgn val="ctr"/>
        <c:lblOffset val="100"/>
        <c:noMultiLvlLbl val="0"/>
      </c:catAx>
      <c:valAx>
        <c:axId val="15024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24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Asignación Maria Jose Acevedo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MJA!$K$18</c:f>
              <c:strCache>
                <c:ptCount val="1"/>
                <c:pt idx="0">
                  <c:v>Disponibilidad Horaria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MJA!$L$18:$AZ$18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B-6941-B700-61CADD0A6C78}"/>
            </c:ext>
          </c:extLst>
        </c:ser>
        <c:ser>
          <c:idx val="1"/>
          <c:order val="1"/>
          <c:tx>
            <c:strRef>
              <c:f>MJA!$K$19</c:f>
              <c:strCache>
                <c:ptCount val="1"/>
                <c:pt idx="0">
                  <c:v>Total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MJA!$L$19:$AZ$19</c:f>
              <c:numCache>
                <c:formatCode>General</c:formatCode>
                <c:ptCount val="41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1.5</c:v>
                </c:pt>
                <c:pt idx="4">
                  <c:v>6.5</c:v>
                </c:pt>
                <c:pt idx="5">
                  <c:v>1</c:v>
                </c:pt>
                <c:pt idx="6">
                  <c:v>2.5</c:v>
                </c:pt>
                <c:pt idx="7">
                  <c:v>1.5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B-6941-B700-61CADD0A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01712"/>
        <c:axId val="1536443712"/>
      </c:lineChart>
      <c:catAx>
        <c:axId val="1556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443712"/>
        <c:crosses val="autoZero"/>
        <c:auto val="1"/>
        <c:lblAlgn val="ctr"/>
        <c:lblOffset val="100"/>
        <c:noMultiLvlLbl val="0"/>
      </c:catAx>
      <c:valAx>
        <c:axId val="15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6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Asignación Natalia Nuñez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NN!$K$18</c:f>
              <c:strCache>
                <c:ptCount val="1"/>
                <c:pt idx="0">
                  <c:v>Disponibilidad Horaria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NN!$L$18:$AZ$18</c:f>
              <c:numCache>
                <c:formatCode>General</c:formatCode>
                <c:ptCount val="4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A-8A49-B87F-C2A676DEDCC7}"/>
            </c:ext>
          </c:extLst>
        </c:ser>
        <c:ser>
          <c:idx val="1"/>
          <c:order val="1"/>
          <c:tx>
            <c:strRef>
              <c:f>NN!$K$19</c:f>
              <c:strCache>
                <c:ptCount val="1"/>
                <c:pt idx="0">
                  <c:v>Total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NN!$L$19:$AZ$19</c:f>
              <c:numCache>
                <c:formatCode>General</c:formatCode>
                <c:ptCount val="41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13.5</c:v>
                </c:pt>
                <c:pt idx="4">
                  <c:v>20</c:v>
                </c:pt>
                <c:pt idx="5">
                  <c:v>2</c:v>
                </c:pt>
                <c:pt idx="6">
                  <c:v>22.5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24</c:v>
                </c:pt>
                <c:pt idx="11">
                  <c:v>9</c:v>
                </c:pt>
                <c:pt idx="12">
                  <c:v>0</c:v>
                </c:pt>
                <c:pt idx="13">
                  <c:v>29.5</c:v>
                </c:pt>
                <c:pt idx="14">
                  <c:v>3</c:v>
                </c:pt>
                <c:pt idx="15">
                  <c:v>0</c:v>
                </c:pt>
                <c:pt idx="16">
                  <c:v>7.5</c:v>
                </c:pt>
                <c:pt idx="17">
                  <c:v>10.5</c:v>
                </c:pt>
                <c:pt idx="18">
                  <c:v>6</c:v>
                </c:pt>
                <c:pt idx="19">
                  <c:v>0</c:v>
                </c:pt>
                <c:pt idx="20">
                  <c:v>17.5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10.5</c:v>
                </c:pt>
                <c:pt idx="25">
                  <c:v>6</c:v>
                </c:pt>
                <c:pt idx="26">
                  <c:v>0</c:v>
                </c:pt>
                <c:pt idx="27">
                  <c:v>17.5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A-8A49-B87F-C2A676DE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01712"/>
        <c:axId val="1536443712"/>
      </c:lineChart>
      <c:catAx>
        <c:axId val="1556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443712"/>
        <c:crosses val="autoZero"/>
        <c:auto val="1"/>
        <c:lblAlgn val="ctr"/>
        <c:lblOffset val="100"/>
        <c:noMultiLvlLbl val="0"/>
      </c:catAx>
      <c:valAx>
        <c:axId val="15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6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Asignación Ximena Ulloa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XU!$K$18</c:f>
              <c:strCache>
                <c:ptCount val="1"/>
                <c:pt idx="0">
                  <c:v>Disponibilidad Horaria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XU!$L$18:$AZ$18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5-4F4F-B7A2-0F6F4F5D89F4}"/>
            </c:ext>
          </c:extLst>
        </c:ser>
        <c:ser>
          <c:idx val="1"/>
          <c:order val="1"/>
          <c:tx>
            <c:strRef>
              <c:f>XU!$K$19</c:f>
              <c:strCache>
                <c:ptCount val="1"/>
                <c:pt idx="0">
                  <c:v>Total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XU!$L$19:$AZ$19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1.5</c:v>
                </c:pt>
                <c:pt idx="4">
                  <c:v>4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1.5</c:v>
                </c:pt>
                <c:pt idx="11">
                  <c:v>4</c:v>
                </c:pt>
                <c:pt idx="12">
                  <c:v>0</c:v>
                </c:pt>
                <c:pt idx="13">
                  <c:v>2.5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  <c:pt idx="19">
                  <c:v>0</c:v>
                </c:pt>
                <c:pt idx="20">
                  <c:v>2.5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0</c:v>
                </c:pt>
                <c:pt idx="27">
                  <c:v>2.5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5-4F4F-B7A2-0F6F4F5D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01712"/>
        <c:axId val="1536443712"/>
      </c:lineChart>
      <c:catAx>
        <c:axId val="1556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443712"/>
        <c:crosses val="autoZero"/>
        <c:auto val="1"/>
        <c:lblAlgn val="ctr"/>
        <c:lblOffset val="100"/>
        <c:noMultiLvlLbl val="0"/>
      </c:catAx>
      <c:valAx>
        <c:axId val="15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6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Externalizaciones!$AN$33:$AN$36</c:f>
              <c:strCache>
                <c:ptCount val="4"/>
                <c:pt idx="0">
                  <c:v>Supervision</c:v>
                </c:pt>
                <c:pt idx="1">
                  <c:v>Correccion</c:v>
                </c:pt>
                <c:pt idx="2">
                  <c:v>Examen</c:v>
                </c:pt>
                <c:pt idx="3">
                  <c:v>Total</c:v>
                </c:pt>
              </c:strCache>
            </c:strRef>
          </c:cat>
          <c:val>
            <c:numRef>
              <c:f>Externalizaciones!$AO$33:$AO$36</c:f>
              <c:numCache>
                <c:formatCode>_(* #,##0_);_(* \(#,##0\);_(* "-"_);_(@_)</c:formatCode>
                <c:ptCount val="4"/>
                <c:pt idx="0">
                  <c:v>945000</c:v>
                </c:pt>
                <c:pt idx="1">
                  <c:v>444000</c:v>
                </c:pt>
                <c:pt idx="2">
                  <c:v>875000</c:v>
                </c:pt>
                <c:pt idx="3">
                  <c:v>2264000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5-824B-B3FD-6F420C2A33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7419872"/>
        <c:axId val="2023895040"/>
      </c:barChart>
      <c:catAx>
        <c:axId val="20174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895040"/>
        <c:crosses val="autoZero"/>
        <c:auto val="1"/>
        <c:lblAlgn val="ctr"/>
        <c:lblOffset val="100"/>
        <c:noMultiLvlLbl val="0"/>
      </c:catAx>
      <c:valAx>
        <c:axId val="20238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74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Asignación Antonia Echeverria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AE!$K$18</c:f>
              <c:strCache>
                <c:ptCount val="1"/>
                <c:pt idx="0">
                  <c:v>Disponibilidad Horaria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AE!$L$18:$AZ$18</c:f>
              <c:numCache>
                <c:formatCode>0;;;@</c:formatCode>
                <c:ptCount val="4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9-9F4C-9381-2718FE6AD6DA}"/>
            </c:ext>
          </c:extLst>
        </c:ser>
        <c:ser>
          <c:idx val="1"/>
          <c:order val="1"/>
          <c:tx>
            <c:strRef>
              <c:f>AE!$K$19</c:f>
              <c:strCache>
                <c:ptCount val="1"/>
                <c:pt idx="0">
                  <c:v>Total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AE!$L$19:$AZ$19</c:f>
              <c:numCache>
                <c:formatCode>0;;;@</c:formatCode>
                <c:ptCount val="41"/>
                <c:pt idx="0">
                  <c:v>0</c:v>
                </c:pt>
                <c:pt idx="1">
                  <c:v>4.5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4.5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  <c:pt idx="12">
                  <c:v>0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5.5</c:v>
                </c:pt>
                <c:pt idx="18">
                  <c:v>4</c:v>
                </c:pt>
                <c:pt idx="19">
                  <c:v>0</c:v>
                </c:pt>
                <c:pt idx="20">
                  <c:v>7.5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9-9F4C-9381-2718FE6A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01712"/>
        <c:axId val="1536443712"/>
      </c:lineChart>
      <c:catAx>
        <c:axId val="1556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443712"/>
        <c:crosses val="autoZero"/>
        <c:auto val="1"/>
        <c:lblAlgn val="ctr"/>
        <c:lblOffset val="100"/>
        <c:noMultiLvlLbl val="0"/>
      </c:catAx>
      <c:valAx>
        <c:axId val="15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;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6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Asignación Carla Bartolucci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CB!$K$18</c:f>
              <c:strCache>
                <c:ptCount val="1"/>
                <c:pt idx="0">
                  <c:v>Disponibilidad Horaria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CB!$L$18:$AZ$18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B-F044-9927-FA1B39B1C75C}"/>
            </c:ext>
          </c:extLst>
        </c:ser>
        <c:ser>
          <c:idx val="1"/>
          <c:order val="1"/>
          <c:tx>
            <c:strRef>
              <c:f>CB!$K$19</c:f>
              <c:strCache>
                <c:ptCount val="1"/>
                <c:pt idx="0">
                  <c:v>Total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CB!$L$19:$AZ$19</c:f>
              <c:numCache>
                <c:formatCode>General</c:formatCode>
                <c:ptCount val="41"/>
                <c:pt idx="0">
                  <c:v>0</c:v>
                </c:pt>
                <c:pt idx="1">
                  <c:v>7.5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7.5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B-F044-9927-FA1B39B1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01712"/>
        <c:axId val="1536443712"/>
      </c:lineChart>
      <c:catAx>
        <c:axId val="1556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443712"/>
        <c:crosses val="autoZero"/>
        <c:auto val="1"/>
        <c:lblAlgn val="ctr"/>
        <c:lblOffset val="100"/>
        <c:noMultiLvlLbl val="0"/>
      </c:catAx>
      <c:valAx>
        <c:axId val="15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6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Asignación Claudia Prieto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CP!$K$18</c:f>
              <c:strCache>
                <c:ptCount val="1"/>
                <c:pt idx="0">
                  <c:v>Disponibilidad Horaria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CP!$L$18:$AZ$18</c:f>
              <c:numCache>
                <c:formatCode>General</c:formatCode>
                <c:ptCount val="41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6.5</c:v>
                </c:pt>
                <c:pt idx="32">
                  <c:v>6.5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1-C24E-9618-41C7817726D2}"/>
            </c:ext>
          </c:extLst>
        </c:ser>
        <c:ser>
          <c:idx val="1"/>
          <c:order val="1"/>
          <c:tx>
            <c:strRef>
              <c:f>CP!$K$19</c:f>
              <c:strCache>
                <c:ptCount val="1"/>
                <c:pt idx="0">
                  <c:v>Total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CP!$L$19:$AZ$19</c:f>
              <c:numCache>
                <c:formatCode>General</c:formatCode>
                <c:ptCount val="41"/>
                <c:pt idx="0">
                  <c:v>0</c:v>
                </c:pt>
                <c:pt idx="1">
                  <c:v>4.5</c:v>
                </c:pt>
                <c:pt idx="2">
                  <c:v>4</c:v>
                </c:pt>
                <c:pt idx="3">
                  <c:v>9</c:v>
                </c:pt>
                <c:pt idx="4">
                  <c:v>7.5</c:v>
                </c:pt>
                <c:pt idx="5">
                  <c:v>0</c:v>
                </c:pt>
                <c:pt idx="6">
                  <c:v>15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13.5</c:v>
                </c:pt>
                <c:pt idx="11">
                  <c:v>3</c:v>
                </c:pt>
                <c:pt idx="12">
                  <c:v>0</c:v>
                </c:pt>
                <c:pt idx="13">
                  <c:v>19.5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3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1-C24E-9618-41C781772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01712"/>
        <c:axId val="1536443712"/>
      </c:lineChart>
      <c:catAx>
        <c:axId val="1556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443712"/>
        <c:crosses val="autoZero"/>
        <c:auto val="1"/>
        <c:lblAlgn val="ctr"/>
        <c:lblOffset val="100"/>
        <c:noMultiLvlLbl val="0"/>
      </c:catAx>
      <c:valAx>
        <c:axId val="15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6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Asignación Claudia Vartolucci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CV!$K$18</c:f>
              <c:strCache>
                <c:ptCount val="1"/>
                <c:pt idx="0">
                  <c:v>Disponibilidad Horaria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CV!$L$18:$AZ$18</c:f>
              <c:numCache>
                <c:formatCode>General</c:formatCode>
                <c:ptCount val="41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1-1646-B616-7F5556B6A508}"/>
            </c:ext>
          </c:extLst>
        </c:ser>
        <c:ser>
          <c:idx val="1"/>
          <c:order val="1"/>
          <c:tx>
            <c:strRef>
              <c:f>CV!$K$19</c:f>
              <c:strCache>
                <c:ptCount val="1"/>
                <c:pt idx="0">
                  <c:v>Total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CV!$L$19:$AZ$19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3</c:v>
                </c:pt>
                <c:pt idx="18">
                  <c:v>7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1-1646-B616-7F5556B6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01712"/>
        <c:axId val="1536443712"/>
      </c:lineChart>
      <c:catAx>
        <c:axId val="1556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443712"/>
        <c:crosses val="autoZero"/>
        <c:auto val="1"/>
        <c:lblAlgn val="ctr"/>
        <c:lblOffset val="100"/>
        <c:noMultiLvlLbl val="0"/>
      </c:catAx>
      <c:valAx>
        <c:axId val="15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6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Asignación Javiera Court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JC!$K$18</c:f>
              <c:strCache>
                <c:ptCount val="1"/>
                <c:pt idx="0">
                  <c:v>Disponibilidad Horaria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JC!$L$18:$AZ$18</c:f>
              <c:numCache>
                <c:formatCode>General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2-EA4D-BD0A-8CCB5CA96236}"/>
            </c:ext>
          </c:extLst>
        </c:ser>
        <c:ser>
          <c:idx val="1"/>
          <c:order val="1"/>
          <c:tx>
            <c:strRef>
              <c:f>JC!$K$19</c:f>
              <c:strCache>
                <c:ptCount val="1"/>
                <c:pt idx="0">
                  <c:v>Total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JC!$L$19:$AZ$19</c:f>
              <c:numCache>
                <c:formatCode>General</c:formatCode>
                <c:ptCount val="41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8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0</c:v>
                </c:pt>
                <c:pt idx="27">
                  <c:v>2.5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2-EA4D-BD0A-8CCB5CA9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01712"/>
        <c:axId val="1536443712"/>
      </c:lineChart>
      <c:catAx>
        <c:axId val="1556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443712"/>
        <c:crosses val="autoZero"/>
        <c:auto val="1"/>
        <c:lblAlgn val="ctr"/>
        <c:lblOffset val="100"/>
        <c:noMultiLvlLbl val="0"/>
      </c:catAx>
      <c:valAx>
        <c:axId val="15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6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Asignación Juan Luis Jara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JLL!$K$18</c:f>
              <c:strCache>
                <c:ptCount val="1"/>
                <c:pt idx="0">
                  <c:v>Disponibilidad Horaria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JLL!$L$18:$AZ$18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C-854F-B519-C2E8DE7A4742}"/>
            </c:ext>
          </c:extLst>
        </c:ser>
        <c:ser>
          <c:idx val="1"/>
          <c:order val="1"/>
          <c:tx>
            <c:strRef>
              <c:f>JLL!$K$19</c:f>
              <c:strCache>
                <c:ptCount val="1"/>
                <c:pt idx="0">
                  <c:v>Total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JLL!$L$19:$AZ$19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C-854F-B519-C2E8DE7A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01712"/>
        <c:axId val="1536443712"/>
      </c:lineChart>
      <c:catAx>
        <c:axId val="1556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443712"/>
        <c:crosses val="autoZero"/>
        <c:auto val="1"/>
        <c:lblAlgn val="ctr"/>
        <c:lblOffset val="100"/>
        <c:noMultiLvlLbl val="0"/>
      </c:catAx>
      <c:valAx>
        <c:axId val="15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6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Asignación Maria Elena Rivero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MER!$K$18</c:f>
              <c:strCache>
                <c:ptCount val="1"/>
                <c:pt idx="0">
                  <c:v>Disponibilidad Horaria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MER!$L$18:$AZ$18</c:f>
              <c:numCache>
                <c:formatCode>General</c:formatCode>
                <c:ptCount val="4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0-D243-ADF6-BB8040E80219}"/>
            </c:ext>
          </c:extLst>
        </c:ser>
        <c:ser>
          <c:idx val="1"/>
          <c:order val="1"/>
          <c:tx>
            <c:strRef>
              <c:f>MER!$K$19</c:f>
              <c:strCache>
                <c:ptCount val="1"/>
                <c:pt idx="0">
                  <c:v>Total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MER!$L$19:$AZ$19</c:f>
              <c:numCache>
                <c:formatCode>General</c:formatCode>
                <c:ptCount val="41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10.5</c:v>
                </c:pt>
                <c:pt idx="4">
                  <c:v>7</c:v>
                </c:pt>
                <c:pt idx="5">
                  <c:v>8</c:v>
                </c:pt>
                <c:pt idx="6">
                  <c:v>17.5</c:v>
                </c:pt>
                <c:pt idx="7">
                  <c:v>1.5</c:v>
                </c:pt>
                <c:pt idx="8">
                  <c:v>9</c:v>
                </c:pt>
                <c:pt idx="9">
                  <c:v>6</c:v>
                </c:pt>
                <c:pt idx="10">
                  <c:v>12</c:v>
                </c:pt>
                <c:pt idx="11">
                  <c:v>13</c:v>
                </c:pt>
                <c:pt idx="12">
                  <c:v>0</c:v>
                </c:pt>
                <c:pt idx="13">
                  <c:v>17.5</c:v>
                </c:pt>
                <c:pt idx="14">
                  <c:v>8</c:v>
                </c:pt>
                <c:pt idx="15">
                  <c:v>0</c:v>
                </c:pt>
                <c:pt idx="16">
                  <c:v>6</c:v>
                </c:pt>
                <c:pt idx="17">
                  <c:v>11.5</c:v>
                </c:pt>
                <c:pt idx="18">
                  <c:v>6</c:v>
                </c:pt>
                <c:pt idx="19">
                  <c:v>0</c:v>
                </c:pt>
                <c:pt idx="20">
                  <c:v>17.5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10.5</c:v>
                </c:pt>
                <c:pt idx="25">
                  <c:v>8</c:v>
                </c:pt>
                <c:pt idx="26">
                  <c:v>0</c:v>
                </c:pt>
                <c:pt idx="27">
                  <c:v>17.5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0-D243-ADF6-BB8040E8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01712"/>
        <c:axId val="1536443712"/>
      </c:lineChart>
      <c:catAx>
        <c:axId val="1556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443712"/>
        <c:crosses val="autoZero"/>
        <c:auto val="1"/>
        <c:lblAlgn val="ctr"/>
        <c:lblOffset val="100"/>
        <c:noMultiLvlLbl val="0"/>
      </c:catAx>
      <c:valAx>
        <c:axId val="15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6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Asignación Maria Fernanda Ebers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MFE!$K$18</c:f>
              <c:strCache>
                <c:ptCount val="1"/>
                <c:pt idx="0">
                  <c:v>Disponibilidad Horaria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MFE!$L$18:$AZ$18</c:f>
              <c:numCache>
                <c:formatCode>General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1-4044-8863-98FEF1E629D3}"/>
            </c:ext>
          </c:extLst>
        </c:ser>
        <c:ser>
          <c:idx val="1"/>
          <c:order val="1"/>
          <c:tx>
            <c:strRef>
              <c:f>MFE!$K$19</c:f>
              <c:strCache>
                <c:ptCount val="1"/>
                <c:pt idx="0">
                  <c:v>Total horas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MFE!$L$19:$AZ$19</c:f>
              <c:numCache>
                <c:formatCode>General</c:formatCode>
                <c:ptCount val="41"/>
                <c:pt idx="0">
                  <c:v>0</c:v>
                </c:pt>
                <c:pt idx="1">
                  <c:v>1.5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1.5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10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4.5</c:v>
                </c:pt>
                <c:pt idx="25">
                  <c:v>2</c:v>
                </c:pt>
                <c:pt idx="26">
                  <c:v>0</c:v>
                </c:pt>
                <c:pt idx="27">
                  <c:v>7.5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1-4044-8863-98FEF1E62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801712"/>
        <c:axId val="1536443712"/>
      </c:lineChart>
      <c:catAx>
        <c:axId val="15568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443712"/>
        <c:crosses val="autoZero"/>
        <c:auto val="1"/>
        <c:lblAlgn val="ctr"/>
        <c:lblOffset val="100"/>
        <c:noMultiLvlLbl val="0"/>
      </c:catAx>
      <c:valAx>
        <c:axId val="15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68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41530</xdr:colOff>
      <xdr:row>3</xdr:row>
      <xdr:rowOff>76718</xdr:rowOff>
    </xdr:from>
    <xdr:to>
      <xdr:col>15</xdr:col>
      <xdr:colOff>736358</xdr:colOff>
      <xdr:row>6</xdr:row>
      <xdr:rowOff>146832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EF5AC0B2-0EAB-114E-8E0C-05A329229952}"/>
            </a:ext>
          </a:extLst>
        </xdr:cNvPr>
        <xdr:cNvSpPr/>
      </xdr:nvSpPr>
      <xdr:spPr>
        <a:xfrm rot="5400000">
          <a:off x="12469687" y="-616639"/>
          <a:ext cx="641614" cy="3171328"/>
        </a:xfrm>
        <a:prstGeom prst="leftBrace">
          <a:avLst>
            <a:gd name="adj1" fmla="val 23246"/>
            <a:gd name="adj2" fmla="val 46491"/>
          </a:avLst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12</xdr:col>
      <xdr:colOff>190500</xdr:colOff>
      <xdr:row>0</xdr:row>
      <xdr:rowOff>190500</xdr:rowOff>
    </xdr:from>
    <xdr:to>
      <xdr:col>16</xdr:col>
      <xdr:colOff>215900</xdr:colOff>
      <xdr:row>3</xdr:row>
      <xdr:rowOff>50800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EA9FB9D-3F5C-E440-8E8B-63D61063B910}"/>
            </a:ext>
          </a:extLst>
        </xdr:cNvPr>
        <xdr:cNvSpPr txBox="1"/>
      </xdr:nvSpPr>
      <xdr:spPr>
        <a:xfrm>
          <a:off x="11353800" y="190500"/>
          <a:ext cx="33274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2400"/>
            <a:t>ASIGNACIÓN MANUAL</a:t>
          </a:r>
        </a:p>
      </xdr:txBody>
    </xdr:sp>
    <xdr:clientData/>
  </xdr:twoCellAnchor>
  <xdr:twoCellAnchor>
    <xdr:from>
      <xdr:col>17</xdr:col>
      <xdr:colOff>28830</xdr:colOff>
      <xdr:row>3</xdr:row>
      <xdr:rowOff>76718</xdr:rowOff>
    </xdr:from>
    <xdr:to>
      <xdr:col>20</xdr:col>
      <xdr:colOff>1155700</xdr:colOff>
      <xdr:row>6</xdr:row>
      <xdr:rowOff>146832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1D9ED097-7BF3-DF42-865B-6C904CE4CD73}"/>
            </a:ext>
          </a:extLst>
        </xdr:cNvPr>
        <xdr:cNvSpPr/>
      </xdr:nvSpPr>
      <xdr:spPr>
        <a:xfrm rot="5400000">
          <a:off x="17219608" y="-1251760"/>
          <a:ext cx="641614" cy="4441570"/>
        </a:xfrm>
        <a:prstGeom prst="leftBrace">
          <a:avLst>
            <a:gd name="adj1" fmla="val 23246"/>
            <a:gd name="adj2" fmla="val 46491"/>
          </a:avLst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17</xdr:col>
      <xdr:colOff>101599</xdr:colOff>
      <xdr:row>0</xdr:row>
      <xdr:rowOff>152400</xdr:rowOff>
    </xdr:from>
    <xdr:to>
      <xdr:col>21</xdr:col>
      <xdr:colOff>253254</xdr:colOff>
      <xdr:row>3</xdr:row>
      <xdr:rowOff>12700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61EC9811-F56E-4142-AA9F-A6E2A76225BB}"/>
            </a:ext>
          </a:extLst>
        </xdr:cNvPr>
        <xdr:cNvSpPr txBox="1"/>
      </xdr:nvSpPr>
      <xdr:spPr>
        <a:xfrm>
          <a:off x="15392399" y="152400"/>
          <a:ext cx="4660155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2400"/>
            <a:t>ASIGNACIÓN MODELO</a:t>
          </a:r>
        </a:p>
        <a:p>
          <a:pPr algn="ctr"/>
          <a:endParaRPr lang="es-ES_tradnl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5</xdr:row>
      <xdr:rowOff>139700</xdr:rowOff>
    </xdr:from>
    <xdr:to>
      <xdr:col>14</xdr:col>
      <xdr:colOff>505883</xdr:colOff>
      <xdr:row>23</xdr:row>
      <xdr:rowOff>141816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C42EB79-C554-4D4C-8893-567C1C0C1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25</xdr:row>
      <xdr:rowOff>12700</xdr:rowOff>
    </xdr:from>
    <xdr:to>
      <xdr:col>6</xdr:col>
      <xdr:colOff>165100</xdr:colOff>
      <xdr:row>39</xdr:row>
      <xdr:rowOff>38100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02227BE-824A-D543-8F7B-84320A393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25</xdr:row>
      <xdr:rowOff>25400</xdr:rowOff>
    </xdr:from>
    <xdr:to>
      <xdr:col>12</xdr:col>
      <xdr:colOff>254000</xdr:colOff>
      <xdr:row>39</xdr:row>
      <xdr:rowOff>50800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E40858A-2762-6547-9D44-7EF3F3EF4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787400</xdr:colOff>
      <xdr:row>25</xdr:row>
      <xdr:rowOff>38100</xdr:rowOff>
    </xdr:from>
    <xdr:to>
      <xdr:col>18</xdr:col>
      <xdr:colOff>469900</xdr:colOff>
      <xdr:row>39</xdr:row>
      <xdr:rowOff>63500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7607506-C87F-1743-864E-F3E79028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44</xdr:row>
      <xdr:rowOff>88900</xdr:rowOff>
    </xdr:from>
    <xdr:to>
      <xdr:col>6</xdr:col>
      <xdr:colOff>254000</xdr:colOff>
      <xdr:row>61</xdr:row>
      <xdr:rowOff>101600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76B3959-60BB-3440-AC0B-7341D8C8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635000</xdr:colOff>
      <xdr:row>44</xdr:row>
      <xdr:rowOff>88900</xdr:rowOff>
    </xdr:from>
    <xdr:to>
      <xdr:col>12</xdr:col>
      <xdr:colOff>317500</xdr:colOff>
      <xdr:row>61</xdr:row>
      <xdr:rowOff>101600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429CF54-B71E-E945-A774-67516647A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774700</xdr:colOff>
      <xdr:row>44</xdr:row>
      <xdr:rowOff>114300</xdr:rowOff>
    </xdr:from>
    <xdr:to>
      <xdr:col>18</xdr:col>
      <xdr:colOff>457200</xdr:colOff>
      <xdr:row>61</xdr:row>
      <xdr:rowOff>127000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A87258F-08C1-FC4D-8AB3-DF0FD6960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622300</xdr:colOff>
      <xdr:row>67</xdr:row>
      <xdr:rowOff>76200</xdr:rowOff>
    </xdr:from>
    <xdr:to>
      <xdr:col>6</xdr:col>
      <xdr:colOff>304800</xdr:colOff>
      <xdr:row>84</xdr:row>
      <xdr:rowOff>88900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EF2612B-DF3B-9944-8640-7CDFDFF66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787400</xdr:colOff>
      <xdr:row>67</xdr:row>
      <xdr:rowOff>63500</xdr:rowOff>
    </xdr:from>
    <xdr:to>
      <xdr:col>12</xdr:col>
      <xdr:colOff>469900</xdr:colOff>
      <xdr:row>84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3BC9AB0-39B3-554E-8096-EBC802CCD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673100</xdr:colOff>
      <xdr:row>67</xdr:row>
      <xdr:rowOff>127000</xdr:rowOff>
    </xdr:from>
    <xdr:to>
      <xdr:col>18</xdr:col>
      <xdr:colOff>355600</xdr:colOff>
      <xdr:row>84</xdr:row>
      <xdr:rowOff>139700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8AF5D00-B11A-E941-BFBA-26E585D2B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596900</xdr:colOff>
      <xdr:row>91</xdr:row>
      <xdr:rowOff>38100</xdr:rowOff>
    </xdr:from>
    <xdr:to>
      <xdr:col>6</xdr:col>
      <xdr:colOff>279400</xdr:colOff>
      <xdr:row>108</xdr:row>
      <xdr:rowOff>50800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FD06414-4277-954E-BC65-7E108005B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749300</xdr:colOff>
      <xdr:row>91</xdr:row>
      <xdr:rowOff>38100</xdr:rowOff>
    </xdr:from>
    <xdr:to>
      <xdr:col>12</xdr:col>
      <xdr:colOff>431800</xdr:colOff>
      <xdr:row>108</xdr:row>
      <xdr:rowOff>50800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383F286F-ED23-8845-BBEC-1D4A8CB0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128198</xdr:colOff>
      <xdr:row>31</xdr:row>
      <xdr:rowOff>161985</xdr:rowOff>
    </xdr:from>
    <xdr:to>
      <xdr:col>27</xdr:col>
      <xdr:colOff>458877</xdr:colOff>
      <xdr:row>46</xdr:row>
      <xdr:rowOff>29714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E7CB2A-A8C6-FA41-82FE-835274F6A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"/>
  <sheetViews>
    <sheetView topLeftCell="A63" zoomScale="122" zoomScaleNormal="122" workbookViewId="0">
      <selection activeCell="C79" sqref="C79:F135"/>
    </sheetView>
  </sheetViews>
  <sheetFormatPr baseColWidth="10" defaultColWidth="8.85546875" defaultRowHeight="15"/>
  <cols>
    <col min="1" max="2" width="30.7109375" customWidth="1"/>
    <col min="3" max="3" width="15.7109375" customWidth="1"/>
    <col min="4" max="6" width="20.7109375" customWidth="1"/>
  </cols>
  <sheetData>
    <row r="1" spans="1:6">
      <c r="A1" s="178" t="s">
        <v>0</v>
      </c>
      <c r="B1" s="178" t="s">
        <v>1</v>
      </c>
      <c r="C1" s="178" t="s">
        <v>2</v>
      </c>
      <c r="D1" s="178" t="s">
        <v>3</v>
      </c>
      <c r="E1" s="178"/>
      <c r="F1" s="178"/>
    </row>
    <row r="2" spans="1:6">
      <c r="A2" s="178"/>
      <c r="B2" s="178"/>
      <c r="C2" s="178"/>
      <c r="D2" s="1" t="s">
        <v>4</v>
      </c>
      <c r="E2" s="1" t="s">
        <v>5</v>
      </c>
      <c r="F2" s="1" t="s">
        <v>6</v>
      </c>
    </row>
    <row r="3" spans="1:6">
      <c r="A3" s="2" t="s">
        <v>26</v>
      </c>
      <c r="B3" s="2" t="s">
        <v>27</v>
      </c>
      <c r="C3" s="2" t="s">
        <v>9</v>
      </c>
      <c r="D3" s="2" t="s">
        <v>28</v>
      </c>
      <c r="E3" s="2"/>
      <c r="F3" s="2"/>
    </row>
    <row r="4" spans="1:6">
      <c r="A4" s="2" t="s">
        <v>39</v>
      </c>
      <c r="B4" s="2" t="s">
        <v>27</v>
      </c>
      <c r="C4" s="2" t="s">
        <v>15</v>
      </c>
      <c r="D4" s="2" t="s">
        <v>10</v>
      </c>
      <c r="E4" s="2"/>
      <c r="F4" s="2"/>
    </row>
    <row r="5" spans="1:6">
      <c r="A5" s="2" t="s">
        <v>47</v>
      </c>
      <c r="B5" s="2" t="s">
        <v>27</v>
      </c>
      <c r="C5" s="2" t="s">
        <v>15</v>
      </c>
      <c r="D5" s="2" t="s">
        <v>34</v>
      </c>
      <c r="E5" s="2" t="s">
        <v>36</v>
      </c>
      <c r="F5" s="2" t="s">
        <v>15</v>
      </c>
    </row>
    <row r="6" spans="1:6">
      <c r="A6" s="2" t="s">
        <v>48</v>
      </c>
      <c r="B6" s="2" t="s">
        <v>27</v>
      </c>
      <c r="C6" s="2"/>
      <c r="D6" s="2"/>
      <c r="E6" s="2"/>
      <c r="F6" s="2"/>
    </row>
    <row r="7" spans="1:6">
      <c r="A7" s="2" t="s">
        <v>52</v>
      </c>
      <c r="B7" s="2" t="s">
        <v>27</v>
      </c>
      <c r="C7" s="2" t="s">
        <v>33</v>
      </c>
      <c r="D7" s="2" t="s">
        <v>28</v>
      </c>
      <c r="E7" s="2"/>
      <c r="F7" s="2"/>
    </row>
    <row r="8" spans="1:6" ht="30">
      <c r="A8" s="2" t="s">
        <v>61</v>
      </c>
      <c r="B8" s="2" t="s">
        <v>27</v>
      </c>
      <c r="C8" s="2" t="s">
        <v>33</v>
      </c>
      <c r="D8" s="2" t="s">
        <v>28</v>
      </c>
      <c r="E8" s="2"/>
      <c r="F8" s="2"/>
    </row>
    <row r="9" spans="1:6" ht="30">
      <c r="A9" s="2" t="s">
        <v>64</v>
      </c>
      <c r="B9" s="2" t="s">
        <v>27</v>
      </c>
      <c r="C9" s="2" t="s">
        <v>10</v>
      </c>
      <c r="D9" s="2" t="s">
        <v>28</v>
      </c>
      <c r="E9" s="2"/>
      <c r="F9" s="2"/>
    </row>
    <row r="10" spans="1:6">
      <c r="A10" s="2" t="s">
        <v>67</v>
      </c>
      <c r="B10" s="2" t="s">
        <v>27</v>
      </c>
      <c r="C10" s="2"/>
      <c r="D10" s="2"/>
      <c r="E10" s="2"/>
      <c r="F10" s="2"/>
    </row>
    <row r="11" spans="1:6">
      <c r="A11" s="2" t="s">
        <v>7</v>
      </c>
      <c r="B11" s="2" t="s">
        <v>8</v>
      </c>
      <c r="C11" s="2" t="s">
        <v>9</v>
      </c>
      <c r="D11" s="2" t="s">
        <v>9</v>
      </c>
      <c r="E11" s="2" t="s">
        <v>10</v>
      </c>
      <c r="F11" s="2" t="s">
        <v>9</v>
      </c>
    </row>
    <row r="12" spans="1:6">
      <c r="A12" s="2" t="s">
        <v>11</v>
      </c>
      <c r="B12" s="2" t="s">
        <v>8</v>
      </c>
      <c r="C12" s="2" t="s">
        <v>9</v>
      </c>
      <c r="D12" s="2" t="s">
        <v>10</v>
      </c>
      <c r="E12" s="2" t="s">
        <v>9</v>
      </c>
      <c r="F12" s="2" t="s">
        <v>9</v>
      </c>
    </row>
    <row r="13" spans="1:6">
      <c r="A13" s="2" t="s">
        <v>16</v>
      </c>
      <c r="B13" s="2" t="s">
        <v>8</v>
      </c>
      <c r="C13" s="2"/>
      <c r="D13" s="2"/>
      <c r="E13" s="2"/>
      <c r="F13" s="2"/>
    </row>
    <row r="14" spans="1:6">
      <c r="A14" s="2" t="s">
        <v>23</v>
      </c>
      <c r="B14" s="2" t="s">
        <v>8</v>
      </c>
      <c r="C14" s="2" t="s">
        <v>9</v>
      </c>
      <c r="D14" s="2"/>
      <c r="E14" s="2" t="s">
        <v>9</v>
      </c>
      <c r="F14" s="2" t="s">
        <v>9</v>
      </c>
    </row>
    <row r="15" spans="1:6">
      <c r="A15" s="2" t="s">
        <v>24</v>
      </c>
      <c r="B15" s="2" t="s">
        <v>8</v>
      </c>
      <c r="C15" s="2" t="s">
        <v>9</v>
      </c>
      <c r="D15" s="2" t="s">
        <v>10</v>
      </c>
      <c r="E15" s="2" t="s">
        <v>9</v>
      </c>
      <c r="F15" s="2" t="s">
        <v>9</v>
      </c>
    </row>
    <row r="16" spans="1:6">
      <c r="A16" s="2" t="s">
        <v>25</v>
      </c>
      <c r="B16" s="2" t="s">
        <v>8</v>
      </c>
      <c r="C16" s="2" t="s">
        <v>9</v>
      </c>
      <c r="D16" s="2" t="s">
        <v>9</v>
      </c>
      <c r="E16" s="2" t="s">
        <v>9</v>
      </c>
      <c r="F16" s="2" t="s">
        <v>9</v>
      </c>
    </row>
    <row r="17" spans="1:6">
      <c r="A17" s="2" t="s">
        <v>65</v>
      </c>
      <c r="B17" s="2" t="s">
        <v>8</v>
      </c>
      <c r="C17" s="2" t="s">
        <v>9</v>
      </c>
      <c r="D17" s="2" t="s">
        <v>10</v>
      </c>
      <c r="E17" s="2" t="s">
        <v>9</v>
      </c>
      <c r="F17" s="2" t="s">
        <v>9</v>
      </c>
    </row>
    <row r="18" spans="1:6">
      <c r="A18" s="2" t="s">
        <v>73</v>
      </c>
      <c r="B18" s="2" t="s">
        <v>8</v>
      </c>
      <c r="C18" s="2" t="s">
        <v>9</v>
      </c>
      <c r="D18" s="2"/>
      <c r="E18" s="2" t="s">
        <v>10</v>
      </c>
      <c r="F18" s="2" t="s">
        <v>9</v>
      </c>
    </row>
    <row r="19" spans="1:6">
      <c r="A19" s="2" t="s">
        <v>74</v>
      </c>
      <c r="B19" s="2" t="s">
        <v>8</v>
      </c>
      <c r="C19" s="2"/>
      <c r="D19" s="2"/>
      <c r="E19" s="2"/>
      <c r="F19" s="2"/>
    </row>
    <row r="20" spans="1:6">
      <c r="A20" s="2" t="s">
        <v>75</v>
      </c>
      <c r="B20" s="2" t="s">
        <v>8</v>
      </c>
      <c r="C20" s="2" t="s">
        <v>10</v>
      </c>
      <c r="D20" s="2" t="s">
        <v>10</v>
      </c>
      <c r="E20" s="2" t="s">
        <v>10</v>
      </c>
      <c r="F20" s="2" t="s">
        <v>10</v>
      </c>
    </row>
    <row r="21" spans="1:6">
      <c r="A21" s="2" t="s">
        <v>86</v>
      </c>
      <c r="B21" s="2" t="s">
        <v>8</v>
      </c>
      <c r="C21" s="2" t="s">
        <v>10</v>
      </c>
      <c r="D21" s="2"/>
      <c r="E21" s="2" t="s">
        <v>9</v>
      </c>
      <c r="F21" s="2" t="s">
        <v>10</v>
      </c>
    </row>
    <row r="22" spans="1:6">
      <c r="A22" s="2" t="s">
        <v>87</v>
      </c>
      <c r="B22" s="2" t="s">
        <v>8</v>
      </c>
      <c r="C22" s="2" t="s">
        <v>33</v>
      </c>
      <c r="D22" s="2" t="s">
        <v>10</v>
      </c>
      <c r="E22" s="2"/>
      <c r="F22" s="2"/>
    </row>
    <row r="23" spans="1:6">
      <c r="A23" s="2" t="s">
        <v>88</v>
      </c>
      <c r="B23" s="2" t="s">
        <v>8</v>
      </c>
      <c r="C23" s="2" t="s">
        <v>9</v>
      </c>
      <c r="D23" s="2" t="s">
        <v>9</v>
      </c>
      <c r="E23" s="2" t="s">
        <v>9</v>
      </c>
      <c r="F23" s="2" t="s">
        <v>9</v>
      </c>
    </row>
    <row r="24" spans="1:6">
      <c r="A24" s="2" t="s">
        <v>89</v>
      </c>
      <c r="B24" s="2" t="s">
        <v>8</v>
      </c>
      <c r="C24" s="2" t="s">
        <v>10</v>
      </c>
      <c r="D24" s="2"/>
      <c r="E24" s="2" t="s">
        <v>10</v>
      </c>
      <c r="F24" s="2" t="s">
        <v>10</v>
      </c>
    </row>
    <row r="25" spans="1:6">
      <c r="A25" s="2" t="s">
        <v>90</v>
      </c>
      <c r="B25" s="2" t="s">
        <v>8</v>
      </c>
      <c r="C25" s="2" t="s">
        <v>9</v>
      </c>
      <c r="D25" s="2" t="s">
        <v>10</v>
      </c>
      <c r="E25" s="2" t="s">
        <v>10</v>
      </c>
      <c r="F25" s="2" t="s">
        <v>9</v>
      </c>
    </row>
    <row r="26" spans="1:6">
      <c r="A26" s="2" t="s">
        <v>92</v>
      </c>
      <c r="B26" s="2" t="s">
        <v>8</v>
      </c>
      <c r="C26" s="2" t="s">
        <v>10</v>
      </c>
      <c r="D26" s="2"/>
      <c r="E26" s="2" t="s">
        <v>9</v>
      </c>
      <c r="F26" s="2" t="s">
        <v>10</v>
      </c>
    </row>
    <row r="27" spans="1:6">
      <c r="A27" s="2" t="s">
        <v>12</v>
      </c>
      <c r="B27" s="137" t="s">
        <v>13</v>
      </c>
      <c r="C27" s="2" t="s">
        <v>14</v>
      </c>
      <c r="D27" s="2"/>
      <c r="E27" s="2" t="s">
        <v>15</v>
      </c>
      <c r="F27" s="2" t="s">
        <v>14</v>
      </c>
    </row>
    <row r="28" spans="1:6">
      <c r="A28" s="2" t="s">
        <v>32</v>
      </c>
      <c r="B28" s="137" t="s">
        <v>13</v>
      </c>
      <c r="C28" s="2" t="s">
        <v>33</v>
      </c>
      <c r="D28" s="2" t="s">
        <v>34</v>
      </c>
      <c r="E28" s="2"/>
      <c r="F28" s="2"/>
    </row>
    <row r="29" spans="1:6">
      <c r="A29" s="2" t="s">
        <v>35</v>
      </c>
      <c r="B29" s="137" t="s">
        <v>13</v>
      </c>
      <c r="C29" s="2" t="s">
        <v>15</v>
      </c>
      <c r="D29" s="2" t="s">
        <v>34</v>
      </c>
      <c r="E29" s="2" t="s">
        <v>36</v>
      </c>
      <c r="F29" s="2" t="s">
        <v>15</v>
      </c>
    </row>
    <row r="30" spans="1:6">
      <c r="A30" s="2" t="s">
        <v>38</v>
      </c>
      <c r="B30" s="137" t="s">
        <v>13</v>
      </c>
      <c r="C30" s="2"/>
      <c r="D30" s="2"/>
      <c r="E30" s="2"/>
      <c r="F30" s="2"/>
    </row>
    <row r="31" spans="1:6">
      <c r="A31" s="2" t="s">
        <v>40</v>
      </c>
      <c r="B31" s="137" t="s">
        <v>13</v>
      </c>
      <c r="C31" s="2" t="s">
        <v>15</v>
      </c>
      <c r="D31" s="2"/>
      <c r="E31" s="2" t="s">
        <v>15</v>
      </c>
      <c r="F31" s="2" t="s">
        <v>15</v>
      </c>
    </row>
    <row r="32" spans="1:6">
      <c r="A32" s="2" t="s">
        <v>46</v>
      </c>
      <c r="B32" s="137" t="s">
        <v>13</v>
      </c>
      <c r="C32" s="2" t="s">
        <v>14</v>
      </c>
      <c r="D32" s="2"/>
      <c r="E32" s="2" t="s">
        <v>34</v>
      </c>
      <c r="F32" s="2" t="s">
        <v>14</v>
      </c>
    </row>
    <row r="33" spans="1:6">
      <c r="A33" s="2" t="s">
        <v>49</v>
      </c>
      <c r="B33" s="137" t="s">
        <v>13</v>
      </c>
      <c r="C33" s="2"/>
      <c r="D33" s="2"/>
      <c r="E33" s="2"/>
      <c r="F33" s="2"/>
    </row>
    <row r="34" spans="1:6">
      <c r="A34" s="2" t="s">
        <v>58</v>
      </c>
      <c r="B34" s="137" t="s">
        <v>13</v>
      </c>
      <c r="C34" s="2" t="s">
        <v>34</v>
      </c>
      <c r="D34" s="2"/>
      <c r="E34" s="2" t="s">
        <v>34</v>
      </c>
      <c r="F34" s="2" t="s">
        <v>34</v>
      </c>
    </row>
    <row r="35" spans="1:6">
      <c r="A35" s="2" t="s">
        <v>62</v>
      </c>
      <c r="B35" s="137" t="s">
        <v>13</v>
      </c>
      <c r="C35" s="2" t="s">
        <v>15</v>
      </c>
      <c r="D35" s="2" t="s">
        <v>14</v>
      </c>
      <c r="E35" s="2" t="s">
        <v>36</v>
      </c>
      <c r="F35" s="2" t="s">
        <v>15</v>
      </c>
    </row>
    <row r="36" spans="1:6">
      <c r="A36" s="2" t="s">
        <v>63</v>
      </c>
      <c r="B36" s="137" t="s">
        <v>13</v>
      </c>
      <c r="C36" s="2" t="s">
        <v>34</v>
      </c>
      <c r="D36" s="2" t="s">
        <v>14</v>
      </c>
      <c r="E36" s="2" t="s">
        <v>36</v>
      </c>
      <c r="F36" s="2" t="s">
        <v>34</v>
      </c>
    </row>
    <row r="37" spans="1:6">
      <c r="A37" s="2" t="s">
        <v>66</v>
      </c>
      <c r="B37" s="137" t="s">
        <v>13</v>
      </c>
      <c r="C37" s="2" t="s">
        <v>14</v>
      </c>
      <c r="D37" s="2"/>
      <c r="E37" s="2" t="s">
        <v>21</v>
      </c>
      <c r="F37" s="2" t="s">
        <v>14</v>
      </c>
    </row>
    <row r="38" spans="1:6">
      <c r="A38" s="2" t="s">
        <v>69</v>
      </c>
      <c r="B38" s="137" t="s">
        <v>13</v>
      </c>
      <c r="C38" s="2" t="s">
        <v>36</v>
      </c>
      <c r="D38" s="2"/>
      <c r="E38" s="2" t="s">
        <v>14</v>
      </c>
      <c r="F38" s="2" t="s">
        <v>36</v>
      </c>
    </row>
    <row r="39" spans="1:6">
      <c r="A39" s="2" t="s">
        <v>78</v>
      </c>
      <c r="B39" s="137" t="s">
        <v>13</v>
      </c>
      <c r="C39" s="2" t="s">
        <v>10</v>
      </c>
      <c r="D39" s="2" t="s">
        <v>14</v>
      </c>
      <c r="E39" s="2"/>
      <c r="F39" s="2"/>
    </row>
    <row r="40" spans="1:6">
      <c r="A40" s="2" t="s">
        <v>82</v>
      </c>
      <c r="B40" s="137" t="s">
        <v>13</v>
      </c>
      <c r="C40" s="2" t="s">
        <v>9</v>
      </c>
      <c r="D40" s="2" t="s">
        <v>34</v>
      </c>
      <c r="E40" s="2"/>
      <c r="F40" s="2"/>
    </row>
    <row r="41" spans="1:6">
      <c r="A41" s="2" t="s">
        <v>84</v>
      </c>
      <c r="B41" s="137" t="s">
        <v>13</v>
      </c>
      <c r="C41" s="2" t="s">
        <v>14</v>
      </c>
      <c r="D41" s="2" t="s">
        <v>15</v>
      </c>
      <c r="E41" s="2" t="s">
        <v>15</v>
      </c>
      <c r="F41" s="2" t="s">
        <v>14</v>
      </c>
    </row>
    <row r="42" spans="1:6">
      <c r="A42" s="2" t="s">
        <v>85</v>
      </c>
      <c r="B42" s="137" t="s">
        <v>13</v>
      </c>
      <c r="C42" s="2" t="s">
        <v>15</v>
      </c>
      <c r="D42" s="2"/>
      <c r="E42" s="2" t="s">
        <v>21</v>
      </c>
      <c r="F42" s="2" t="s">
        <v>15</v>
      </c>
    </row>
    <row r="43" spans="1:6">
      <c r="A43" s="2" t="s">
        <v>91</v>
      </c>
      <c r="B43" s="137" t="s">
        <v>13</v>
      </c>
      <c r="C43" s="2" t="s">
        <v>15</v>
      </c>
      <c r="D43" s="2"/>
      <c r="E43" s="2" t="s">
        <v>14</v>
      </c>
      <c r="F43" s="2" t="s">
        <v>15</v>
      </c>
    </row>
    <row r="44" spans="1:6">
      <c r="A44" s="2" t="s">
        <v>17</v>
      </c>
      <c r="B44" s="2" t="s">
        <v>18</v>
      </c>
      <c r="C44" s="2"/>
      <c r="D44" s="2"/>
      <c r="E44" s="2"/>
      <c r="F44" s="2"/>
    </row>
    <row r="45" spans="1:6">
      <c r="A45" s="2" t="s">
        <v>19</v>
      </c>
      <c r="B45" s="2" t="s">
        <v>18</v>
      </c>
      <c r="C45" s="2"/>
      <c r="D45" s="2"/>
      <c r="E45" s="2"/>
      <c r="F45" s="2"/>
    </row>
    <row r="46" spans="1:6" ht="30">
      <c r="A46" s="2" t="s">
        <v>20</v>
      </c>
      <c r="B46" s="2" t="s">
        <v>18</v>
      </c>
      <c r="C46" s="2" t="s">
        <v>21</v>
      </c>
      <c r="D46" s="2" t="s">
        <v>22</v>
      </c>
      <c r="E46" s="2" t="s">
        <v>22</v>
      </c>
      <c r="F46" s="2" t="s">
        <v>21</v>
      </c>
    </row>
    <row r="47" spans="1:6" ht="30">
      <c r="A47" s="2" t="s">
        <v>41</v>
      </c>
      <c r="B47" s="2" t="s">
        <v>18</v>
      </c>
      <c r="C47" s="2" t="s">
        <v>21</v>
      </c>
      <c r="D47" s="2" t="s">
        <v>21</v>
      </c>
      <c r="E47" s="2" t="s">
        <v>22</v>
      </c>
      <c r="F47" s="2" t="s">
        <v>21</v>
      </c>
    </row>
    <row r="48" spans="1:6">
      <c r="A48" s="2" t="s">
        <v>42</v>
      </c>
      <c r="B48" s="2" t="s">
        <v>18</v>
      </c>
      <c r="C48" s="2" t="s">
        <v>43</v>
      </c>
      <c r="D48" s="2"/>
      <c r="E48" s="2" t="s">
        <v>43</v>
      </c>
      <c r="F48" s="2" t="s">
        <v>43</v>
      </c>
    </row>
    <row r="49" spans="1:6">
      <c r="A49" s="2" t="s">
        <v>44</v>
      </c>
      <c r="B49" s="2" t="s">
        <v>18</v>
      </c>
      <c r="C49" s="2" t="s">
        <v>22</v>
      </c>
      <c r="D49" s="2"/>
      <c r="E49" s="2" t="s">
        <v>43</v>
      </c>
      <c r="F49" s="2" t="s">
        <v>22</v>
      </c>
    </row>
    <row r="50" spans="1:6" ht="30">
      <c r="A50" s="2" t="s">
        <v>60</v>
      </c>
      <c r="B50" s="2" t="s">
        <v>18</v>
      </c>
      <c r="C50" s="2" t="s">
        <v>21</v>
      </c>
      <c r="D50" s="2" t="s">
        <v>22</v>
      </c>
      <c r="E50" s="2" t="s">
        <v>43</v>
      </c>
      <c r="F50" s="2" t="s">
        <v>21</v>
      </c>
    </row>
    <row r="51" spans="1:6" ht="30">
      <c r="A51" s="2" t="s">
        <v>77</v>
      </c>
      <c r="B51" s="2" t="s">
        <v>18</v>
      </c>
      <c r="C51" s="2" t="s">
        <v>21</v>
      </c>
      <c r="D51" s="2" t="s">
        <v>22</v>
      </c>
      <c r="E51" s="2" t="s">
        <v>22</v>
      </c>
      <c r="F51" s="2" t="s">
        <v>21</v>
      </c>
    </row>
    <row r="52" spans="1:6" ht="30">
      <c r="A52" s="2" t="s">
        <v>81</v>
      </c>
      <c r="B52" s="2" t="s">
        <v>18</v>
      </c>
      <c r="C52" s="2" t="s">
        <v>21</v>
      </c>
      <c r="D52" s="2"/>
      <c r="E52" s="2" t="s">
        <v>43</v>
      </c>
      <c r="F52" s="2" t="s">
        <v>21</v>
      </c>
    </row>
    <row r="53" spans="1:6" ht="30">
      <c r="A53" s="2" t="s">
        <v>83</v>
      </c>
      <c r="B53" s="2" t="s">
        <v>18</v>
      </c>
      <c r="C53" s="2" t="s">
        <v>21</v>
      </c>
      <c r="D53" s="2" t="s">
        <v>21</v>
      </c>
      <c r="E53" s="2" t="s">
        <v>43</v>
      </c>
      <c r="F53" s="2" t="s">
        <v>21</v>
      </c>
    </row>
    <row r="54" spans="1:6">
      <c r="A54" s="2" t="s">
        <v>29</v>
      </c>
      <c r="B54" s="2" t="s">
        <v>30</v>
      </c>
      <c r="C54" s="2" t="s">
        <v>28</v>
      </c>
      <c r="D54" s="2" t="s">
        <v>21</v>
      </c>
      <c r="E54" s="2" t="s">
        <v>31</v>
      </c>
      <c r="F54" s="2" t="s">
        <v>28</v>
      </c>
    </row>
    <row r="55" spans="1:6">
      <c r="A55" s="2" t="s">
        <v>37</v>
      </c>
      <c r="B55" s="2" t="s">
        <v>30</v>
      </c>
      <c r="C55" s="2" t="s">
        <v>28</v>
      </c>
      <c r="D55" s="2"/>
      <c r="E55" s="2" t="s">
        <v>31</v>
      </c>
      <c r="F55" s="2" t="s">
        <v>28</v>
      </c>
    </row>
    <row r="56" spans="1:6">
      <c r="A56" s="2" t="s">
        <v>45</v>
      </c>
      <c r="B56" s="2" t="s">
        <v>30</v>
      </c>
      <c r="C56" s="2" t="s">
        <v>33</v>
      </c>
      <c r="D56" s="2" t="s">
        <v>28</v>
      </c>
      <c r="E56" s="2"/>
      <c r="F56" s="2"/>
    </row>
    <row r="57" spans="1:6">
      <c r="A57" s="2" t="s">
        <v>50</v>
      </c>
      <c r="B57" s="2" t="s">
        <v>30</v>
      </c>
      <c r="C57" s="2"/>
      <c r="D57" s="2"/>
      <c r="E57" s="2"/>
      <c r="F57" s="2"/>
    </row>
    <row r="58" spans="1:6">
      <c r="A58" s="2" t="s">
        <v>51</v>
      </c>
      <c r="B58" s="2" t="s">
        <v>30</v>
      </c>
      <c r="C58" s="2" t="s">
        <v>28</v>
      </c>
      <c r="D58" s="2"/>
      <c r="E58" s="2" t="s">
        <v>31</v>
      </c>
      <c r="F58" s="2" t="s">
        <v>28</v>
      </c>
    </row>
    <row r="59" spans="1:6">
      <c r="A59" s="2" t="s">
        <v>53</v>
      </c>
      <c r="B59" s="2" t="s">
        <v>30</v>
      </c>
      <c r="C59" s="2"/>
      <c r="D59" s="2"/>
      <c r="E59" s="2"/>
      <c r="F59" s="2"/>
    </row>
    <row r="60" spans="1:6">
      <c r="A60" s="2" t="s">
        <v>54</v>
      </c>
      <c r="B60" s="2" t="s">
        <v>30</v>
      </c>
      <c r="C60" s="2" t="s">
        <v>28</v>
      </c>
      <c r="D60" s="2"/>
      <c r="E60" s="2" t="s">
        <v>31</v>
      </c>
      <c r="F60" s="2" t="s">
        <v>28</v>
      </c>
    </row>
    <row r="61" spans="1:6" ht="30">
      <c r="A61" s="2" t="s">
        <v>55</v>
      </c>
      <c r="B61" s="2" t="s">
        <v>30</v>
      </c>
      <c r="C61" s="2" t="s">
        <v>21</v>
      </c>
      <c r="D61" s="2" t="s">
        <v>28</v>
      </c>
      <c r="E61" s="2" t="s">
        <v>28</v>
      </c>
      <c r="F61" s="2" t="s">
        <v>21</v>
      </c>
    </row>
    <row r="62" spans="1:6">
      <c r="A62" s="2" t="s">
        <v>56</v>
      </c>
      <c r="B62" s="2" t="s">
        <v>30</v>
      </c>
      <c r="C62" s="2"/>
      <c r="D62" s="2"/>
      <c r="E62" s="2"/>
      <c r="F62" s="2"/>
    </row>
    <row r="63" spans="1:6">
      <c r="A63" s="2" t="s">
        <v>57</v>
      </c>
      <c r="B63" s="2" t="s">
        <v>30</v>
      </c>
      <c r="C63" s="2" t="s">
        <v>31</v>
      </c>
      <c r="D63" s="2"/>
      <c r="E63" s="2" t="s">
        <v>28</v>
      </c>
      <c r="F63" s="2" t="s">
        <v>31</v>
      </c>
    </row>
    <row r="64" spans="1:6">
      <c r="A64" s="2" t="s">
        <v>59</v>
      </c>
      <c r="B64" s="2" t="s">
        <v>30</v>
      </c>
      <c r="C64" s="2" t="s">
        <v>28</v>
      </c>
      <c r="D64" s="2"/>
      <c r="E64" s="2" t="s">
        <v>28</v>
      </c>
      <c r="F64" s="2" t="s">
        <v>28</v>
      </c>
    </row>
    <row r="65" spans="1:6">
      <c r="A65" s="2" t="s">
        <v>68</v>
      </c>
      <c r="B65" s="2" t="s">
        <v>30</v>
      </c>
      <c r="C65" s="2" t="s">
        <v>28</v>
      </c>
      <c r="D65" s="2" t="s">
        <v>21</v>
      </c>
      <c r="E65" s="2" t="s">
        <v>28</v>
      </c>
      <c r="F65" s="2" t="s">
        <v>28</v>
      </c>
    </row>
    <row r="66" spans="1:6">
      <c r="A66" s="2" t="s">
        <v>70</v>
      </c>
      <c r="B66" s="2" t="s">
        <v>30</v>
      </c>
      <c r="C66" s="2" t="s">
        <v>28</v>
      </c>
      <c r="D66" s="2"/>
      <c r="E66" s="2" t="s">
        <v>31</v>
      </c>
      <c r="F66" s="2" t="s">
        <v>28</v>
      </c>
    </row>
    <row r="67" spans="1:6" ht="30">
      <c r="A67" s="2" t="s">
        <v>71</v>
      </c>
      <c r="B67" s="2" t="s">
        <v>30</v>
      </c>
      <c r="C67" s="2" t="s">
        <v>21</v>
      </c>
      <c r="D67" s="2"/>
      <c r="E67" s="2" t="s">
        <v>28</v>
      </c>
      <c r="F67" s="2" t="s">
        <v>21</v>
      </c>
    </row>
    <row r="68" spans="1:6" ht="30">
      <c r="A68" s="2" t="s">
        <v>72</v>
      </c>
      <c r="B68" s="2" t="s">
        <v>30</v>
      </c>
      <c r="C68" s="2" t="s">
        <v>21</v>
      </c>
      <c r="D68" s="2" t="s">
        <v>31</v>
      </c>
      <c r="E68" s="2" t="s">
        <v>28</v>
      </c>
      <c r="F68" s="2" t="s">
        <v>21</v>
      </c>
    </row>
    <row r="69" spans="1:6" ht="30">
      <c r="A69" s="2" t="s">
        <v>76</v>
      </c>
      <c r="B69" s="2" t="s">
        <v>30</v>
      </c>
      <c r="C69" s="2" t="s">
        <v>21</v>
      </c>
      <c r="D69" s="2" t="s">
        <v>21</v>
      </c>
      <c r="E69" s="2" t="s">
        <v>28</v>
      </c>
      <c r="F69" s="2" t="s">
        <v>21</v>
      </c>
    </row>
    <row r="70" spans="1:6">
      <c r="A70" s="2" t="s">
        <v>79</v>
      </c>
      <c r="B70" s="2" t="s">
        <v>30</v>
      </c>
      <c r="C70" s="2"/>
      <c r="D70" s="2"/>
      <c r="E70" s="2"/>
      <c r="F70" s="2"/>
    </row>
    <row r="71" spans="1:6">
      <c r="A71" s="2" t="s">
        <v>80</v>
      </c>
      <c r="B71" s="2" t="s">
        <v>30</v>
      </c>
      <c r="C71" s="2" t="s">
        <v>31</v>
      </c>
      <c r="D71" s="2" t="s">
        <v>28</v>
      </c>
      <c r="E71" s="2" t="s">
        <v>28</v>
      </c>
      <c r="F71" s="2" t="s">
        <v>31</v>
      </c>
    </row>
    <row r="72" spans="1:6">
      <c r="A72" s="2" t="s">
        <v>93</v>
      </c>
      <c r="B72" s="2"/>
      <c r="C72" s="2"/>
      <c r="D72" s="2"/>
      <c r="E72" s="2"/>
      <c r="F72" s="2"/>
    </row>
    <row r="73" spans="1:6" ht="30">
      <c r="A73" s="2" t="s">
        <v>94</v>
      </c>
      <c r="B73" s="2"/>
      <c r="C73" s="2"/>
      <c r="D73" s="2"/>
      <c r="E73" s="2"/>
      <c r="F73" s="2"/>
    </row>
    <row r="74" spans="1:6">
      <c r="A74" s="2" t="s">
        <v>95</v>
      </c>
      <c r="B74" s="2"/>
      <c r="C74" s="2"/>
      <c r="D74" s="2"/>
      <c r="E74" s="2"/>
      <c r="F74" s="2"/>
    </row>
    <row r="79" spans="1:6">
      <c r="A79" s="2" t="s">
        <v>32</v>
      </c>
      <c r="B79" s="137" t="s">
        <v>13</v>
      </c>
      <c r="C79" s="2" t="s">
        <v>33</v>
      </c>
      <c r="D79" s="2" t="s">
        <v>34</v>
      </c>
      <c r="E79" s="2"/>
      <c r="F79" s="2"/>
    </row>
    <row r="80" spans="1:6">
      <c r="A80" s="2" t="s">
        <v>35</v>
      </c>
      <c r="B80" s="137" t="s">
        <v>13</v>
      </c>
      <c r="C80" s="2" t="s">
        <v>15</v>
      </c>
      <c r="D80" s="2" t="s">
        <v>34</v>
      </c>
      <c r="E80" s="2" t="s">
        <v>36</v>
      </c>
      <c r="F80" s="2" t="s">
        <v>15</v>
      </c>
    </row>
    <row r="81" spans="1:6">
      <c r="A81" s="2" t="s">
        <v>82</v>
      </c>
      <c r="B81" s="137" t="s">
        <v>13</v>
      </c>
      <c r="C81" s="2" t="s">
        <v>9</v>
      </c>
      <c r="D81" s="2" t="s">
        <v>34</v>
      </c>
      <c r="E81" s="2"/>
      <c r="F81" s="2"/>
    </row>
    <row r="82" spans="1:6">
      <c r="A82" s="2" t="s">
        <v>69</v>
      </c>
      <c r="B82" s="137" t="s">
        <v>13</v>
      </c>
      <c r="C82" s="2" t="s">
        <v>36</v>
      </c>
      <c r="D82" s="2"/>
      <c r="E82" s="2" t="s">
        <v>14</v>
      </c>
      <c r="F82" s="2" t="s">
        <v>36</v>
      </c>
    </row>
    <row r="83" spans="1:6">
      <c r="A83" s="2" t="s">
        <v>66</v>
      </c>
      <c r="B83" s="137" t="s">
        <v>13</v>
      </c>
      <c r="C83" s="2" t="s">
        <v>14</v>
      </c>
      <c r="D83" s="2"/>
      <c r="E83" s="2" t="s">
        <v>21</v>
      </c>
      <c r="F83" s="2" t="s">
        <v>14</v>
      </c>
    </row>
    <row r="84" spans="1:6">
      <c r="A84" s="2" t="s">
        <v>58</v>
      </c>
      <c r="B84" s="137" t="s">
        <v>13</v>
      </c>
      <c r="C84" s="2" t="s">
        <v>34</v>
      </c>
      <c r="D84" s="2"/>
      <c r="E84" s="2" t="s">
        <v>34</v>
      </c>
      <c r="F84" s="2" t="s">
        <v>34</v>
      </c>
    </row>
    <row r="85" spans="1:6">
      <c r="A85" s="2" t="s">
        <v>12</v>
      </c>
      <c r="B85" s="137" t="s">
        <v>13</v>
      </c>
      <c r="C85" s="2" t="s">
        <v>14</v>
      </c>
      <c r="D85" s="2"/>
      <c r="E85" s="2" t="s">
        <v>15</v>
      </c>
      <c r="F85" s="2" t="s">
        <v>14</v>
      </c>
    </row>
    <row r="86" spans="1:6">
      <c r="A86" s="2" t="s">
        <v>78</v>
      </c>
      <c r="B86" s="137" t="s">
        <v>13</v>
      </c>
      <c r="C86" s="2" t="s">
        <v>10</v>
      </c>
      <c r="D86" s="2" t="s">
        <v>14</v>
      </c>
      <c r="E86" s="2"/>
      <c r="F86" s="2"/>
    </row>
    <row r="87" spans="1:6">
      <c r="A87" s="2" t="s">
        <v>84</v>
      </c>
      <c r="B87" s="137" t="s">
        <v>13</v>
      </c>
      <c r="C87" s="2" t="s">
        <v>14</v>
      </c>
      <c r="D87" s="2" t="s">
        <v>15</v>
      </c>
      <c r="E87" s="2" t="s">
        <v>15</v>
      </c>
      <c r="F87" s="2" t="s">
        <v>14</v>
      </c>
    </row>
    <row r="88" spans="1:6">
      <c r="A88" s="2" t="s">
        <v>62</v>
      </c>
      <c r="B88" s="137" t="s">
        <v>13</v>
      </c>
      <c r="C88" s="2" t="s">
        <v>15</v>
      </c>
      <c r="D88" s="2" t="s">
        <v>14</v>
      </c>
      <c r="E88" s="2" t="s">
        <v>36</v>
      </c>
      <c r="F88" s="2" t="s">
        <v>15</v>
      </c>
    </row>
    <row r="89" spans="1:6">
      <c r="A89" s="2" t="s">
        <v>91</v>
      </c>
      <c r="B89" s="137" t="s">
        <v>13</v>
      </c>
      <c r="C89" s="2" t="s">
        <v>15</v>
      </c>
      <c r="D89" s="2"/>
      <c r="E89" s="2" t="s">
        <v>14</v>
      </c>
      <c r="F89" s="2" t="s">
        <v>15</v>
      </c>
    </row>
    <row r="90" spans="1:6">
      <c r="A90" s="2" t="s">
        <v>85</v>
      </c>
      <c r="B90" s="137" t="s">
        <v>13</v>
      </c>
      <c r="C90" s="2" t="s">
        <v>15</v>
      </c>
      <c r="D90" s="2"/>
      <c r="E90" s="2" t="s">
        <v>21</v>
      </c>
      <c r="F90" s="2" t="s">
        <v>15</v>
      </c>
    </row>
    <row r="91" spans="1:6">
      <c r="A91" s="2" t="s">
        <v>46</v>
      </c>
      <c r="B91" s="137" t="s">
        <v>13</v>
      </c>
      <c r="C91" s="2" t="s">
        <v>14</v>
      </c>
      <c r="D91" s="2"/>
      <c r="E91" s="2" t="s">
        <v>34</v>
      </c>
      <c r="F91" s="2" t="s">
        <v>14</v>
      </c>
    </row>
    <row r="92" spans="1:6">
      <c r="A92" s="2" t="s">
        <v>63</v>
      </c>
      <c r="B92" s="137" t="s">
        <v>13</v>
      </c>
      <c r="C92" s="2" t="s">
        <v>34</v>
      </c>
      <c r="D92" s="2" t="s">
        <v>14</v>
      </c>
      <c r="E92" s="2" t="s">
        <v>36</v>
      </c>
      <c r="F92" s="2" t="s">
        <v>34</v>
      </c>
    </row>
    <row r="93" spans="1:6">
      <c r="A93" s="2" t="s">
        <v>40</v>
      </c>
      <c r="B93" s="137" t="s">
        <v>13</v>
      </c>
      <c r="C93" s="2" t="s">
        <v>15</v>
      </c>
      <c r="D93" s="2"/>
      <c r="E93" s="2" t="s">
        <v>15</v>
      </c>
      <c r="F93" s="2" t="s">
        <v>15</v>
      </c>
    </row>
    <row r="94" spans="1:6" ht="15.75">
      <c r="A94" s="2" t="s">
        <v>42</v>
      </c>
      <c r="B94" s="138" t="s">
        <v>18</v>
      </c>
      <c r="C94" s="2" t="s">
        <v>43</v>
      </c>
      <c r="D94" s="2"/>
      <c r="E94" s="2" t="s">
        <v>43</v>
      </c>
      <c r="F94" s="2" t="s">
        <v>43</v>
      </c>
    </row>
    <row r="95" spans="1:6" ht="15.75">
      <c r="A95" s="2" t="s">
        <v>44</v>
      </c>
      <c r="B95" s="138" t="s">
        <v>18</v>
      </c>
      <c r="C95" s="2" t="s">
        <v>22</v>
      </c>
      <c r="D95" s="2"/>
      <c r="E95" s="2" t="s">
        <v>43</v>
      </c>
      <c r="F95" s="2" t="s">
        <v>22</v>
      </c>
    </row>
    <row r="96" spans="1:6" ht="30">
      <c r="A96" s="2" t="s">
        <v>81</v>
      </c>
      <c r="B96" s="138" t="s">
        <v>18</v>
      </c>
      <c r="C96" s="2" t="s">
        <v>21</v>
      </c>
      <c r="D96" s="2"/>
      <c r="E96" s="2" t="s">
        <v>43</v>
      </c>
      <c r="F96" s="2" t="s">
        <v>21</v>
      </c>
    </row>
    <row r="97" spans="1:6" ht="30">
      <c r="A97" s="2" t="s">
        <v>83</v>
      </c>
      <c r="B97" s="138" t="s">
        <v>18</v>
      </c>
      <c r="C97" s="2" t="s">
        <v>21</v>
      </c>
      <c r="D97" s="2" t="s">
        <v>21</v>
      </c>
      <c r="E97" s="2" t="s">
        <v>43</v>
      </c>
      <c r="F97" s="2" t="s">
        <v>21</v>
      </c>
    </row>
    <row r="98" spans="1:6" ht="30">
      <c r="A98" s="2" t="s">
        <v>41</v>
      </c>
      <c r="B98" s="138" t="s">
        <v>18</v>
      </c>
      <c r="C98" s="2" t="s">
        <v>21</v>
      </c>
      <c r="D98" s="2" t="s">
        <v>21</v>
      </c>
      <c r="E98" s="2" t="s">
        <v>22</v>
      </c>
      <c r="F98" s="2" t="s">
        <v>21</v>
      </c>
    </row>
    <row r="99" spans="1:6" ht="30">
      <c r="A99" s="2" t="s">
        <v>60</v>
      </c>
      <c r="B99" s="138" t="s">
        <v>18</v>
      </c>
      <c r="C99" s="2" t="s">
        <v>21</v>
      </c>
      <c r="D99" s="2" t="s">
        <v>22</v>
      </c>
      <c r="E99" s="2" t="s">
        <v>43</v>
      </c>
      <c r="F99" s="2" t="s">
        <v>21</v>
      </c>
    </row>
    <row r="100" spans="1:6" ht="30">
      <c r="A100" s="2" t="s">
        <v>77</v>
      </c>
      <c r="B100" s="138" t="s">
        <v>18</v>
      </c>
      <c r="C100" s="2" t="s">
        <v>21</v>
      </c>
      <c r="D100" s="2" t="s">
        <v>22</v>
      </c>
      <c r="E100" s="2" t="s">
        <v>22</v>
      </c>
      <c r="F100" s="2" t="s">
        <v>21</v>
      </c>
    </row>
    <row r="101" spans="1:6" ht="30">
      <c r="A101" s="2" t="s">
        <v>20</v>
      </c>
      <c r="B101" s="138" t="s">
        <v>18</v>
      </c>
      <c r="C101" s="2" t="s">
        <v>21</v>
      </c>
      <c r="D101" s="2" t="s">
        <v>22</v>
      </c>
      <c r="E101" s="2" t="s">
        <v>22</v>
      </c>
      <c r="F101" s="2" t="s">
        <v>21</v>
      </c>
    </row>
    <row r="102" spans="1:6">
      <c r="A102" s="2" t="s">
        <v>54</v>
      </c>
      <c r="B102" s="2" t="s">
        <v>30</v>
      </c>
      <c r="C102" s="2" t="s">
        <v>28</v>
      </c>
      <c r="D102" s="2"/>
      <c r="E102" s="2" t="s">
        <v>31</v>
      </c>
      <c r="F102" s="2" t="s">
        <v>28</v>
      </c>
    </row>
    <row r="103" spans="1:6">
      <c r="A103" s="2" t="s">
        <v>57</v>
      </c>
      <c r="B103" s="2" t="s">
        <v>30</v>
      </c>
      <c r="C103" s="2" t="s">
        <v>31</v>
      </c>
      <c r="D103" s="2"/>
      <c r="E103" s="2" t="s">
        <v>28</v>
      </c>
      <c r="F103" s="2" t="s">
        <v>31</v>
      </c>
    </row>
    <row r="104" spans="1:6" ht="30">
      <c r="A104" s="2" t="s">
        <v>55</v>
      </c>
      <c r="B104" s="2" t="s">
        <v>30</v>
      </c>
      <c r="C104" s="2" t="s">
        <v>21</v>
      </c>
      <c r="D104" s="2" t="s">
        <v>28</v>
      </c>
      <c r="E104" s="2" t="s">
        <v>28</v>
      </c>
      <c r="F104" s="2" t="s">
        <v>21</v>
      </c>
    </row>
    <row r="105" spans="1:6">
      <c r="A105" s="2" t="s">
        <v>51</v>
      </c>
      <c r="B105" s="2" t="s">
        <v>30</v>
      </c>
      <c r="C105" s="2" t="s">
        <v>28</v>
      </c>
      <c r="D105" s="2"/>
      <c r="E105" s="2" t="s">
        <v>31</v>
      </c>
      <c r="F105" s="2" t="s">
        <v>28</v>
      </c>
    </row>
    <row r="106" spans="1:6">
      <c r="A106" s="2" t="s">
        <v>37</v>
      </c>
      <c r="B106" s="2" t="s">
        <v>30</v>
      </c>
      <c r="C106" s="2" t="s">
        <v>28</v>
      </c>
      <c r="D106" s="2"/>
      <c r="E106" s="2" t="s">
        <v>31</v>
      </c>
      <c r="F106" s="2" t="s">
        <v>28</v>
      </c>
    </row>
    <row r="107" spans="1:6">
      <c r="A107" s="2" t="s">
        <v>45</v>
      </c>
      <c r="B107" s="2" t="s">
        <v>30</v>
      </c>
      <c r="C107" s="2" t="s">
        <v>33</v>
      </c>
      <c r="D107" s="2" t="s">
        <v>28</v>
      </c>
      <c r="E107" s="2"/>
      <c r="F107" s="2"/>
    </row>
    <row r="108" spans="1:6">
      <c r="A108" s="2" t="s">
        <v>70</v>
      </c>
      <c r="B108" s="2" t="s">
        <v>30</v>
      </c>
      <c r="C108" s="2" t="s">
        <v>28</v>
      </c>
      <c r="D108" s="2"/>
      <c r="E108" s="2" t="s">
        <v>31</v>
      </c>
      <c r="F108" s="2" t="s">
        <v>28</v>
      </c>
    </row>
    <row r="109" spans="1:6">
      <c r="A109" s="2" t="s">
        <v>29</v>
      </c>
      <c r="B109" s="2" t="s">
        <v>30</v>
      </c>
      <c r="C109" s="2" t="s">
        <v>28</v>
      </c>
      <c r="D109" s="2" t="s">
        <v>21</v>
      </c>
      <c r="E109" s="2" t="s">
        <v>31</v>
      </c>
      <c r="F109" s="2" t="s">
        <v>28</v>
      </c>
    </row>
    <row r="110" spans="1:6" ht="30">
      <c r="A110" s="2" t="s">
        <v>76</v>
      </c>
      <c r="B110" s="2" t="s">
        <v>30</v>
      </c>
      <c r="C110" s="2" t="s">
        <v>21</v>
      </c>
      <c r="D110" s="2" t="s">
        <v>21</v>
      </c>
      <c r="E110" s="2" t="s">
        <v>28</v>
      </c>
      <c r="F110" s="2" t="s">
        <v>21</v>
      </c>
    </row>
    <row r="111" spans="1:6">
      <c r="A111" s="2" t="s">
        <v>59</v>
      </c>
      <c r="B111" s="2" t="s">
        <v>30</v>
      </c>
      <c r="C111" s="2" t="s">
        <v>28</v>
      </c>
      <c r="D111" s="2"/>
      <c r="E111" s="2" t="s">
        <v>28</v>
      </c>
      <c r="F111" s="2" t="s">
        <v>28</v>
      </c>
    </row>
    <row r="112" spans="1:6" ht="30">
      <c r="A112" s="2" t="s">
        <v>71</v>
      </c>
      <c r="B112" s="2" t="s">
        <v>30</v>
      </c>
      <c r="C112" s="2" t="s">
        <v>21</v>
      </c>
      <c r="D112" s="2"/>
      <c r="E112" s="2" t="s">
        <v>28</v>
      </c>
      <c r="F112" s="2" t="s">
        <v>21</v>
      </c>
    </row>
    <row r="113" spans="1:6" ht="30">
      <c r="A113" s="2" t="s">
        <v>72</v>
      </c>
      <c r="B113" s="2" t="s">
        <v>30</v>
      </c>
      <c r="C113" s="2" t="s">
        <v>21</v>
      </c>
      <c r="D113" s="2" t="s">
        <v>31</v>
      </c>
      <c r="E113" s="2" t="s">
        <v>28</v>
      </c>
      <c r="F113" s="2" t="s">
        <v>21</v>
      </c>
    </row>
    <row r="114" spans="1:6">
      <c r="A114" s="2" t="s">
        <v>68</v>
      </c>
      <c r="B114" s="2" t="s">
        <v>30</v>
      </c>
      <c r="C114" s="2" t="s">
        <v>28</v>
      </c>
      <c r="D114" s="2" t="s">
        <v>21</v>
      </c>
      <c r="E114" s="2" t="s">
        <v>28</v>
      </c>
      <c r="F114" s="2" t="s">
        <v>28</v>
      </c>
    </row>
    <row r="115" spans="1:6">
      <c r="A115" s="2" t="s">
        <v>80</v>
      </c>
      <c r="B115" s="2" t="s">
        <v>30</v>
      </c>
      <c r="C115" s="2" t="s">
        <v>31</v>
      </c>
      <c r="D115" s="2" t="s">
        <v>28</v>
      </c>
      <c r="E115" s="2" t="s">
        <v>28</v>
      </c>
      <c r="F115" s="2" t="s">
        <v>31</v>
      </c>
    </row>
    <row r="116" spans="1:6">
      <c r="A116" s="2" t="s">
        <v>26</v>
      </c>
      <c r="B116" s="2" t="s">
        <v>27</v>
      </c>
      <c r="C116" s="2" t="s">
        <v>9</v>
      </c>
      <c r="D116" s="2" t="s">
        <v>28</v>
      </c>
      <c r="E116" s="2"/>
      <c r="F116" s="2"/>
    </row>
    <row r="117" spans="1:6" ht="30">
      <c r="A117" s="2" t="s">
        <v>61</v>
      </c>
      <c r="B117" s="2" t="s">
        <v>27</v>
      </c>
      <c r="C117" s="2" t="s">
        <v>33</v>
      </c>
      <c r="D117" s="2" t="s">
        <v>28</v>
      </c>
      <c r="E117" s="2"/>
      <c r="F117" s="2"/>
    </row>
    <row r="118" spans="1:6" ht="30">
      <c r="A118" s="2" t="s">
        <v>64</v>
      </c>
      <c r="B118" s="2" t="s">
        <v>27</v>
      </c>
      <c r="C118" s="2" t="s">
        <v>10</v>
      </c>
      <c r="D118" s="2" t="s">
        <v>28</v>
      </c>
      <c r="E118" s="2"/>
      <c r="F118" s="2"/>
    </row>
    <row r="119" spans="1:6">
      <c r="A119" s="2" t="s">
        <v>47</v>
      </c>
      <c r="B119" s="2" t="s">
        <v>27</v>
      </c>
      <c r="C119" s="2" t="s">
        <v>15</v>
      </c>
      <c r="D119" s="2" t="s">
        <v>34</v>
      </c>
      <c r="E119" s="2" t="s">
        <v>36</v>
      </c>
      <c r="F119" s="2" t="s">
        <v>15</v>
      </c>
    </row>
    <row r="120" spans="1:6">
      <c r="A120" s="2" t="s">
        <v>39</v>
      </c>
      <c r="B120" s="2" t="s">
        <v>27</v>
      </c>
      <c r="C120" s="2" t="s">
        <v>15</v>
      </c>
      <c r="D120" s="2" t="s">
        <v>10</v>
      </c>
      <c r="E120" s="2"/>
      <c r="F120" s="2"/>
    </row>
    <row r="121" spans="1:6">
      <c r="A121" s="2" t="s">
        <v>52</v>
      </c>
      <c r="B121" s="2" t="s">
        <v>27</v>
      </c>
      <c r="C121" s="2" t="s">
        <v>33</v>
      </c>
      <c r="D121" s="2" t="s">
        <v>28</v>
      </c>
      <c r="E121" s="2"/>
      <c r="F121" s="2"/>
    </row>
    <row r="122" spans="1:6">
      <c r="A122" s="2" t="s">
        <v>65</v>
      </c>
      <c r="B122" s="2" t="s">
        <v>8</v>
      </c>
      <c r="C122" s="2" t="s">
        <v>9</v>
      </c>
      <c r="D122" s="2" t="s">
        <v>10</v>
      </c>
      <c r="E122" s="2" t="s">
        <v>9</v>
      </c>
      <c r="F122" s="2" t="s">
        <v>9</v>
      </c>
    </row>
    <row r="123" spans="1:6">
      <c r="A123" s="2" t="s">
        <v>7</v>
      </c>
      <c r="B123" s="2" t="s">
        <v>8</v>
      </c>
      <c r="C123" s="2" t="s">
        <v>9</v>
      </c>
      <c r="D123" s="2" t="s">
        <v>9</v>
      </c>
      <c r="E123" s="2" t="s">
        <v>10</v>
      </c>
      <c r="F123" s="2" t="s">
        <v>9</v>
      </c>
    </row>
    <row r="124" spans="1:6">
      <c r="A124" s="2" t="s">
        <v>11</v>
      </c>
      <c r="B124" s="2" t="s">
        <v>8</v>
      </c>
      <c r="C124" s="2" t="s">
        <v>9</v>
      </c>
      <c r="D124" s="2" t="s">
        <v>10</v>
      </c>
      <c r="E124" s="2" t="s">
        <v>9</v>
      </c>
      <c r="F124" s="2" t="s">
        <v>9</v>
      </c>
    </row>
    <row r="125" spans="1:6">
      <c r="A125" s="2" t="s">
        <v>24</v>
      </c>
      <c r="B125" s="2" t="s">
        <v>8</v>
      </c>
      <c r="C125" s="2" t="s">
        <v>9</v>
      </c>
      <c r="D125" s="2" t="s">
        <v>10</v>
      </c>
      <c r="E125" s="2" t="s">
        <v>9</v>
      </c>
      <c r="F125" s="2" t="s">
        <v>9</v>
      </c>
    </row>
    <row r="126" spans="1:6">
      <c r="A126" s="2" t="s">
        <v>73</v>
      </c>
      <c r="B126" s="2" t="s">
        <v>8</v>
      </c>
      <c r="C126" s="2" t="s">
        <v>9</v>
      </c>
      <c r="D126" s="2"/>
      <c r="E126" s="2" t="s">
        <v>10</v>
      </c>
      <c r="F126" s="2" t="s">
        <v>9</v>
      </c>
    </row>
    <row r="127" spans="1:6">
      <c r="A127" s="2" t="s">
        <v>75</v>
      </c>
      <c r="B127" s="2" t="s">
        <v>8</v>
      </c>
      <c r="C127" s="2" t="s">
        <v>10</v>
      </c>
      <c r="D127" s="2" t="s">
        <v>10</v>
      </c>
      <c r="E127" s="2" t="s">
        <v>10</v>
      </c>
      <c r="F127" s="2" t="s">
        <v>10</v>
      </c>
    </row>
    <row r="128" spans="1:6">
      <c r="A128" s="2" t="s">
        <v>92</v>
      </c>
      <c r="B128" s="2" t="s">
        <v>8</v>
      </c>
      <c r="C128" s="2" t="s">
        <v>10</v>
      </c>
      <c r="D128" s="2"/>
      <c r="E128" s="2" t="s">
        <v>9</v>
      </c>
      <c r="F128" s="2" t="s">
        <v>10</v>
      </c>
    </row>
    <row r="129" spans="1:6">
      <c r="A129" s="2" t="s">
        <v>88</v>
      </c>
      <c r="B129" s="2" t="s">
        <v>8</v>
      </c>
      <c r="C129" s="2" t="s">
        <v>9</v>
      </c>
      <c r="D129" s="2" t="s">
        <v>9</v>
      </c>
      <c r="E129" s="2" t="s">
        <v>9</v>
      </c>
      <c r="F129" s="2" t="s">
        <v>9</v>
      </c>
    </row>
    <row r="130" spans="1:6">
      <c r="A130" s="2" t="s">
        <v>90</v>
      </c>
      <c r="B130" s="2" t="s">
        <v>8</v>
      </c>
      <c r="C130" s="2" t="s">
        <v>9</v>
      </c>
      <c r="D130" s="2" t="s">
        <v>10</v>
      </c>
      <c r="E130" s="2" t="s">
        <v>10</v>
      </c>
      <c r="F130" s="2" t="s">
        <v>9</v>
      </c>
    </row>
    <row r="131" spans="1:6">
      <c r="A131" s="2" t="s">
        <v>87</v>
      </c>
      <c r="B131" s="2" t="s">
        <v>8</v>
      </c>
      <c r="C131" s="2" t="s">
        <v>33</v>
      </c>
      <c r="D131" s="2" t="s">
        <v>10</v>
      </c>
      <c r="E131" s="2"/>
      <c r="F131" s="2"/>
    </row>
    <row r="132" spans="1:6">
      <c r="A132" s="2" t="s">
        <v>89</v>
      </c>
      <c r="B132" s="2" t="s">
        <v>8</v>
      </c>
      <c r="C132" s="2" t="s">
        <v>10</v>
      </c>
      <c r="D132" s="2"/>
      <c r="E132" s="2" t="s">
        <v>10</v>
      </c>
      <c r="F132" s="2" t="s">
        <v>10</v>
      </c>
    </row>
    <row r="133" spans="1:6">
      <c r="A133" s="2" t="s">
        <v>86</v>
      </c>
      <c r="B133" s="2" t="s">
        <v>8</v>
      </c>
      <c r="C133" s="2" t="s">
        <v>10</v>
      </c>
      <c r="D133" s="2"/>
      <c r="E133" s="2" t="s">
        <v>9</v>
      </c>
      <c r="F133" s="2" t="s">
        <v>10</v>
      </c>
    </row>
    <row r="134" spans="1:6">
      <c r="A134" s="2" t="s">
        <v>25</v>
      </c>
      <c r="B134" s="2" t="s">
        <v>8</v>
      </c>
      <c r="C134" s="2" t="s">
        <v>9</v>
      </c>
      <c r="D134" s="2" t="s">
        <v>9</v>
      </c>
      <c r="E134" s="2" t="s">
        <v>9</v>
      </c>
      <c r="F134" s="2" t="s">
        <v>9</v>
      </c>
    </row>
    <row r="135" spans="1:6">
      <c r="A135" s="2" t="s">
        <v>23</v>
      </c>
      <c r="B135" s="2" t="s">
        <v>8</v>
      </c>
      <c r="C135" s="2" t="s">
        <v>9</v>
      </c>
      <c r="D135" s="2"/>
      <c r="E135" s="2" t="s">
        <v>9</v>
      </c>
      <c r="F135" s="2" t="s">
        <v>9</v>
      </c>
    </row>
  </sheetData>
  <autoFilter ref="A1:F74" xr:uid="{A01472FE-3B52-B84D-91E3-8414B9862F30}">
    <filterColumn colId="3" showButton="0"/>
    <filterColumn colId="4" showButton="0"/>
    <sortState ref="A4:F74">
      <sortCondition ref="B1:B74"/>
    </sortState>
  </autoFilter>
  <mergeCells count="4">
    <mergeCell ref="A1:A2"/>
    <mergeCell ref="B1:B2"/>
    <mergeCell ref="C1:C2"/>
    <mergeCell ref="D1:F1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9"/>
  <sheetViews>
    <sheetView topLeftCell="L1" workbookViewId="0">
      <selection activeCell="M14" sqref="M14"/>
    </sheetView>
  </sheetViews>
  <sheetFormatPr baseColWidth="10" defaultColWidth="8.85546875" defaultRowHeight="15"/>
  <cols>
    <col min="11" max="11" width="40.7109375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A2">
        <v>2</v>
      </c>
      <c r="B2">
        <v>16</v>
      </c>
      <c r="C2" t="s">
        <v>103</v>
      </c>
      <c r="D2" t="s">
        <v>30</v>
      </c>
      <c r="E2" t="s">
        <v>45</v>
      </c>
      <c r="F2" t="s">
        <v>105</v>
      </c>
      <c r="G2">
        <v>1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A3">
        <v>2</v>
      </c>
      <c r="B3">
        <v>20</v>
      </c>
      <c r="C3" t="s">
        <v>103</v>
      </c>
      <c r="D3" t="s">
        <v>104</v>
      </c>
      <c r="E3" t="s">
        <v>52</v>
      </c>
      <c r="F3" t="s">
        <v>105</v>
      </c>
      <c r="G3">
        <v>1</v>
      </c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A4">
        <v>2</v>
      </c>
      <c r="B4">
        <v>22</v>
      </c>
      <c r="C4" t="s">
        <v>103</v>
      </c>
      <c r="D4" t="s">
        <v>104</v>
      </c>
      <c r="E4" t="s">
        <v>52</v>
      </c>
      <c r="F4" t="s">
        <v>105</v>
      </c>
      <c r="G4">
        <v>1</v>
      </c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A5">
        <v>2</v>
      </c>
      <c r="B5">
        <v>30</v>
      </c>
      <c r="C5" t="s">
        <v>103</v>
      </c>
      <c r="D5" t="s">
        <v>104</v>
      </c>
      <c r="E5" t="s">
        <v>61</v>
      </c>
      <c r="F5" t="s">
        <v>105</v>
      </c>
      <c r="G5">
        <v>1</v>
      </c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A6">
        <v>2</v>
      </c>
      <c r="B6">
        <v>60</v>
      </c>
      <c r="C6" t="s">
        <v>103</v>
      </c>
      <c r="D6" t="s">
        <v>8</v>
      </c>
      <c r="E6" t="s">
        <v>87</v>
      </c>
      <c r="F6" t="s">
        <v>105</v>
      </c>
      <c r="G6">
        <v>1</v>
      </c>
      <c r="J6" s="240" t="s">
        <v>179</v>
      </c>
      <c r="K6" s="13" t="s">
        <v>103</v>
      </c>
      <c r="L6" s="9">
        <f t="shared" ref="L6:AA7" si="0">COUNTIFS($C$2:$C$642,$K6,$A$2:$A$642,L$3,$F$2:$F$642,$K$4)</f>
        <v>0</v>
      </c>
      <c r="M6" s="9">
        <f t="shared" si="0"/>
        <v>5</v>
      </c>
      <c r="N6" s="9">
        <f t="shared" si="0"/>
        <v>0</v>
      </c>
      <c r="O6" s="9">
        <f t="shared" si="0"/>
        <v>0</v>
      </c>
      <c r="P6" s="9">
        <f t="shared" si="0"/>
        <v>4</v>
      </c>
      <c r="Q6" s="9">
        <f t="shared" si="0"/>
        <v>0</v>
      </c>
      <c r="R6" s="9">
        <f t="shared" si="0"/>
        <v>0</v>
      </c>
      <c r="S6" s="9">
        <f t="shared" si="0"/>
        <v>6</v>
      </c>
      <c r="T6" s="9">
        <f t="shared" si="0"/>
        <v>0</v>
      </c>
      <c r="U6" s="9">
        <f t="shared" si="0"/>
        <v>0</v>
      </c>
      <c r="V6" s="9">
        <f t="shared" si="0"/>
        <v>6</v>
      </c>
      <c r="W6" s="9">
        <f t="shared" si="0"/>
        <v>0</v>
      </c>
      <c r="X6" s="9">
        <f t="shared" si="0"/>
        <v>0</v>
      </c>
      <c r="Y6" s="9">
        <f t="shared" si="0"/>
        <v>5</v>
      </c>
      <c r="Z6" s="9">
        <f t="shared" si="0"/>
        <v>0</v>
      </c>
      <c r="AA6" s="9">
        <f t="shared" si="0"/>
        <v>0</v>
      </c>
      <c r="AB6" s="9">
        <f t="shared" ref="V6:AC7" si="1">COUNTIFS($C$2:$C$642,$K6,$A$2:$A$642,AB$3,$F$2:$F$642,$K$4)</f>
        <v>2</v>
      </c>
      <c r="AC6" s="9">
        <f t="shared" si="1"/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A7">
        <v>5</v>
      </c>
      <c r="B7">
        <v>84</v>
      </c>
      <c r="C7" t="s">
        <v>103</v>
      </c>
      <c r="D7" t="s">
        <v>30</v>
      </c>
      <c r="E7" t="s">
        <v>45</v>
      </c>
      <c r="F7" t="s">
        <v>105</v>
      </c>
      <c r="G7">
        <v>2</v>
      </c>
      <c r="J7" s="241"/>
      <c r="K7" s="13" t="s">
        <v>106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1"/>
        <v>0</v>
      </c>
      <c r="W7" s="9">
        <f t="shared" si="1"/>
        <v>0</v>
      </c>
      <c r="X7" s="9">
        <f t="shared" si="1"/>
        <v>0</v>
      </c>
      <c r="Y7" s="9">
        <f t="shared" si="1"/>
        <v>0</v>
      </c>
      <c r="Z7" s="9">
        <f t="shared" si="1"/>
        <v>0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A8">
        <v>5</v>
      </c>
      <c r="B8">
        <v>88</v>
      </c>
      <c r="C8" t="s">
        <v>103</v>
      </c>
      <c r="D8" t="s">
        <v>104</v>
      </c>
      <c r="E8" t="s">
        <v>52</v>
      </c>
      <c r="F8" t="s">
        <v>105</v>
      </c>
      <c r="G8">
        <v>2</v>
      </c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A9">
        <v>5</v>
      </c>
      <c r="B9">
        <v>94</v>
      </c>
      <c r="C9" t="s">
        <v>103</v>
      </c>
      <c r="D9" t="s">
        <v>104</v>
      </c>
      <c r="E9" t="s">
        <v>61</v>
      </c>
      <c r="F9" t="s">
        <v>105</v>
      </c>
      <c r="G9">
        <v>2</v>
      </c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A10">
        <v>5</v>
      </c>
      <c r="B10">
        <v>120</v>
      </c>
      <c r="C10" t="s">
        <v>103</v>
      </c>
      <c r="D10" t="s">
        <v>8</v>
      </c>
      <c r="E10" t="s">
        <v>87</v>
      </c>
      <c r="F10" t="s">
        <v>105</v>
      </c>
      <c r="G10">
        <v>2</v>
      </c>
      <c r="J10" s="240" t="s">
        <v>179</v>
      </c>
      <c r="K10" s="13" t="s">
        <v>103</v>
      </c>
      <c r="L10" s="9">
        <f t="shared" ref="L10:AA12" si="4">COUNTIFS($C$2:$C$642,$K10,$A$2:$A$642,L$3,$F$2:$F$642,$K$8)</f>
        <v>0</v>
      </c>
      <c r="M10" s="9">
        <f t="shared" si="4"/>
        <v>0</v>
      </c>
      <c r="N10" s="9">
        <f t="shared" si="4"/>
        <v>0</v>
      </c>
      <c r="O10" s="9">
        <f t="shared" si="4"/>
        <v>0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0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0</v>
      </c>
      <c r="AB10" s="9">
        <f t="shared" ref="AB10:AM12" si="5">COUNTIFS($C$2:$C$642,$K10,$A$2:$A$642,AB$3,$F$2:$F$642,$K$8)</f>
        <v>0</v>
      </c>
      <c r="AC10" s="9">
        <f t="shared" si="5"/>
        <v>0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0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ref="AN10:AW12" si="6">COUNTIFS($C$2:$C$642,$K10,$A$2:$A$642,AN$3,$F$2:$F$642,$AN$8)</f>
        <v>0</v>
      </c>
      <c r="AO10" s="9">
        <f t="shared" si="6"/>
        <v>0</v>
      </c>
      <c r="AP10" s="9">
        <f t="shared" si="6"/>
        <v>0</v>
      </c>
      <c r="AQ10" s="9">
        <f t="shared" si="6"/>
        <v>0</v>
      </c>
      <c r="AR10" s="9">
        <f t="shared" si="6"/>
        <v>0</v>
      </c>
      <c r="AS10" s="9">
        <f t="shared" si="6"/>
        <v>0</v>
      </c>
      <c r="AT10" s="9">
        <f t="shared" si="6"/>
        <v>0</v>
      </c>
      <c r="AU10" s="9">
        <f t="shared" si="6"/>
        <v>0</v>
      </c>
      <c r="AV10" s="9">
        <f t="shared" si="6"/>
        <v>0</v>
      </c>
      <c r="AW10" s="9">
        <f t="shared" si="6"/>
        <v>0</v>
      </c>
      <c r="AX10" s="253"/>
      <c r="AY10" s="254"/>
      <c r="AZ10" s="229"/>
    </row>
    <row r="11" spans="1:52">
      <c r="A11">
        <v>8</v>
      </c>
      <c r="B11">
        <v>130</v>
      </c>
      <c r="C11" t="s">
        <v>103</v>
      </c>
      <c r="D11" t="s">
        <v>13</v>
      </c>
      <c r="E11" t="s">
        <v>32</v>
      </c>
      <c r="F11" t="s">
        <v>105</v>
      </c>
      <c r="G11">
        <v>3</v>
      </c>
      <c r="J11" s="263"/>
      <c r="K11" s="13" t="s">
        <v>106</v>
      </c>
      <c r="L11" s="9">
        <f t="shared" si="4"/>
        <v>0</v>
      </c>
      <c r="M11" s="9">
        <f t="shared" si="4"/>
        <v>0</v>
      </c>
      <c r="N11" s="9">
        <f t="shared" si="4"/>
        <v>0</v>
      </c>
      <c r="O11" s="9">
        <f t="shared" si="4"/>
        <v>0</v>
      </c>
      <c r="P11" s="9">
        <f t="shared" si="4"/>
        <v>0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0</v>
      </c>
      <c r="V11" s="9">
        <f t="shared" si="4"/>
        <v>0</v>
      </c>
      <c r="W11" s="9">
        <f t="shared" si="4"/>
        <v>0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5"/>
        <v>0</v>
      </c>
      <c r="AC11" s="9">
        <f t="shared" si="5"/>
        <v>0</v>
      </c>
      <c r="AD11" s="9">
        <f t="shared" si="5"/>
        <v>0</v>
      </c>
      <c r="AE11" s="9">
        <f t="shared" si="5"/>
        <v>0</v>
      </c>
      <c r="AF11" s="9">
        <f t="shared" si="5"/>
        <v>0</v>
      </c>
      <c r="AG11" s="9">
        <f t="shared" si="5"/>
        <v>0</v>
      </c>
      <c r="AH11" s="9">
        <f t="shared" si="5"/>
        <v>0</v>
      </c>
      <c r="AI11" s="9">
        <f t="shared" si="5"/>
        <v>0</v>
      </c>
      <c r="AJ11" s="9">
        <f t="shared" si="5"/>
        <v>0</v>
      </c>
      <c r="AK11" s="9">
        <f t="shared" si="5"/>
        <v>0</v>
      </c>
      <c r="AL11" s="9">
        <f t="shared" si="5"/>
        <v>0</v>
      </c>
      <c r="AM11" s="9">
        <f t="shared" si="5"/>
        <v>0</v>
      </c>
      <c r="AN11" s="9">
        <f t="shared" si="6"/>
        <v>0</v>
      </c>
      <c r="AO11" s="9">
        <f t="shared" si="6"/>
        <v>0</v>
      </c>
      <c r="AP11" s="9">
        <f t="shared" si="6"/>
        <v>0</v>
      </c>
      <c r="AQ11" s="9">
        <f t="shared" si="6"/>
        <v>0</v>
      </c>
      <c r="AR11" s="9">
        <f t="shared" si="6"/>
        <v>0</v>
      </c>
      <c r="AS11" s="9">
        <f t="shared" si="6"/>
        <v>0</v>
      </c>
      <c r="AT11" s="9">
        <f t="shared" si="6"/>
        <v>0</v>
      </c>
      <c r="AU11" s="9">
        <f t="shared" si="6"/>
        <v>0</v>
      </c>
      <c r="AV11" s="9">
        <f t="shared" si="6"/>
        <v>0</v>
      </c>
      <c r="AW11" s="9">
        <f t="shared" si="6"/>
        <v>0</v>
      </c>
      <c r="AX11" s="253"/>
      <c r="AY11" s="254"/>
      <c r="AZ11" s="229"/>
    </row>
    <row r="12" spans="1:52">
      <c r="A12">
        <v>8</v>
      </c>
      <c r="B12">
        <v>136</v>
      </c>
      <c r="C12" t="s">
        <v>103</v>
      </c>
      <c r="D12" t="s">
        <v>30</v>
      </c>
      <c r="E12" t="s">
        <v>45</v>
      </c>
      <c r="F12" t="s">
        <v>105</v>
      </c>
      <c r="G12">
        <v>3</v>
      </c>
      <c r="J12" s="241"/>
      <c r="K12" s="13" t="s">
        <v>6</v>
      </c>
      <c r="L12" s="9">
        <f t="shared" si="4"/>
        <v>0</v>
      </c>
      <c r="M12" s="9">
        <f t="shared" si="4"/>
        <v>0</v>
      </c>
      <c r="N12" s="9">
        <f t="shared" si="4"/>
        <v>0</v>
      </c>
      <c r="O12" s="9">
        <f t="shared" si="4"/>
        <v>0</v>
      </c>
      <c r="P12" s="9">
        <f t="shared" si="4"/>
        <v>0</v>
      </c>
      <c r="Q12" s="9">
        <f t="shared" si="4"/>
        <v>0</v>
      </c>
      <c r="R12" s="9">
        <f t="shared" si="4"/>
        <v>0</v>
      </c>
      <c r="S12" s="9">
        <f t="shared" si="4"/>
        <v>0</v>
      </c>
      <c r="T12" s="9">
        <f t="shared" si="4"/>
        <v>0</v>
      </c>
      <c r="U12" s="9">
        <f t="shared" si="4"/>
        <v>0</v>
      </c>
      <c r="V12" s="9">
        <f t="shared" si="4"/>
        <v>0</v>
      </c>
      <c r="W12" s="9">
        <f t="shared" si="4"/>
        <v>0</v>
      </c>
      <c r="X12" s="9">
        <f t="shared" si="4"/>
        <v>0</v>
      </c>
      <c r="Y12" s="9">
        <f t="shared" si="4"/>
        <v>0</v>
      </c>
      <c r="Z12" s="9">
        <f t="shared" si="4"/>
        <v>0</v>
      </c>
      <c r="AA12" s="9">
        <f t="shared" si="4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0</v>
      </c>
      <c r="AG12" s="9">
        <f t="shared" si="5"/>
        <v>0</v>
      </c>
      <c r="AH12" s="9">
        <f t="shared" si="5"/>
        <v>0</v>
      </c>
      <c r="AI12" s="9">
        <f t="shared" si="5"/>
        <v>0</v>
      </c>
      <c r="AJ12" s="9">
        <f t="shared" si="5"/>
        <v>0</v>
      </c>
      <c r="AK12" s="9">
        <f t="shared" si="5"/>
        <v>0</v>
      </c>
      <c r="AL12" s="9">
        <f t="shared" si="5"/>
        <v>0</v>
      </c>
      <c r="AM12" s="9">
        <f t="shared" si="5"/>
        <v>0</v>
      </c>
      <c r="AN12" s="9">
        <f t="shared" si="6"/>
        <v>0</v>
      </c>
      <c r="AO12" s="9">
        <f t="shared" si="6"/>
        <v>0</v>
      </c>
      <c r="AP12" s="9">
        <f t="shared" si="6"/>
        <v>0</v>
      </c>
      <c r="AQ12" s="9">
        <f t="shared" si="6"/>
        <v>0</v>
      </c>
      <c r="AR12" s="9">
        <f t="shared" si="6"/>
        <v>0</v>
      </c>
      <c r="AS12" s="9">
        <f t="shared" si="6"/>
        <v>0</v>
      </c>
      <c r="AT12" s="9">
        <f t="shared" si="6"/>
        <v>0</v>
      </c>
      <c r="AU12" s="9">
        <f t="shared" si="6"/>
        <v>0</v>
      </c>
      <c r="AV12" s="9">
        <f t="shared" si="6"/>
        <v>0</v>
      </c>
      <c r="AW12" s="9">
        <f t="shared" si="6"/>
        <v>0</v>
      </c>
      <c r="AX12" s="255"/>
      <c r="AY12" s="256"/>
      <c r="AZ12" s="230"/>
    </row>
    <row r="13" spans="1:52">
      <c r="A13">
        <v>8</v>
      </c>
      <c r="B13">
        <v>138</v>
      </c>
      <c r="C13" t="s">
        <v>103</v>
      </c>
      <c r="D13" t="s">
        <v>104</v>
      </c>
      <c r="E13" t="s">
        <v>52</v>
      </c>
      <c r="F13" t="s">
        <v>105</v>
      </c>
      <c r="G13">
        <v>3</v>
      </c>
    </row>
    <row r="14" spans="1:52">
      <c r="A14">
        <v>8</v>
      </c>
      <c r="B14">
        <v>140</v>
      </c>
      <c r="C14" t="s">
        <v>103</v>
      </c>
      <c r="D14" t="s">
        <v>104</v>
      </c>
      <c r="E14" t="s">
        <v>52</v>
      </c>
      <c r="F14" t="s">
        <v>105</v>
      </c>
      <c r="G14">
        <v>3</v>
      </c>
      <c r="K14" s="15" t="s">
        <v>186</v>
      </c>
      <c r="L14" s="16">
        <v>5</v>
      </c>
      <c r="M14" s="157">
        <f>AVERAGE(L19:Z19)</f>
        <v>2.6</v>
      </c>
    </row>
    <row r="15" spans="1:52">
      <c r="A15">
        <v>8</v>
      </c>
      <c r="B15">
        <v>146</v>
      </c>
      <c r="C15" t="s">
        <v>103</v>
      </c>
      <c r="D15" t="s">
        <v>104</v>
      </c>
      <c r="E15" t="s">
        <v>61</v>
      </c>
      <c r="F15" t="s">
        <v>105</v>
      </c>
      <c r="G15">
        <v>3</v>
      </c>
      <c r="K15" s="17" t="s">
        <v>187</v>
      </c>
      <c r="L15" s="9">
        <f>(L6+L10)*1.5</f>
        <v>0</v>
      </c>
      <c r="M15" s="9">
        <f t="shared" ref="M15:AZ15" si="7">(M6+M10)*1.5</f>
        <v>7.5</v>
      </c>
      <c r="N15" s="9">
        <f t="shared" si="7"/>
        <v>0</v>
      </c>
      <c r="O15" s="9">
        <f t="shared" si="7"/>
        <v>0</v>
      </c>
      <c r="P15" s="9">
        <f t="shared" si="7"/>
        <v>6</v>
      </c>
      <c r="Q15" s="9">
        <f t="shared" si="7"/>
        <v>0</v>
      </c>
      <c r="R15" s="9">
        <f t="shared" si="7"/>
        <v>0</v>
      </c>
      <c r="S15" s="9">
        <f t="shared" si="7"/>
        <v>9</v>
      </c>
      <c r="T15" s="9">
        <f t="shared" si="7"/>
        <v>0</v>
      </c>
      <c r="U15" s="9">
        <f t="shared" si="7"/>
        <v>0</v>
      </c>
      <c r="V15" s="9">
        <f t="shared" si="7"/>
        <v>9</v>
      </c>
      <c r="W15" s="9">
        <f t="shared" si="7"/>
        <v>0</v>
      </c>
      <c r="X15" s="9">
        <f t="shared" si="7"/>
        <v>0</v>
      </c>
      <c r="Y15" s="9">
        <f t="shared" si="7"/>
        <v>7.5</v>
      </c>
      <c r="Z15" s="9">
        <f t="shared" si="7"/>
        <v>0</v>
      </c>
      <c r="AA15" s="9">
        <f t="shared" si="7"/>
        <v>0</v>
      </c>
      <c r="AB15" s="9">
        <f t="shared" si="7"/>
        <v>3</v>
      </c>
      <c r="AC15" s="9">
        <f t="shared" si="7"/>
        <v>0</v>
      </c>
      <c r="AD15" s="9">
        <f t="shared" si="7"/>
        <v>0</v>
      </c>
      <c r="AE15" s="9">
        <f t="shared" si="7"/>
        <v>0</v>
      </c>
      <c r="AF15" s="9">
        <f>(AF10)*1.5</f>
        <v>0</v>
      </c>
      <c r="AG15" s="9">
        <f t="shared" si="7"/>
        <v>0</v>
      </c>
      <c r="AH15" s="9">
        <f t="shared" si="7"/>
        <v>0</v>
      </c>
      <c r="AI15" s="9">
        <f t="shared" si="7"/>
        <v>0</v>
      </c>
      <c r="AJ15" s="9">
        <f t="shared" si="7"/>
        <v>0</v>
      </c>
      <c r="AK15" s="9">
        <f t="shared" si="7"/>
        <v>0</v>
      </c>
      <c r="AL15" s="9">
        <f t="shared" si="7"/>
        <v>0</v>
      </c>
      <c r="AM15" s="9">
        <f t="shared" si="7"/>
        <v>0</v>
      </c>
      <c r="AN15" s="9">
        <f t="shared" si="7"/>
        <v>0</v>
      </c>
      <c r="AO15" s="9">
        <f t="shared" si="7"/>
        <v>0</v>
      </c>
      <c r="AP15" s="9">
        <f t="shared" si="7"/>
        <v>0</v>
      </c>
      <c r="AQ15" s="9">
        <f t="shared" si="7"/>
        <v>0</v>
      </c>
      <c r="AR15" s="9">
        <f t="shared" si="7"/>
        <v>0</v>
      </c>
      <c r="AS15" s="9">
        <f t="shared" si="7"/>
        <v>0</v>
      </c>
      <c r="AT15" s="9">
        <f t="shared" si="7"/>
        <v>0</v>
      </c>
      <c r="AU15" s="9">
        <f t="shared" si="7"/>
        <v>0</v>
      </c>
      <c r="AV15" s="9">
        <f t="shared" si="7"/>
        <v>0</v>
      </c>
      <c r="AW15" s="9">
        <f t="shared" si="7"/>
        <v>0</v>
      </c>
      <c r="AX15" s="9">
        <f t="shared" si="7"/>
        <v>0</v>
      </c>
      <c r="AY15" s="9">
        <f t="shared" si="7"/>
        <v>0</v>
      </c>
      <c r="AZ15" s="9">
        <f t="shared" si="7"/>
        <v>0</v>
      </c>
    </row>
    <row r="16" spans="1:52">
      <c r="A16">
        <v>8</v>
      </c>
      <c r="B16">
        <v>182</v>
      </c>
      <c r="C16" t="s">
        <v>103</v>
      </c>
      <c r="D16" t="s">
        <v>8</v>
      </c>
      <c r="E16" t="s">
        <v>87</v>
      </c>
      <c r="F16" t="s">
        <v>105</v>
      </c>
      <c r="G16">
        <v>3</v>
      </c>
      <c r="K16" s="17" t="s">
        <v>188</v>
      </c>
      <c r="L16" s="9">
        <f>(L7+L11)*1</f>
        <v>0</v>
      </c>
      <c r="M16" s="9">
        <f t="shared" ref="M16:AZ16" si="8">(M7+M11)*1</f>
        <v>0</v>
      </c>
      <c r="N16" s="9">
        <f t="shared" si="8"/>
        <v>0</v>
      </c>
      <c r="O16" s="9">
        <f t="shared" si="8"/>
        <v>0</v>
      </c>
      <c r="P16" s="9">
        <f t="shared" si="8"/>
        <v>0</v>
      </c>
      <c r="Q16" s="9">
        <f t="shared" si="8"/>
        <v>0</v>
      </c>
      <c r="R16" s="9">
        <f t="shared" si="8"/>
        <v>0</v>
      </c>
      <c r="S16" s="9">
        <f t="shared" si="8"/>
        <v>0</v>
      </c>
      <c r="T16" s="9">
        <f t="shared" si="8"/>
        <v>0</v>
      </c>
      <c r="U16" s="9">
        <f t="shared" si="8"/>
        <v>0</v>
      </c>
      <c r="V16" s="9">
        <f t="shared" si="8"/>
        <v>0</v>
      </c>
      <c r="W16" s="9">
        <f t="shared" si="8"/>
        <v>0</v>
      </c>
      <c r="X16" s="9">
        <f t="shared" si="8"/>
        <v>0</v>
      </c>
      <c r="Y16" s="9">
        <f t="shared" si="8"/>
        <v>0</v>
      </c>
      <c r="Z16" s="9">
        <f t="shared" si="8"/>
        <v>0</v>
      </c>
      <c r="AA16" s="9">
        <f t="shared" si="8"/>
        <v>0</v>
      </c>
      <c r="AB16" s="9">
        <f t="shared" si="8"/>
        <v>0</v>
      </c>
      <c r="AC16" s="9">
        <f t="shared" si="8"/>
        <v>0</v>
      </c>
      <c r="AD16" s="9">
        <f t="shared" si="8"/>
        <v>0</v>
      </c>
      <c r="AE16" s="9">
        <f t="shared" si="8"/>
        <v>0</v>
      </c>
      <c r="AF16" s="9">
        <f t="shared" si="8"/>
        <v>0</v>
      </c>
      <c r="AG16" s="9">
        <f t="shared" si="8"/>
        <v>0</v>
      </c>
      <c r="AH16" s="9">
        <f t="shared" si="8"/>
        <v>0</v>
      </c>
      <c r="AI16" s="9">
        <f t="shared" si="8"/>
        <v>0</v>
      </c>
      <c r="AJ16" s="9">
        <f t="shared" si="8"/>
        <v>0</v>
      </c>
      <c r="AK16" s="9">
        <f t="shared" si="8"/>
        <v>0</v>
      </c>
      <c r="AL16" s="9">
        <f t="shared" si="8"/>
        <v>0</v>
      </c>
      <c r="AM16" s="9">
        <f t="shared" si="8"/>
        <v>0</v>
      </c>
      <c r="AN16" s="9">
        <f t="shared" si="8"/>
        <v>0</v>
      </c>
      <c r="AO16" s="9">
        <f t="shared" si="8"/>
        <v>0</v>
      </c>
      <c r="AP16" s="9">
        <f t="shared" si="8"/>
        <v>0</v>
      </c>
      <c r="AQ16" s="9">
        <f t="shared" si="8"/>
        <v>0</v>
      </c>
      <c r="AR16" s="9">
        <f t="shared" si="8"/>
        <v>0</v>
      </c>
      <c r="AS16" s="9">
        <f t="shared" si="8"/>
        <v>0</v>
      </c>
      <c r="AT16" s="9">
        <f t="shared" si="8"/>
        <v>0</v>
      </c>
      <c r="AU16" s="9">
        <f t="shared" si="8"/>
        <v>0</v>
      </c>
      <c r="AV16" s="9">
        <f t="shared" si="8"/>
        <v>0</v>
      </c>
      <c r="AW16" s="9">
        <f t="shared" si="8"/>
        <v>0</v>
      </c>
      <c r="AX16" s="9">
        <f t="shared" si="8"/>
        <v>0</v>
      </c>
      <c r="AY16" s="9">
        <f t="shared" si="8"/>
        <v>0</v>
      </c>
      <c r="AZ16" s="9">
        <f t="shared" si="8"/>
        <v>0</v>
      </c>
    </row>
    <row r="17" spans="1:52">
      <c r="A17">
        <v>11</v>
      </c>
      <c r="B17">
        <v>198</v>
      </c>
      <c r="C17" t="s">
        <v>103</v>
      </c>
      <c r="D17" t="s">
        <v>13</v>
      </c>
      <c r="E17" t="s">
        <v>32</v>
      </c>
      <c r="F17" t="s">
        <v>105</v>
      </c>
      <c r="G17">
        <v>4</v>
      </c>
      <c r="K17" s="17" t="s">
        <v>189</v>
      </c>
      <c r="L17" s="9">
        <f>L12*2.5</f>
        <v>0</v>
      </c>
      <c r="M17" s="9">
        <f t="shared" ref="M17:AZ17" si="9">M12*2.5</f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0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0</v>
      </c>
      <c r="Z17" s="9">
        <f t="shared" si="9"/>
        <v>0</v>
      </c>
      <c r="AA17" s="9">
        <f t="shared" si="9"/>
        <v>0</v>
      </c>
      <c r="AB17" s="9">
        <f t="shared" si="9"/>
        <v>0</v>
      </c>
      <c r="AC17" s="9">
        <f t="shared" si="9"/>
        <v>0</v>
      </c>
      <c r="AD17" s="9">
        <f t="shared" si="9"/>
        <v>0</v>
      </c>
      <c r="AE17" s="9">
        <f t="shared" si="9"/>
        <v>0</v>
      </c>
      <c r="AF17" s="9">
        <f t="shared" si="9"/>
        <v>0</v>
      </c>
      <c r="AG17" s="9">
        <f t="shared" si="9"/>
        <v>0</v>
      </c>
      <c r="AH17" s="9">
        <f t="shared" si="9"/>
        <v>0</v>
      </c>
      <c r="AI17" s="9">
        <f t="shared" si="9"/>
        <v>0</v>
      </c>
      <c r="AJ17" s="9">
        <f t="shared" si="9"/>
        <v>0</v>
      </c>
      <c r="AK17" s="9">
        <f t="shared" si="9"/>
        <v>0</v>
      </c>
      <c r="AL17" s="9">
        <f t="shared" si="9"/>
        <v>0</v>
      </c>
      <c r="AM17" s="9">
        <f t="shared" si="9"/>
        <v>0</v>
      </c>
      <c r="AN17" s="9">
        <f t="shared" si="9"/>
        <v>0</v>
      </c>
      <c r="AO17" s="9">
        <f t="shared" si="9"/>
        <v>0</v>
      </c>
      <c r="AP17" s="9">
        <f t="shared" si="9"/>
        <v>0</v>
      </c>
      <c r="AQ17" s="9">
        <f t="shared" si="9"/>
        <v>0</v>
      </c>
      <c r="AR17" s="9">
        <f t="shared" si="9"/>
        <v>0</v>
      </c>
      <c r="AS17" s="9">
        <f t="shared" si="9"/>
        <v>0</v>
      </c>
      <c r="AT17" s="9">
        <f t="shared" si="9"/>
        <v>0</v>
      </c>
      <c r="AU17" s="9">
        <f t="shared" si="9"/>
        <v>0</v>
      </c>
      <c r="AV17" s="9">
        <f t="shared" si="9"/>
        <v>0</v>
      </c>
      <c r="AW17" s="9">
        <f t="shared" si="9"/>
        <v>0</v>
      </c>
      <c r="AX17" s="9">
        <f t="shared" si="9"/>
        <v>0</v>
      </c>
      <c r="AY17" s="9">
        <f t="shared" si="9"/>
        <v>0</v>
      </c>
      <c r="AZ17" s="9">
        <f t="shared" si="9"/>
        <v>0</v>
      </c>
    </row>
    <row r="18" spans="1:52">
      <c r="A18">
        <v>11</v>
      </c>
      <c r="B18">
        <v>204</v>
      </c>
      <c r="C18" t="s">
        <v>103</v>
      </c>
      <c r="D18" t="s">
        <v>30</v>
      </c>
      <c r="E18" t="s">
        <v>45</v>
      </c>
      <c r="F18" t="s">
        <v>105</v>
      </c>
      <c r="G18">
        <v>4</v>
      </c>
      <c r="K18" s="15" t="s">
        <v>186</v>
      </c>
      <c r="L18" s="16">
        <f>$L$14</f>
        <v>5</v>
      </c>
      <c r="M18" s="16">
        <f t="shared" ref="M18:AZ18" si="10">$L$14</f>
        <v>5</v>
      </c>
      <c r="N18" s="16">
        <f t="shared" si="10"/>
        <v>5</v>
      </c>
      <c r="O18" s="16">
        <f t="shared" si="10"/>
        <v>5</v>
      </c>
      <c r="P18" s="16">
        <f t="shared" si="10"/>
        <v>5</v>
      </c>
      <c r="Q18" s="16">
        <f t="shared" si="10"/>
        <v>5</v>
      </c>
      <c r="R18" s="16">
        <f t="shared" si="10"/>
        <v>5</v>
      </c>
      <c r="S18" s="16">
        <f t="shared" si="10"/>
        <v>5</v>
      </c>
      <c r="T18" s="16">
        <f t="shared" si="10"/>
        <v>5</v>
      </c>
      <c r="U18" s="16">
        <f t="shared" si="10"/>
        <v>5</v>
      </c>
      <c r="V18" s="16">
        <f t="shared" si="10"/>
        <v>5</v>
      </c>
      <c r="W18" s="16">
        <f t="shared" si="10"/>
        <v>5</v>
      </c>
      <c r="X18" s="16">
        <f t="shared" si="10"/>
        <v>5</v>
      </c>
      <c r="Y18" s="16">
        <f t="shared" si="10"/>
        <v>5</v>
      </c>
      <c r="Z18" s="16">
        <f t="shared" si="10"/>
        <v>5</v>
      </c>
      <c r="AA18" s="16">
        <f t="shared" si="10"/>
        <v>5</v>
      </c>
      <c r="AB18" s="16">
        <f t="shared" si="10"/>
        <v>5</v>
      </c>
      <c r="AC18" s="16">
        <f t="shared" si="10"/>
        <v>5</v>
      </c>
      <c r="AD18" s="16">
        <f t="shared" si="10"/>
        <v>5</v>
      </c>
      <c r="AE18" s="16">
        <f t="shared" si="10"/>
        <v>5</v>
      </c>
      <c r="AF18" s="16">
        <f t="shared" si="10"/>
        <v>5</v>
      </c>
      <c r="AG18" s="16">
        <f t="shared" si="10"/>
        <v>5</v>
      </c>
      <c r="AH18" s="16">
        <f t="shared" si="10"/>
        <v>5</v>
      </c>
      <c r="AI18" s="16">
        <f t="shared" si="10"/>
        <v>5</v>
      </c>
      <c r="AJ18" s="16">
        <f t="shared" si="10"/>
        <v>5</v>
      </c>
      <c r="AK18" s="16">
        <f t="shared" si="10"/>
        <v>5</v>
      </c>
      <c r="AL18" s="16">
        <f t="shared" si="10"/>
        <v>5</v>
      </c>
      <c r="AM18" s="16">
        <f t="shared" si="10"/>
        <v>5</v>
      </c>
      <c r="AN18" s="16">
        <f t="shared" si="10"/>
        <v>5</v>
      </c>
      <c r="AO18" s="16">
        <f t="shared" si="10"/>
        <v>5</v>
      </c>
      <c r="AP18" s="16">
        <f t="shared" si="10"/>
        <v>5</v>
      </c>
      <c r="AQ18" s="16">
        <f t="shared" si="10"/>
        <v>5</v>
      </c>
      <c r="AR18" s="16">
        <f t="shared" si="10"/>
        <v>5</v>
      </c>
      <c r="AS18" s="16">
        <f t="shared" si="10"/>
        <v>5</v>
      </c>
      <c r="AT18" s="16">
        <f t="shared" si="10"/>
        <v>5</v>
      </c>
      <c r="AU18" s="16">
        <f t="shared" si="10"/>
        <v>5</v>
      </c>
      <c r="AV18" s="16">
        <f t="shared" si="10"/>
        <v>5</v>
      </c>
      <c r="AW18" s="16">
        <f t="shared" si="10"/>
        <v>5</v>
      </c>
      <c r="AX18" s="16">
        <f t="shared" si="10"/>
        <v>5</v>
      </c>
      <c r="AY18" s="16">
        <f t="shared" si="10"/>
        <v>5</v>
      </c>
      <c r="AZ18" s="16">
        <f t="shared" si="10"/>
        <v>5</v>
      </c>
    </row>
    <row r="19" spans="1:52">
      <c r="A19">
        <v>11</v>
      </c>
      <c r="B19">
        <v>208</v>
      </c>
      <c r="C19" t="s">
        <v>103</v>
      </c>
      <c r="D19" t="s">
        <v>104</v>
      </c>
      <c r="E19" t="s">
        <v>52</v>
      </c>
      <c r="F19" t="s">
        <v>105</v>
      </c>
      <c r="G19">
        <v>4</v>
      </c>
      <c r="K19" s="18" t="s">
        <v>190</v>
      </c>
      <c r="L19" s="19">
        <f t="shared" ref="L19:AZ19" si="11">SUM(L15:L17)</f>
        <v>0</v>
      </c>
      <c r="M19" s="19">
        <f t="shared" si="11"/>
        <v>7.5</v>
      </c>
      <c r="N19" s="19">
        <f t="shared" si="11"/>
        <v>0</v>
      </c>
      <c r="O19" s="19">
        <f t="shared" si="11"/>
        <v>0</v>
      </c>
      <c r="P19" s="19">
        <f t="shared" si="11"/>
        <v>6</v>
      </c>
      <c r="Q19" s="19">
        <f t="shared" si="11"/>
        <v>0</v>
      </c>
      <c r="R19" s="19">
        <f t="shared" si="11"/>
        <v>0</v>
      </c>
      <c r="S19" s="19">
        <f t="shared" si="11"/>
        <v>9</v>
      </c>
      <c r="T19" s="19">
        <f t="shared" si="11"/>
        <v>0</v>
      </c>
      <c r="U19" s="19">
        <f t="shared" si="11"/>
        <v>0</v>
      </c>
      <c r="V19" s="19">
        <f t="shared" si="11"/>
        <v>9</v>
      </c>
      <c r="W19" s="19">
        <f t="shared" si="11"/>
        <v>0</v>
      </c>
      <c r="X19" s="19">
        <f t="shared" si="11"/>
        <v>0</v>
      </c>
      <c r="Y19" s="19">
        <f t="shared" si="11"/>
        <v>7.5</v>
      </c>
      <c r="Z19" s="19">
        <f t="shared" si="11"/>
        <v>0</v>
      </c>
      <c r="AA19" s="19">
        <f t="shared" si="11"/>
        <v>0</v>
      </c>
      <c r="AB19" s="19">
        <f t="shared" si="11"/>
        <v>3</v>
      </c>
      <c r="AC19" s="19">
        <f t="shared" si="11"/>
        <v>0</v>
      </c>
      <c r="AD19" s="19">
        <f t="shared" si="11"/>
        <v>0</v>
      </c>
      <c r="AE19" s="19">
        <f t="shared" si="11"/>
        <v>0</v>
      </c>
      <c r="AF19" s="19">
        <f t="shared" si="11"/>
        <v>0</v>
      </c>
      <c r="AG19" s="19">
        <f t="shared" si="11"/>
        <v>0</v>
      </c>
      <c r="AH19" s="19">
        <f t="shared" si="11"/>
        <v>0</v>
      </c>
      <c r="AI19" s="19">
        <f t="shared" si="11"/>
        <v>0</v>
      </c>
      <c r="AJ19" s="19">
        <f t="shared" si="11"/>
        <v>0</v>
      </c>
      <c r="AK19" s="19">
        <f t="shared" si="11"/>
        <v>0</v>
      </c>
      <c r="AL19" s="19">
        <f t="shared" si="11"/>
        <v>0</v>
      </c>
      <c r="AM19" s="19">
        <f t="shared" si="11"/>
        <v>0</v>
      </c>
      <c r="AN19" s="19">
        <f t="shared" si="11"/>
        <v>0</v>
      </c>
      <c r="AO19" s="19">
        <f t="shared" si="11"/>
        <v>0</v>
      </c>
      <c r="AP19" s="19">
        <f t="shared" si="11"/>
        <v>0</v>
      </c>
      <c r="AQ19" s="19">
        <f t="shared" si="11"/>
        <v>0</v>
      </c>
      <c r="AR19" s="19">
        <f t="shared" si="11"/>
        <v>0</v>
      </c>
      <c r="AS19" s="19">
        <f t="shared" si="11"/>
        <v>0</v>
      </c>
      <c r="AT19" s="19">
        <f t="shared" si="11"/>
        <v>0</v>
      </c>
      <c r="AU19" s="19">
        <f t="shared" si="11"/>
        <v>0</v>
      </c>
      <c r="AV19" s="19">
        <f t="shared" si="11"/>
        <v>0</v>
      </c>
      <c r="AW19" s="19">
        <f t="shared" si="11"/>
        <v>0</v>
      </c>
      <c r="AX19" s="19">
        <f t="shared" si="11"/>
        <v>0</v>
      </c>
      <c r="AY19" s="19">
        <f t="shared" si="11"/>
        <v>0</v>
      </c>
      <c r="AZ19" s="19">
        <f t="shared" si="11"/>
        <v>0</v>
      </c>
    </row>
    <row r="20" spans="1:52">
      <c r="A20">
        <v>11</v>
      </c>
      <c r="B20">
        <v>210</v>
      </c>
      <c r="C20" t="s">
        <v>103</v>
      </c>
      <c r="D20" t="s">
        <v>104</v>
      </c>
      <c r="E20" t="s">
        <v>52</v>
      </c>
      <c r="F20" t="s">
        <v>105</v>
      </c>
      <c r="G20">
        <v>4</v>
      </c>
      <c r="K20" s="18" t="s">
        <v>191</v>
      </c>
      <c r="L20" s="20">
        <f t="shared" ref="L20:AZ20" si="12">IF(L19&gt;$L$14,L19-$L$14,0)</f>
        <v>0</v>
      </c>
      <c r="M20" s="20">
        <f t="shared" si="12"/>
        <v>2.5</v>
      </c>
      <c r="N20" s="20">
        <f t="shared" si="12"/>
        <v>0</v>
      </c>
      <c r="O20" s="20">
        <f t="shared" si="12"/>
        <v>0</v>
      </c>
      <c r="P20" s="20">
        <f t="shared" si="12"/>
        <v>1</v>
      </c>
      <c r="Q20" s="20">
        <f t="shared" si="12"/>
        <v>0</v>
      </c>
      <c r="R20" s="20">
        <f t="shared" si="12"/>
        <v>0</v>
      </c>
      <c r="S20" s="20">
        <f t="shared" si="12"/>
        <v>4</v>
      </c>
      <c r="T20" s="20">
        <f t="shared" si="12"/>
        <v>0</v>
      </c>
      <c r="U20" s="20">
        <f t="shared" si="12"/>
        <v>0</v>
      </c>
      <c r="V20" s="20">
        <f t="shared" si="12"/>
        <v>4</v>
      </c>
      <c r="W20" s="20">
        <f t="shared" si="12"/>
        <v>0</v>
      </c>
      <c r="X20" s="20">
        <f t="shared" si="12"/>
        <v>0</v>
      </c>
      <c r="Y20" s="20">
        <f t="shared" si="12"/>
        <v>2.5</v>
      </c>
      <c r="Z20" s="20">
        <f t="shared" si="12"/>
        <v>0</v>
      </c>
      <c r="AA20" s="20">
        <f t="shared" si="12"/>
        <v>0</v>
      </c>
      <c r="AB20" s="20">
        <f t="shared" si="12"/>
        <v>0</v>
      </c>
      <c r="AC20" s="20">
        <f t="shared" si="12"/>
        <v>0</v>
      </c>
      <c r="AD20" s="20">
        <f t="shared" si="12"/>
        <v>0</v>
      </c>
      <c r="AE20" s="20">
        <f t="shared" si="12"/>
        <v>0</v>
      </c>
      <c r="AF20" s="20">
        <f t="shared" si="12"/>
        <v>0</v>
      </c>
      <c r="AG20" s="20">
        <f t="shared" si="12"/>
        <v>0</v>
      </c>
      <c r="AH20" s="20">
        <f t="shared" si="12"/>
        <v>0</v>
      </c>
      <c r="AI20" s="20">
        <f t="shared" si="12"/>
        <v>0</v>
      </c>
      <c r="AJ20" s="20">
        <f t="shared" si="12"/>
        <v>0</v>
      </c>
      <c r="AK20" s="20">
        <f t="shared" si="12"/>
        <v>0</v>
      </c>
      <c r="AL20" s="20">
        <f t="shared" si="12"/>
        <v>0</v>
      </c>
      <c r="AM20" s="20">
        <f t="shared" si="12"/>
        <v>0</v>
      </c>
      <c r="AN20" s="20">
        <f t="shared" si="12"/>
        <v>0</v>
      </c>
      <c r="AO20" s="20">
        <f t="shared" si="12"/>
        <v>0</v>
      </c>
      <c r="AP20" s="20">
        <f t="shared" si="12"/>
        <v>0</v>
      </c>
      <c r="AQ20" s="20">
        <f t="shared" si="12"/>
        <v>0</v>
      </c>
      <c r="AR20" s="20">
        <f t="shared" si="12"/>
        <v>0</v>
      </c>
      <c r="AS20" s="20">
        <f t="shared" si="12"/>
        <v>0</v>
      </c>
      <c r="AT20" s="20">
        <f t="shared" si="12"/>
        <v>0</v>
      </c>
      <c r="AU20" s="20">
        <f t="shared" si="12"/>
        <v>0</v>
      </c>
      <c r="AV20" s="20">
        <f t="shared" si="12"/>
        <v>0</v>
      </c>
      <c r="AW20" s="20">
        <f t="shared" si="12"/>
        <v>0</v>
      </c>
      <c r="AX20" s="20">
        <f t="shared" si="12"/>
        <v>0</v>
      </c>
      <c r="AY20" s="20">
        <f t="shared" si="12"/>
        <v>0</v>
      </c>
      <c r="AZ20" s="20">
        <f t="shared" si="12"/>
        <v>0</v>
      </c>
    </row>
    <row r="21" spans="1:52">
      <c r="A21">
        <v>11</v>
      </c>
      <c r="B21">
        <v>216</v>
      </c>
      <c r="C21" t="s">
        <v>103</v>
      </c>
      <c r="D21" t="s">
        <v>104</v>
      </c>
      <c r="E21" t="s">
        <v>61</v>
      </c>
      <c r="F21" t="s">
        <v>105</v>
      </c>
      <c r="G21">
        <v>4</v>
      </c>
    </row>
    <row r="22" spans="1:52">
      <c r="A22">
        <v>11</v>
      </c>
      <c r="B22">
        <v>244</v>
      </c>
      <c r="C22" t="s">
        <v>103</v>
      </c>
      <c r="D22" t="s">
        <v>8</v>
      </c>
      <c r="E22" t="s">
        <v>87</v>
      </c>
      <c r="F22" t="s">
        <v>105</v>
      </c>
      <c r="G22">
        <v>4</v>
      </c>
      <c r="K22" s="3" t="s">
        <v>109</v>
      </c>
      <c r="L22" s="215" t="s">
        <v>111</v>
      </c>
      <c r="M22" s="215"/>
      <c r="N22" s="215"/>
      <c r="O22" s="215"/>
      <c r="P22" s="215"/>
      <c r="Q22" s="215"/>
      <c r="R22" s="215" t="s">
        <v>112</v>
      </c>
      <c r="S22" s="215" t="s">
        <v>113</v>
      </c>
    </row>
    <row r="23" spans="1:52">
      <c r="A23">
        <v>14</v>
      </c>
      <c r="B23">
        <v>258</v>
      </c>
      <c r="C23" t="s">
        <v>103</v>
      </c>
      <c r="D23" t="s">
        <v>13</v>
      </c>
      <c r="E23" t="s">
        <v>32</v>
      </c>
      <c r="F23" t="s">
        <v>105</v>
      </c>
      <c r="G23">
        <v>5</v>
      </c>
      <c r="K23" s="3" t="s">
        <v>110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215"/>
      <c r="S23" s="215"/>
    </row>
    <row r="24" spans="1:52">
      <c r="A24">
        <v>14</v>
      </c>
      <c r="B24">
        <v>266</v>
      </c>
      <c r="C24" t="s">
        <v>103</v>
      </c>
      <c r="D24" t="s">
        <v>30</v>
      </c>
      <c r="E24" t="s">
        <v>45</v>
      </c>
      <c r="F24" t="s">
        <v>105</v>
      </c>
      <c r="G24">
        <v>5</v>
      </c>
      <c r="K24" s="2" t="s">
        <v>52</v>
      </c>
      <c r="L24" s="2">
        <v>2</v>
      </c>
      <c r="M24" s="2">
        <v>1</v>
      </c>
      <c r="N24" s="2">
        <v>2</v>
      </c>
      <c r="O24" s="2">
        <v>2</v>
      </c>
      <c r="P24" s="2">
        <v>2</v>
      </c>
      <c r="Q24" s="2">
        <v>0</v>
      </c>
      <c r="R24" s="2">
        <v>9</v>
      </c>
      <c r="S24" s="214">
        <v>28</v>
      </c>
    </row>
    <row r="25" spans="1:52">
      <c r="A25">
        <v>14</v>
      </c>
      <c r="B25">
        <v>270</v>
      </c>
      <c r="C25" t="s">
        <v>103</v>
      </c>
      <c r="D25" t="s">
        <v>104</v>
      </c>
      <c r="E25" t="s">
        <v>52</v>
      </c>
      <c r="F25" t="s">
        <v>105</v>
      </c>
      <c r="G25">
        <v>5</v>
      </c>
      <c r="K25" s="2" t="s">
        <v>32</v>
      </c>
      <c r="L25" s="2">
        <v>0</v>
      </c>
      <c r="M25" s="2">
        <v>0</v>
      </c>
      <c r="N25" s="2">
        <v>1</v>
      </c>
      <c r="O25" s="2">
        <v>1</v>
      </c>
      <c r="P25" s="2">
        <v>1</v>
      </c>
      <c r="Q25" s="2">
        <v>1</v>
      </c>
      <c r="R25" s="2">
        <v>4</v>
      </c>
      <c r="S25" s="214"/>
    </row>
    <row r="26" spans="1:52">
      <c r="A26">
        <v>14</v>
      </c>
      <c r="B26">
        <v>272</v>
      </c>
      <c r="C26" t="s">
        <v>103</v>
      </c>
      <c r="D26" t="s">
        <v>104</v>
      </c>
      <c r="E26" t="s">
        <v>52</v>
      </c>
      <c r="F26" t="s">
        <v>105</v>
      </c>
      <c r="G26">
        <v>5</v>
      </c>
      <c r="K26" s="2" t="s">
        <v>61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  <c r="R26" s="2">
        <v>5</v>
      </c>
      <c r="S26" s="214"/>
    </row>
    <row r="27" spans="1:52">
      <c r="A27">
        <v>14</v>
      </c>
      <c r="B27">
        <v>276</v>
      </c>
      <c r="C27" t="s">
        <v>103</v>
      </c>
      <c r="D27" t="s">
        <v>104</v>
      </c>
      <c r="E27" t="s">
        <v>61</v>
      </c>
      <c r="F27" t="s">
        <v>105</v>
      </c>
      <c r="G27">
        <v>5</v>
      </c>
      <c r="K27" s="2" t="s">
        <v>45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6</v>
      </c>
      <c r="S27" s="214"/>
    </row>
    <row r="28" spans="1:52">
      <c r="A28">
        <v>17</v>
      </c>
      <c r="B28">
        <v>306</v>
      </c>
      <c r="C28" t="s">
        <v>103</v>
      </c>
      <c r="D28" t="s">
        <v>13</v>
      </c>
      <c r="E28" t="s">
        <v>32</v>
      </c>
      <c r="F28" t="s">
        <v>105</v>
      </c>
      <c r="G28">
        <v>6</v>
      </c>
      <c r="K28" s="2" t="s">
        <v>87</v>
      </c>
      <c r="L28" s="2">
        <v>1</v>
      </c>
      <c r="M28" s="2">
        <v>1</v>
      </c>
      <c r="N28" s="2">
        <v>1</v>
      </c>
      <c r="O28" s="2">
        <v>1</v>
      </c>
      <c r="P28" s="2">
        <v>0</v>
      </c>
      <c r="Q28" s="2">
        <v>0</v>
      </c>
      <c r="R28" s="2">
        <v>4</v>
      </c>
      <c r="S28" s="214"/>
    </row>
    <row r="29" spans="1:52">
      <c r="A29">
        <v>17</v>
      </c>
      <c r="B29">
        <v>308</v>
      </c>
      <c r="C29" t="s">
        <v>103</v>
      </c>
      <c r="D29" t="s">
        <v>30</v>
      </c>
      <c r="E29" t="s">
        <v>45</v>
      </c>
      <c r="F29" t="s">
        <v>105</v>
      </c>
      <c r="G29">
        <v>6</v>
      </c>
    </row>
  </sheetData>
  <mergeCells count="40">
    <mergeCell ref="L22:Q22"/>
    <mergeCell ref="R22:R23"/>
    <mergeCell ref="S22:S23"/>
    <mergeCell ref="S24:S28"/>
    <mergeCell ref="K1:N1"/>
    <mergeCell ref="O1:R1"/>
    <mergeCell ref="S1:W1"/>
    <mergeCell ref="X1:AA1"/>
    <mergeCell ref="AB1:AE1"/>
    <mergeCell ref="AF1:AJ1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1"/>
  <sheetViews>
    <sheetView topLeftCell="L1" workbookViewId="0">
      <selection activeCell="M14" sqref="M14"/>
    </sheetView>
  </sheetViews>
  <sheetFormatPr baseColWidth="10" defaultColWidth="8.85546875" defaultRowHeight="15"/>
  <cols>
    <col min="11" max="11" width="40.7109375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A2">
        <v>2</v>
      </c>
      <c r="B2">
        <v>12</v>
      </c>
      <c r="C2" t="s">
        <v>103</v>
      </c>
      <c r="D2" t="s">
        <v>13</v>
      </c>
      <c r="E2" t="s">
        <v>35</v>
      </c>
      <c r="F2" t="s">
        <v>105</v>
      </c>
      <c r="G2">
        <v>1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A3">
        <v>2</v>
      </c>
      <c r="B3">
        <v>18</v>
      </c>
      <c r="C3" t="s">
        <v>103</v>
      </c>
      <c r="D3" t="s">
        <v>118</v>
      </c>
      <c r="E3" t="s">
        <v>47</v>
      </c>
      <c r="F3" t="s">
        <v>105</v>
      </c>
      <c r="G3">
        <v>1</v>
      </c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A4">
        <v>2</v>
      </c>
      <c r="B4">
        <v>32</v>
      </c>
      <c r="C4" t="s">
        <v>103</v>
      </c>
      <c r="D4" t="s">
        <v>13</v>
      </c>
      <c r="E4" t="s">
        <v>62</v>
      </c>
      <c r="F4" t="s">
        <v>105</v>
      </c>
      <c r="G4">
        <v>1</v>
      </c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A5">
        <v>3</v>
      </c>
      <c r="B5">
        <v>59</v>
      </c>
      <c r="C5" t="s">
        <v>106</v>
      </c>
      <c r="D5" t="s">
        <v>13</v>
      </c>
      <c r="E5" t="s">
        <v>84</v>
      </c>
      <c r="F5" t="s">
        <v>105</v>
      </c>
      <c r="G5">
        <v>1</v>
      </c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A6">
        <v>3</v>
      </c>
      <c r="B6">
        <v>321</v>
      </c>
      <c r="C6" t="s">
        <v>106</v>
      </c>
      <c r="D6" t="s">
        <v>13</v>
      </c>
      <c r="E6" t="s">
        <v>12</v>
      </c>
      <c r="F6" t="s">
        <v>107</v>
      </c>
      <c r="G6">
        <v>1</v>
      </c>
      <c r="J6" s="240" t="s">
        <v>179</v>
      </c>
      <c r="K6" s="13" t="s">
        <v>103</v>
      </c>
      <c r="L6" s="9">
        <f t="shared" ref="L6:AA7" si="0">COUNTIFS($C$2:$C$642,$K6,$A$2:$A$642,L$3,$F$2:$F$642,$K$4)</f>
        <v>0</v>
      </c>
      <c r="M6" s="9">
        <f>COUNTIFS($C$2:$C$642,$K6,$A$2:$A$642,M$3,$F$2:$F$642,$K$4)</f>
        <v>3</v>
      </c>
      <c r="N6" s="9">
        <f t="shared" si="0"/>
        <v>0</v>
      </c>
      <c r="O6" s="9">
        <f t="shared" si="0"/>
        <v>0</v>
      </c>
      <c r="P6" s="9">
        <f t="shared" si="0"/>
        <v>3</v>
      </c>
      <c r="Q6" s="9">
        <f t="shared" si="0"/>
        <v>0</v>
      </c>
      <c r="R6" s="9">
        <f t="shared" si="0"/>
        <v>0</v>
      </c>
      <c r="S6" s="9">
        <f t="shared" si="0"/>
        <v>2</v>
      </c>
      <c r="T6" s="9">
        <f t="shared" si="0"/>
        <v>0</v>
      </c>
      <c r="U6" s="9">
        <f t="shared" si="0"/>
        <v>0</v>
      </c>
      <c r="V6" s="9">
        <f t="shared" si="0"/>
        <v>3</v>
      </c>
      <c r="W6" s="9">
        <f t="shared" si="0"/>
        <v>0</v>
      </c>
      <c r="X6" s="9">
        <f t="shared" si="0"/>
        <v>0</v>
      </c>
      <c r="Y6" s="9">
        <f t="shared" si="0"/>
        <v>3</v>
      </c>
      <c r="Z6" s="9">
        <f t="shared" si="0"/>
        <v>0</v>
      </c>
      <c r="AA6" s="9">
        <f t="shared" si="0"/>
        <v>0</v>
      </c>
      <c r="AB6" s="9">
        <f t="shared" ref="V6:AC7" si="1">COUNTIFS($C$2:$C$642,$K6,$A$2:$A$642,AB$3,$F$2:$F$642,$K$4)</f>
        <v>0</v>
      </c>
      <c r="AC6" s="9">
        <f t="shared" si="1"/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A7">
        <v>3</v>
      </c>
      <c r="B7">
        <v>349</v>
      </c>
      <c r="C7" t="s">
        <v>106</v>
      </c>
      <c r="D7" t="s">
        <v>13</v>
      </c>
      <c r="E7" t="s">
        <v>40</v>
      </c>
      <c r="F7" t="s">
        <v>107</v>
      </c>
      <c r="G7">
        <v>1</v>
      </c>
      <c r="J7" s="241"/>
      <c r="K7" s="13" t="s">
        <v>106</v>
      </c>
      <c r="L7" s="9">
        <f t="shared" si="0"/>
        <v>0</v>
      </c>
      <c r="M7" s="9">
        <f t="shared" si="0"/>
        <v>0</v>
      </c>
      <c r="N7" s="9">
        <f t="shared" si="0"/>
        <v>1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1</v>
      </c>
      <c r="U7" s="9">
        <f t="shared" si="0"/>
        <v>0</v>
      </c>
      <c r="V7" s="9">
        <f t="shared" si="1"/>
        <v>0</v>
      </c>
      <c r="W7" s="9">
        <f t="shared" si="1"/>
        <v>0</v>
      </c>
      <c r="X7" s="9">
        <f t="shared" si="1"/>
        <v>0</v>
      </c>
      <c r="Y7" s="9">
        <f t="shared" si="1"/>
        <v>0</v>
      </c>
      <c r="Z7" s="9">
        <f t="shared" si="1"/>
        <v>0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A8">
        <v>3</v>
      </c>
      <c r="B8">
        <v>461</v>
      </c>
      <c r="C8" t="s">
        <v>106</v>
      </c>
      <c r="D8" t="s">
        <v>13</v>
      </c>
      <c r="E8" t="s">
        <v>84</v>
      </c>
      <c r="F8" t="s">
        <v>107</v>
      </c>
      <c r="G8">
        <v>1</v>
      </c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A9">
        <v>4</v>
      </c>
      <c r="B9">
        <v>340</v>
      </c>
      <c r="C9" t="s">
        <v>103</v>
      </c>
      <c r="D9" t="s">
        <v>13</v>
      </c>
      <c r="E9" t="s">
        <v>35</v>
      </c>
      <c r="F9" t="s">
        <v>107</v>
      </c>
      <c r="G9">
        <v>1</v>
      </c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A10">
        <v>4</v>
      </c>
      <c r="B10">
        <v>348</v>
      </c>
      <c r="C10" t="s">
        <v>103</v>
      </c>
      <c r="D10" t="s">
        <v>13</v>
      </c>
      <c r="E10" t="s">
        <v>40</v>
      </c>
      <c r="F10" t="s">
        <v>107</v>
      </c>
      <c r="G10">
        <v>1</v>
      </c>
      <c r="J10" s="240" t="s">
        <v>179</v>
      </c>
      <c r="K10" s="13" t="s">
        <v>103</v>
      </c>
      <c r="L10" s="9">
        <f t="shared" ref="L10:AA12" si="4">COUNTIFS($C$2:$C$642,$K10,$A$2:$A$642,L$3,$F$2:$F$642,$K$8)</f>
        <v>0</v>
      </c>
      <c r="M10" s="9">
        <f t="shared" si="4"/>
        <v>0</v>
      </c>
      <c r="N10" s="9">
        <f t="shared" si="4"/>
        <v>0</v>
      </c>
      <c r="O10" s="9">
        <f t="shared" si="4"/>
        <v>6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6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0</v>
      </c>
      <c r="AB10" s="9">
        <f t="shared" ref="AB10:AM12" si="5">COUNTIFS($C$2:$C$642,$K10,$A$2:$A$642,AB$3,$F$2:$F$642,$K$8)</f>
        <v>0</v>
      </c>
      <c r="AC10" s="9">
        <f t="shared" si="5"/>
        <v>4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4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ref="AN10:AW12" si="6">COUNTIFS($C$2:$C$642,$K10,$A$2:$A$642,AN$3,$F$2:$F$642,$AN$8)</f>
        <v>0</v>
      </c>
      <c r="AO10" s="9">
        <f t="shared" si="6"/>
        <v>0</v>
      </c>
      <c r="AP10" s="9">
        <f t="shared" si="6"/>
        <v>0</v>
      </c>
      <c r="AQ10" s="9">
        <f t="shared" si="6"/>
        <v>0</v>
      </c>
      <c r="AR10" s="9">
        <f t="shared" si="6"/>
        <v>0</v>
      </c>
      <c r="AS10" s="9">
        <f t="shared" si="6"/>
        <v>0</v>
      </c>
      <c r="AT10" s="9">
        <f t="shared" si="6"/>
        <v>0</v>
      </c>
      <c r="AU10" s="9">
        <f t="shared" si="6"/>
        <v>0</v>
      </c>
      <c r="AV10" s="9">
        <f t="shared" si="6"/>
        <v>0</v>
      </c>
      <c r="AW10" s="9">
        <f t="shared" si="6"/>
        <v>0</v>
      </c>
      <c r="AX10" s="253"/>
      <c r="AY10" s="254"/>
      <c r="AZ10" s="229"/>
    </row>
    <row r="11" spans="1:52">
      <c r="A11">
        <v>4</v>
      </c>
      <c r="B11">
        <v>376</v>
      </c>
      <c r="C11" t="s">
        <v>103</v>
      </c>
      <c r="D11" t="s">
        <v>118</v>
      </c>
      <c r="E11" t="s">
        <v>47</v>
      </c>
      <c r="F11" t="s">
        <v>107</v>
      </c>
      <c r="G11">
        <v>1</v>
      </c>
      <c r="J11" s="263"/>
      <c r="K11" s="13" t="s">
        <v>106</v>
      </c>
      <c r="L11" s="9">
        <f t="shared" si="4"/>
        <v>0</v>
      </c>
      <c r="M11" s="9">
        <f t="shared" si="4"/>
        <v>0</v>
      </c>
      <c r="N11" s="9">
        <f t="shared" si="4"/>
        <v>3</v>
      </c>
      <c r="O11" s="9">
        <f t="shared" si="4"/>
        <v>0</v>
      </c>
      <c r="P11" s="9">
        <f t="shared" si="4"/>
        <v>3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3</v>
      </c>
      <c r="V11" s="9">
        <f t="shared" si="4"/>
        <v>0</v>
      </c>
      <c r="W11" s="9">
        <f t="shared" si="4"/>
        <v>3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5"/>
        <v>3</v>
      </c>
      <c r="AC11" s="9">
        <f t="shared" si="5"/>
        <v>0</v>
      </c>
      <c r="AD11" s="9">
        <f t="shared" si="5"/>
        <v>3</v>
      </c>
      <c r="AE11" s="9">
        <f t="shared" si="5"/>
        <v>0</v>
      </c>
      <c r="AF11" s="9">
        <f t="shared" si="5"/>
        <v>0</v>
      </c>
      <c r="AG11" s="9">
        <f t="shared" si="5"/>
        <v>0</v>
      </c>
      <c r="AH11" s="9">
        <f t="shared" si="5"/>
        <v>0</v>
      </c>
      <c r="AI11" s="9">
        <f t="shared" si="5"/>
        <v>3</v>
      </c>
      <c r="AJ11" s="9">
        <f t="shared" si="5"/>
        <v>0</v>
      </c>
      <c r="AK11" s="9">
        <f t="shared" si="5"/>
        <v>3</v>
      </c>
      <c r="AL11" s="9">
        <f t="shared" si="5"/>
        <v>0</v>
      </c>
      <c r="AM11" s="9">
        <f t="shared" si="5"/>
        <v>0</v>
      </c>
      <c r="AN11" s="9">
        <f t="shared" si="6"/>
        <v>0</v>
      </c>
      <c r="AO11" s="9">
        <f t="shared" si="6"/>
        <v>0</v>
      </c>
      <c r="AP11" s="9">
        <f t="shared" si="6"/>
        <v>0</v>
      </c>
      <c r="AQ11" s="9">
        <f t="shared" si="6"/>
        <v>0</v>
      </c>
      <c r="AR11" s="9">
        <f t="shared" si="6"/>
        <v>0</v>
      </c>
      <c r="AS11" s="9">
        <f t="shared" si="6"/>
        <v>0</v>
      </c>
      <c r="AT11" s="9">
        <f t="shared" si="6"/>
        <v>0</v>
      </c>
      <c r="AU11" s="9">
        <f t="shared" si="6"/>
        <v>0</v>
      </c>
      <c r="AV11" s="9">
        <f t="shared" si="6"/>
        <v>0</v>
      </c>
      <c r="AW11" s="9">
        <f t="shared" si="6"/>
        <v>0</v>
      </c>
      <c r="AX11" s="253"/>
      <c r="AY11" s="254"/>
      <c r="AZ11" s="229"/>
    </row>
    <row r="12" spans="1:52">
      <c r="A12">
        <v>4</v>
      </c>
      <c r="B12">
        <v>400</v>
      </c>
      <c r="C12" t="s">
        <v>103</v>
      </c>
      <c r="D12" t="s">
        <v>13</v>
      </c>
      <c r="E12" t="s">
        <v>62</v>
      </c>
      <c r="F12" t="s">
        <v>107</v>
      </c>
      <c r="G12">
        <v>1</v>
      </c>
      <c r="J12" s="241"/>
      <c r="K12" s="13" t="s">
        <v>6</v>
      </c>
      <c r="L12" s="9">
        <f t="shared" si="4"/>
        <v>0</v>
      </c>
      <c r="M12" s="9">
        <f t="shared" si="4"/>
        <v>0</v>
      </c>
      <c r="N12" s="9">
        <f t="shared" si="4"/>
        <v>0</v>
      </c>
      <c r="O12" s="9">
        <f t="shared" si="4"/>
        <v>0</v>
      </c>
      <c r="P12" s="9">
        <f t="shared" si="4"/>
        <v>0</v>
      </c>
      <c r="Q12" s="9">
        <f t="shared" si="4"/>
        <v>0</v>
      </c>
      <c r="R12" s="9">
        <f t="shared" si="4"/>
        <v>6</v>
      </c>
      <c r="S12" s="9">
        <f t="shared" si="4"/>
        <v>0</v>
      </c>
      <c r="T12" s="9">
        <f t="shared" si="4"/>
        <v>0</v>
      </c>
      <c r="U12" s="9">
        <f t="shared" si="4"/>
        <v>0</v>
      </c>
      <c r="V12" s="9">
        <f t="shared" si="4"/>
        <v>0</v>
      </c>
      <c r="W12" s="9">
        <f t="shared" si="4"/>
        <v>0</v>
      </c>
      <c r="X12" s="9">
        <f t="shared" si="4"/>
        <v>0</v>
      </c>
      <c r="Y12" s="9">
        <f t="shared" si="4"/>
        <v>6</v>
      </c>
      <c r="Z12" s="9">
        <f t="shared" si="4"/>
        <v>0</v>
      </c>
      <c r="AA12" s="9">
        <f t="shared" si="4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4</v>
      </c>
      <c r="AG12" s="9">
        <f t="shared" si="5"/>
        <v>0</v>
      </c>
      <c r="AH12" s="9">
        <f t="shared" si="5"/>
        <v>0</v>
      </c>
      <c r="AI12" s="9">
        <f t="shared" si="5"/>
        <v>0</v>
      </c>
      <c r="AJ12" s="9">
        <f t="shared" si="5"/>
        <v>0</v>
      </c>
      <c r="AK12" s="9">
        <f t="shared" si="5"/>
        <v>0</v>
      </c>
      <c r="AL12" s="9">
        <f t="shared" si="5"/>
        <v>0</v>
      </c>
      <c r="AM12" s="9">
        <f t="shared" si="5"/>
        <v>4</v>
      </c>
      <c r="AN12" s="9">
        <f t="shared" si="6"/>
        <v>0</v>
      </c>
      <c r="AO12" s="9">
        <f t="shared" si="6"/>
        <v>0</v>
      </c>
      <c r="AP12" s="9">
        <f t="shared" si="6"/>
        <v>0</v>
      </c>
      <c r="AQ12" s="9">
        <f t="shared" si="6"/>
        <v>0</v>
      </c>
      <c r="AR12" s="9">
        <f t="shared" si="6"/>
        <v>0</v>
      </c>
      <c r="AS12" s="9">
        <f t="shared" si="6"/>
        <v>0</v>
      </c>
      <c r="AT12" s="9">
        <f t="shared" si="6"/>
        <v>0</v>
      </c>
      <c r="AU12" s="9">
        <f t="shared" si="6"/>
        <v>0</v>
      </c>
      <c r="AV12" s="9">
        <f t="shared" si="6"/>
        <v>0</v>
      </c>
      <c r="AW12" s="9">
        <f t="shared" si="6"/>
        <v>0</v>
      </c>
      <c r="AX12" s="255"/>
      <c r="AY12" s="256"/>
      <c r="AZ12" s="230"/>
    </row>
    <row r="13" spans="1:52">
      <c r="A13">
        <v>4</v>
      </c>
      <c r="B13">
        <v>464</v>
      </c>
      <c r="C13" t="s">
        <v>103</v>
      </c>
      <c r="D13" t="s">
        <v>13</v>
      </c>
      <c r="E13" t="s">
        <v>85</v>
      </c>
      <c r="F13" t="s">
        <v>107</v>
      </c>
      <c r="G13">
        <v>1</v>
      </c>
    </row>
    <row r="14" spans="1:52">
      <c r="A14">
        <v>4</v>
      </c>
      <c r="B14">
        <v>484</v>
      </c>
      <c r="C14" t="s">
        <v>103</v>
      </c>
      <c r="D14" t="s">
        <v>13</v>
      </c>
      <c r="E14" t="s">
        <v>91</v>
      </c>
      <c r="F14" t="s">
        <v>107</v>
      </c>
      <c r="G14">
        <v>1</v>
      </c>
      <c r="K14" s="15" t="s">
        <v>186</v>
      </c>
      <c r="L14" s="16">
        <v>6.5</v>
      </c>
      <c r="M14" s="157">
        <f>AVERAGE(L19:Z19)</f>
        <v>5.5333333333333332</v>
      </c>
    </row>
    <row r="15" spans="1:52">
      <c r="A15">
        <v>5</v>
      </c>
      <c r="B15">
        <v>76</v>
      </c>
      <c r="C15" t="s">
        <v>103</v>
      </c>
      <c r="D15" t="s">
        <v>13</v>
      </c>
      <c r="E15" t="s">
        <v>35</v>
      </c>
      <c r="F15" t="s">
        <v>105</v>
      </c>
      <c r="G15">
        <v>2</v>
      </c>
      <c r="K15" s="17" t="s">
        <v>187</v>
      </c>
      <c r="L15" s="9">
        <f>(L6+L10)*1.5</f>
        <v>0</v>
      </c>
      <c r="M15" s="9">
        <f t="shared" ref="M15:AZ15" si="7">(M6+M10)*1.5</f>
        <v>4.5</v>
      </c>
      <c r="N15" s="9">
        <f t="shared" si="7"/>
        <v>0</v>
      </c>
      <c r="O15" s="9">
        <f t="shared" si="7"/>
        <v>9</v>
      </c>
      <c r="P15" s="9">
        <f t="shared" si="7"/>
        <v>4.5</v>
      </c>
      <c r="Q15" s="9">
        <f t="shared" si="7"/>
        <v>0</v>
      </c>
      <c r="R15" s="9">
        <f t="shared" si="7"/>
        <v>0</v>
      </c>
      <c r="S15" s="9">
        <f t="shared" si="7"/>
        <v>3</v>
      </c>
      <c r="T15" s="9">
        <f t="shared" si="7"/>
        <v>0</v>
      </c>
      <c r="U15" s="9">
        <f t="shared" si="7"/>
        <v>0</v>
      </c>
      <c r="V15" s="9">
        <f t="shared" si="7"/>
        <v>13.5</v>
      </c>
      <c r="W15" s="9">
        <f t="shared" si="7"/>
        <v>0</v>
      </c>
      <c r="X15" s="9">
        <f t="shared" si="7"/>
        <v>0</v>
      </c>
      <c r="Y15" s="9">
        <f t="shared" si="7"/>
        <v>4.5</v>
      </c>
      <c r="Z15" s="9">
        <f t="shared" si="7"/>
        <v>0</v>
      </c>
      <c r="AA15" s="9">
        <f t="shared" si="7"/>
        <v>0</v>
      </c>
      <c r="AB15" s="9">
        <f t="shared" si="7"/>
        <v>0</v>
      </c>
      <c r="AC15" s="9">
        <f t="shared" si="7"/>
        <v>6</v>
      </c>
      <c r="AD15" s="9">
        <f t="shared" si="7"/>
        <v>0</v>
      </c>
      <c r="AE15" s="9">
        <f t="shared" si="7"/>
        <v>0</v>
      </c>
      <c r="AF15" s="9">
        <f>(AF10)*1.5</f>
        <v>0</v>
      </c>
      <c r="AG15" s="9">
        <f t="shared" si="7"/>
        <v>0</v>
      </c>
      <c r="AH15" s="9">
        <f t="shared" si="7"/>
        <v>0</v>
      </c>
      <c r="AI15" s="9">
        <f t="shared" si="7"/>
        <v>0</v>
      </c>
      <c r="AJ15" s="9">
        <f t="shared" si="7"/>
        <v>6</v>
      </c>
      <c r="AK15" s="9">
        <f t="shared" si="7"/>
        <v>0</v>
      </c>
      <c r="AL15" s="9">
        <f t="shared" si="7"/>
        <v>0</v>
      </c>
      <c r="AM15" s="9">
        <f t="shared" si="7"/>
        <v>0</v>
      </c>
      <c r="AN15" s="9">
        <f t="shared" si="7"/>
        <v>0</v>
      </c>
      <c r="AO15" s="9">
        <f t="shared" si="7"/>
        <v>0</v>
      </c>
      <c r="AP15" s="9">
        <f t="shared" si="7"/>
        <v>0</v>
      </c>
      <c r="AQ15" s="9">
        <f t="shared" si="7"/>
        <v>0</v>
      </c>
      <c r="AR15" s="9">
        <f t="shared" si="7"/>
        <v>0</v>
      </c>
      <c r="AS15" s="9">
        <f t="shared" si="7"/>
        <v>0</v>
      </c>
      <c r="AT15" s="9">
        <f t="shared" si="7"/>
        <v>0</v>
      </c>
      <c r="AU15" s="9">
        <f t="shared" si="7"/>
        <v>0</v>
      </c>
      <c r="AV15" s="9">
        <f t="shared" si="7"/>
        <v>0</v>
      </c>
      <c r="AW15" s="9">
        <f t="shared" si="7"/>
        <v>0</v>
      </c>
      <c r="AX15" s="9">
        <f t="shared" si="7"/>
        <v>0</v>
      </c>
      <c r="AY15" s="9">
        <f t="shared" si="7"/>
        <v>0</v>
      </c>
      <c r="AZ15" s="9">
        <f t="shared" si="7"/>
        <v>0</v>
      </c>
    </row>
    <row r="16" spans="1:52">
      <c r="A16">
        <v>5</v>
      </c>
      <c r="B16">
        <v>78</v>
      </c>
      <c r="C16" t="s">
        <v>103</v>
      </c>
      <c r="D16" t="s">
        <v>108</v>
      </c>
      <c r="E16" t="s">
        <v>39</v>
      </c>
      <c r="F16" t="s">
        <v>105</v>
      </c>
      <c r="G16">
        <v>2</v>
      </c>
      <c r="K16" s="17" t="s">
        <v>188</v>
      </c>
      <c r="L16" s="9">
        <f>(L7+L11)*1</f>
        <v>0</v>
      </c>
      <c r="M16" s="9">
        <f t="shared" ref="M16:AZ16" si="8">(M7+M11)*1</f>
        <v>0</v>
      </c>
      <c r="N16" s="9">
        <f t="shared" si="8"/>
        <v>4</v>
      </c>
      <c r="O16" s="9">
        <f t="shared" si="8"/>
        <v>0</v>
      </c>
      <c r="P16" s="9">
        <f t="shared" si="8"/>
        <v>3</v>
      </c>
      <c r="Q16" s="9">
        <f t="shared" si="8"/>
        <v>0</v>
      </c>
      <c r="R16" s="9">
        <f t="shared" si="8"/>
        <v>0</v>
      </c>
      <c r="S16" s="9">
        <f t="shared" si="8"/>
        <v>0</v>
      </c>
      <c r="T16" s="9">
        <f t="shared" si="8"/>
        <v>1</v>
      </c>
      <c r="U16" s="9">
        <f t="shared" si="8"/>
        <v>3</v>
      </c>
      <c r="V16" s="9">
        <f t="shared" si="8"/>
        <v>0</v>
      </c>
      <c r="W16" s="9">
        <f t="shared" si="8"/>
        <v>3</v>
      </c>
      <c r="X16" s="9">
        <f t="shared" si="8"/>
        <v>0</v>
      </c>
      <c r="Y16" s="9">
        <f t="shared" si="8"/>
        <v>0</v>
      </c>
      <c r="Z16" s="9">
        <f t="shared" si="8"/>
        <v>0</v>
      </c>
      <c r="AA16" s="9">
        <f t="shared" si="8"/>
        <v>0</v>
      </c>
      <c r="AB16" s="9">
        <f t="shared" si="8"/>
        <v>3</v>
      </c>
      <c r="AC16" s="9">
        <f t="shared" si="8"/>
        <v>0</v>
      </c>
      <c r="AD16" s="9">
        <f t="shared" si="8"/>
        <v>3</v>
      </c>
      <c r="AE16" s="9">
        <f t="shared" si="8"/>
        <v>0</v>
      </c>
      <c r="AF16" s="9">
        <f t="shared" si="8"/>
        <v>0</v>
      </c>
      <c r="AG16" s="9">
        <f t="shared" si="8"/>
        <v>0</v>
      </c>
      <c r="AH16" s="9">
        <f t="shared" si="8"/>
        <v>0</v>
      </c>
      <c r="AI16" s="9">
        <f t="shared" si="8"/>
        <v>3</v>
      </c>
      <c r="AJ16" s="9">
        <f t="shared" si="8"/>
        <v>0</v>
      </c>
      <c r="AK16" s="9">
        <f t="shared" si="8"/>
        <v>3</v>
      </c>
      <c r="AL16" s="9">
        <f t="shared" si="8"/>
        <v>0</v>
      </c>
      <c r="AM16" s="9">
        <f t="shared" si="8"/>
        <v>0</v>
      </c>
      <c r="AN16" s="9">
        <f t="shared" si="8"/>
        <v>0</v>
      </c>
      <c r="AO16" s="9">
        <f t="shared" si="8"/>
        <v>0</v>
      </c>
      <c r="AP16" s="9">
        <f t="shared" si="8"/>
        <v>0</v>
      </c>
      <c r="AQ16" s="9">
        <f t="shared" si="8"/>
        <v>0</v>
      </c>
      <c r="AR16" s="9">
        <f t="shared" si="8"/>
        <v>0</v>
      </c>
      <c r="AS16" s="9">
        <f t="shared" si="8"/>
        <v>0</v>
      </c>
      <c r="AT16" s="9">
        <f t="shared" si="8"/>
        <v>0</v>
      </c>
      <c r="AU16" s="9">
        <f t="shared" si="8"/>
        <v>0</v>
      </c>
      <c r="AV16" s="9">
        <f t="shared" si="8"/>
        <v>0</v>
      </c>
      <c r="AW16" s="9">
        <f t="shared" si="8"/>
        <v>0</v>
      </c>
      <c r="AX16" s="9">
        <f t="shared" si="8"/>
        <v>0</v>
      </c>
      <c r="AY16" s="9">
        <f t="shared" si="8"/>
        <v>0</v>
      </c>
      <c r="AZ16" s="9">
        <f t="shared" si="8"/>
        <v>0</v>
      </c>
    </row>
    <row r="17" spans="1:52">
      <c r="A17">
        <v>5</v>
      </c>
      <c r="B17">
        <v>86</v>
      </c>
      <c r="C17" t="s">
        <v>103</v>
      </c>
      <c r="D17" t="s">
        <v>118</v>
      </c>
      <c r="E17" t="s">
        <v>47</v>
      </c>
      <c r="F17" t="s">
        <v>105</v>
      </c>
      <c r="G17">
        <v>2</v>
      </c>
      <c r="K17" s="17" t="s">
        <v>189</v>
      </c>
      <c r="L17" s="9">
        <f>L12*2.5</f>
        <v>0</v>
      </c>
      <c r="M17" s="9">
        <f t="shared" ref="M17:AZ17" si="9">M12*2.5</f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15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15</v>
      </c>
      <c r="Z17" s="9">
        <f t="shared" si="9"/>
        <v>0</v>
      </c>
      <c r="AA17" s="9">
        <f t="shared" si="9"/>
        <v>0</v>
      </c>
      <c r="AB17" s="9">
        <f t="shared" si="9"/>
        <v>0</v>
      </c>
      <c r="AC17" s="9">
        <f t="shared" si="9"/>
        <v>0</v>
      </c>
      <c r="AD17" s="9">
        <f t="shared" si="9"/>
        <v>0</v>
      </c>
      <c r="AE17" s="9">
        <f t="shared" si="9"/>
        <v>0</v>
      </c>
      <c r="AF17" s="9">
        <f t="shared" si="9"/>
        <v>10</v>
      </c>
      <c r="AG17" s="9">
        <f t="shared" si="9"/>
        <v>0</v>
      </c>
      <c r="AH17" s="9">
        <f t="shared" si="9"/>
        <v>0</v>
      </c>
      <c r="AI17" s="9">
        <f t="shared" si="9"/>
        <v>0</v>
      </c>
      <c r="AJ17" s="9">
        <f t="shared" si="9"/>
        <v>0</v>
      </c>
      <c r="AK17" s="9">
        <f t="shared" si="9"/>
        <v>0</v>
      </c>
      <c r="AL17" s="9">
        <f t="shared" si="9"/>
        <v>0</v>
      </c>
      <c r="AM17" s="9">
        <f t="shared" si="9"/>
        <v>10</v>
      </c>
      <c r="AN17" s="9">
        <f t="shared" si="9"/>
        <v>0</v>
      </c>
      <c r="AO17" s="9">
        <f t="shared" si="9"/>
        <v>0</v>
      </c>
      <c r="AP17" s="9">
        <f t="shared" si="9"/>
        <v>0</v>
      </c>
      <c r="AQ17" s="9">
        <f t="shared" si="9"/>
        <v>0</v>
      </c>
      <c r="AR17" s="9">
        <f t="shared" si="9"/>
        <v>0</v>
      </c>
      <c r="AS17" s="9">
        <f t="shared" si="9"/>
        <v>0</v>
      </c>
      <c r="AT17" s="9">
        <f t="shared" si="9"/>
        <v>0</v>
      </c>
      <c r="AU17" s="9">
        <f t="shared" si="9"/>
        <v>0</v>
      </c>
      <c r="AV17" s="9">
        <f t="shared" si="9"/>
        <v>0</v>
      </c>
      <c r="AW17" s="9">
        <f t="shared" si="9"/>
        <v>0</v>
      </c>
      <c r="AX17" s="9">
        <f t="shared" si="9"/>
        <v>0</v>
      </c>
      <c r="AY17" s="9">
        <f t="shared" si="9"/>
        <v>0</v>
      </c>
      <c r="AZ17" s="9">
        <f t="shared" si="9"/>
        <v>0</v>
      </c>
    </row>
    <row r="18" spans="1:52">
      <c r="A18">
        <v>5</v>
      </c>
      <c r="B18">
        <v>322</v>
      </c>
      <c r="C18" t="s">
        <v>106</v>
      </c>
      <c r="D18" t="s">
        <v>13</v>
      </c>
      <c r="E18" t="s">
        <v>12</v>
      </c>
      <c r="F18" t="s">
        <v>107</v>
      </c>
      <c r="G18">
        <v>1</v>
      </c>
      <c r="K18" s="15" t="s">
        <v>186</v>
      </c>
      <c r="L18" s="16">
        <f>$L$14</f>
        <v>6.5</v>
      </c>
      <c r="M18" s="16">
        <f t="shared" ref="M18:AZ18" si="10">$L$14</f>
        <v>6.5</v>
      </c>
      <c r="N18" s="16">
        <f t="shared" si="10"/>
        <v>6.5</v>
      </c>
      <c r="O18" s="16">
        <f t="shared" si="10"/>
        <v>6.5</v>
      </c>
      <c r="P18" s="16">
        <f t="shared" si="10"/>
        <v>6.5</v>
      </c>
      <c r="Q18" s="16">
        <f t="shared" si="10"/>
        <v>6.5</v>
      </c>
      <c r="R18" s="16">
        <f t="shared" si="10"/>
        <v>6.5</v>
      </c>
      <c r="S18" s="16">
        <f t="shared" si="10"/>
        <v>6.5</v>
      </c>
      <c r="T18" s="16">
        <f t="shared" si="10"/>
        <v>6.5</v>
      </c>
      <c r="U18" s="16">
        <f t="shared" si="10"/>
        <v>6.5</v>
      </c>
      <c r="V18" s="16">
        <f t="shared" si="10"/>
        <v>6.5</v>
      </c>
      <c r="W18" s="16">
        <f t="shared" si="10"/>
        <v>6.5</v>
      </c>
      <c r="X18" s="16">
        <f t="shared" si="10"/>
        <v>6.5</v>
      </c>
      <c r="Y18" s="16">
        <f t="shared" si="10"/>
        <v>6.5</v>
      </c>
      <c r="Z18" s="16">
        <f t="shared" si="10"/>
        <v>6.5</v>
      </c>
      <c r="AA18" s="16">
        <f t="shared" si="10"/>
        <v>6.5</v>
      </c>
      <c r="AB18" s="16">
        <f t="shared" si="10"/>
        <v>6.5</v>
      </c>
      <c r="AC18" s="16">
        <f t="shared" si="10"/>
        <v>6.5</v>
      </c>
      <c r="AD18" s="16">
        <f t="shared" si="10"/>
        <v>6.5</v>
      </c>
      <c r="AE18" s="16">
        <f t="shared" si="10"/>
        <v>6.5</v>
      </c>
      <c r="AF18" s="16">
        <f t="shared" si="10"/>
        <v>6.5</v>
      </c>
      <c r="AG18" s="16">
        <f t="shared" si="10"/>
        <v>6.5</v>
      </c>
      <c r="AH18" s="16">
        <f t="shared" si="10"/>
        <v>6.5</v>
      </c>
      <c r="AI18" s="16">
        <f t="shared" si="10"/>
        <v>6.5</v>
      </c>
      <c r="AJ18" s="16">
        <f t="shared" si="10"/>
        <v>6.5</v>
      </c>
      <c r="AK18" s="16">
        <f t="shared" si="10"/>
        <v>6.5</v>
      </c>
      <c r="AL18" s="16">
        <f t="shared" si="10"/>
        <v>6.5</v>
      </c>
      <c r="AM18" s="16">
        <f t="shared" si="10"/>
        <v>6.5</v>
      </c>
      <c r="AN18" s="16">
        <f t="shared" si="10"/>
        <v>6.5</v>
      </c>
      <c r="AO18" s="16">
        <f t="shared" si="10"/>
        <v>6.5</v>
      </c>
      <c r="AP18" s="16">
        <f t="shared" si="10"/>
        <v>6.5</v>
      </c>
      <c r="AQ18" s="16">
        <f t="shared" si="10"/>
        <v>6.5</v>
      </c>
      <c r="AR18" s="16">
        <f t="shared" si="10"/>
        <v>6.5</v>
      </c>
      <c r="AS18" s="16">
        <f t="shared" si="10"/>
        <v>6.5</v>
      </c>
      <c r="AT18" s="16">
        <f t="shared" si="10"/>
        <v>6.5</v>
      </c>
      <c r="AU18" s="16">
        <f t="shared" si="10"/>
        <v>6.5</v>
      </c>
      <c r="AV18" s="16">
        <f t="shared" si="10"/>
        <v>6.5</v>
      </c>
      <c r="AW18" s="16">
        <f t="shared" si="10"/>
        <v>6.5</v>
      </c>
      <c r="AX18" s="16">
        <f t="shared" si="10"/>
        <v>6.5</v>
      </c>
      <c r="AY18" s="16">
        <f t="shared" si="10"/>
        <v>6.5</v>
      </c>
      <c r="AZ18" s="16">
        <f t="shared" si="10"/>
        <v>6.5</v>
      </c>
    </row>
    <row r="19" spans="1:52">
      <c r="A19">
        <v>5</v>
      </c>
      <c r="B19">
        <v>350</v>
      </c>
      <c r="C19" t="s">
        <v>106</v>
      </c>
      <c r="D19" t="s">
        <v>13</v>
      </c>
      <c r="E19" t="s">
        <v>40</v>
      </c>
      <c r="F19" t="s">
        <v>107</v>
      </c>
      <c r="G19">
        <v>1</v>
      </c>
      <c r="K19" s="18" t="s">
        <v>190</v>
      </c>
      <c r="L19" s="19">
        <f t="shared" ref="L19:AZ19" si="11">SUM(L15:L17)</f>
        <v>0</v>
      </c>
      <c r="M19" s="19">
        <f t="shared" si="11"/>
        <v>4.5</v>
      </c>
      <c r="N19" s="19">
        <f t="shared" si="11"/>
        <v>4</v>
      </c>
      <c r="O19" s="19">
        <f t="shared" si="11"/>
        <v>9</v>
      </c>
      <c r="P19" s="19">
        <f t="shared" si="11"/>
        <v>7.5</v>
      </c>
      <c r="Q19" s="19">
        <f t="shared" si="11"/>
        <v>0</v>
      </c>
      <c r="R19" s="19">
        <f t="shared" si="11"/>
        <v>15</v>
      </c>
      <c r="S19" s="19">
        <f t="shared" si="11"/>
        <v>3</v>
      </c>
      <c r="T19" s="19">
        <f t="shared" si="11"/>
        <v>1</v>
      </c>
      <c r="U19" s="19">
        <f t="shared" si="11"/>
        <v>3</v>
      </c>
      <c r="V19" s="19">
        <f t="shared" si="11"/>
        <v>13.5</v>
      </c>
      <c r="W19" s="19">
        <f t="shared" si="11"/>
        <v>3</v>
      </c>
      <c r="X19" s="19">
        <f t="shared" si="11"/>
        <v>0</v>
      </c>
      <c r="Y19" s="19">
        <f t="shared" si="11"/>
        <v>19.5</v>
      </c>
      <c r="Z19" s="19">
        <f t="shared" si="11"/>
        <v>0</v>
      </c>
      <c r="AA19" s="19">
        <f t="shared" si="11"/>
        <v>0</v>
      </c>
      <c r="AB19" s="19">
        <f t="shared" si="11"/>
        <v>3</v>
      </c>
      <c r="AC19" s="19">
        <f t="shared" si="11"/>
        <v>6</v>
      </c>
      <c r="AD19" s="19">
        <f t="shared" si="11"/>
        <v>3</v>
      </c>
      <c r="AE19" s="19">
        <f t="shared" si="11"/>
        <v>0</v>
      </c>
      <c r="AF19" s="19">
        <f t="shared" si="11"/>
        <v>10</v>
      </c>
      <c r="AG19" s="19">
        <f t="shared" si="11"/>
        <v>0</v>
      </c>
      <c r="AH19" s="19">
        <f t="shared" si="11"/>
        <v>0</v>
      </c>
      <c r="AI19" s="19">
        <f t="shared" si="11"/>
        <v>3</v>
      </c>
      <c r="AJ19" s="19">
        <f t="shared" si="11"/>
        <v>6</v>
      </c>
      <c r="AK19" s="19">
        <f t="shared" si="11"/>
        <v>3</v>
      </c>
      <c r="AL19" s="19">
        <f t="shared" si="11"/>
        <v>0</v>
      </c>
      <c r="AM19" s="19">
        <f t="shared" si="11"/>
        <v>10</v>
      </c>
      <c r="AN19" s="19">
        <f t="shared" si="11"/>
        <v>0</v>
      </c>
      <c r="AO19" s="19">
        <f t="shared" si="11"/>
        <v>0</v>
      </c>
      <c r="AP19" s="19">
        <f t="shared" si="11"/>
        <v>0</v>
      </c>
      <c r="AQ19" s="19">
        <f t="shared" si="11"/>
        <v>0</v>
      </c>
      <c r="AR19" s="19">
        <f t="shared" si="11"/>
        <v>0</v>
      </c>
      <c r="AS19" s="19">
        <f t="shared" si="11"/>
        <v>0</v>
      </c>
      <c r="AT19" s="19">
        <f t="shared" si="11"/>
        <v>0</v>
      </c>
      <c r="AU19" s="19">
        <f t="shared" si="11"/>
        <v>0</v>
      </c>
      <c r="AV19" s="19">
        <f t="shared" si="11"/>
        <v>0</v>
      </c>
      <c r="AW19" s="19">
        <f t="shared" si="11"/>
        <v>0</v>
      </c>
      <c r="AX19" s="19">
        <f t="shared" si="11"/>
        <v>0</v>
      </c>
      <c r="AY19" s="19">
        <f t="shared" si="11"/>
        <v>0</v>
      </c>
      <c r="AZ19" s="19">
        <f t="shared" si="11"/>
        <v>0</v>
      </c>
    </row>
    <row r="20" spans="1:52">
      <c r="A20">
        <v>5</v>
      </c>
      <c r="B20">
        <v>462</v>
      </c>
      <c r="C20" t="s">
        <v>106</v>
      </c>
      <c r="D20" t="s">
        <v>13</v>
      </c>
      <c r="E20" t="s">
        <v>84</v>
      </c>
      <c r="F20" t="s">
        <v>107</v>
      </c>
      <c r="G20">
        <v>1</v>
      </c>
      <c r="K20" s="18" t="s">
        <v>191</v>
      </c>
      <c r="L20" s="20">
        <f t="shared" ref="L20:AZ20" si="12">IF(L19&gt;$L$14,L19-$L$14,0)</f>
        <v>0</v>
      </c>
      <c r="M20" s="20">
        <f t="shared" si="12"/>
        <v>0</v>
      </c>
      <c r="N20" s="20">
        <f t="shared" si="12"/>
        <v>0</v>
      </c>
      <c r="O20" s="20">
        <f t="shared" si="12"/>
        <v>2.5</v>
      </c>
      <c r="P20" s="20">
        <f t="shared" si="12"/>
        <v>1</v>
      </c>
      <c r="Q20" s="20">
        <f t="shared" si="12"/>
        <v>0</v>
      </c>
      <c r="R20" s="20">
        <f t="shared" si="12"/>
        <v>8.5</v>
      </c>
      <c r="S20" s="20">
        <f t="shared" si="12"/>
        <v>0</v>
      </c>
      <c r="T20" s="20">
        <f t="shared" si="12"/>
        <v>0</v>
      </c>
      <c r="U20" s="20">
        <f t="shared" si="12"/>
        <v>0</v>
      </c>
      <c r="V20" s="20">
        <f t="shared" si="12"/>
        <v>7</v>
      </c>
      <c r="W20" s="20">
        <f t="shared" si="12"/>
        <v>0</v>
      </c>
      <c r="X20" s="20">
        <f t="shared" si="12"/>
        <v>0</v>
      </c>
      <c r="Y20" s="20">
        <f t="shared" si="12"/>
        <v>13</v>
      </c>
      <c r="Z20" s="20">
        <f t="shared" si="12"/>
        <v>0</v>
      </c>
      <c r="AA20" s="20">
        <f t="shared" si="12"/>
        <v>0</v>
      </c>
      <c r="AB20" s="20">
        <f t="shared" si="12"/>
        <v>0</v>
      </c>
      <c r="AC20" s="20">
        <f t="shared" si="12"/>
        <v>0</v>
      </c>
      <c r="AD20" s="20">
        <f t="shared" si="12"/>
        <v>0</v>
      </c>
      <c r="AE20" s="20">
        <f t="shared" si="12"/>
        <v>0</v>
      </c>
      <c r="AF20" s="20">
        <f t="shared" si="12"/>
        <v>3.5</v>
      </c>
      <c r="AG20" s="20">
        <f t="shared" si="12"/>
        <v>0</v>
      </c>
      <c r="AH20" s="20">
        <f t="shared" si="12"/>
        <v>0</v>
      </c>
      <c r="AI20" s="20">
        <f t="shared" si="12"/>
        <v>0</v>
      </c>
      <c r="AJ20" s="20">
        <f t="shared" si="12"/>
        <v>0</v>
      </c>
      <c r="AK20" s="20">
        <f t="shared" si="12"/>
        <v>0</v>
      </c>
      <c r="AL20" s="20">
        <f t="shared" si="12"/>
        <v>0</v>
      </c>
      <c r="AM20" s="20">
        <f t="shared" si="12"/>
        <v>3.5</v>
      </c>
      <c r="AN20" s="20">
        <f t="shared" si="12"/>
        <v>0</v>
      </c>
      <c r="AO20" s="20">
        <f t="shared" si="12"/>
        <v>0</v>
      </c>
      <c r="AP20" s="20">
        <f t="shared" si="12"/>
        <v>0</v>
      </c>
      <c r="AQ20" s="20">
        <f t="shared" si="12"/>
        <v>0</v>
      </c>
      <c r="AR20" s="20">
        <f t="shared" si="12"/>
        <v>0</v>
      </c>
      <c r="AS20" s="20">
        <f t="shared" si="12"/>
        <v>0</v>
      </c>
      <c r="AT20" s="20">
        <f t="shared" si="12"/>
        <v>0</v>
      </c>
      <c r="AU20" s="20">
        <f t="shared" si="12"/>
        <v>0</v>
      </c>
      <c r="AV20" s="20">
        <f t="shared" si="12"/>
        <v>0</v>
      </c>
      <c r="AW20" s="20">
        <f t="shared" si="12"/>
        <v>0</v>
      </c>
      <c r="AX20" s="20">
        <f t="shared" si="12"/>
        <v>0</v>
      </c>
      <c r="AY20" s="20">
        <f t="shared" si="12"/>
        <v>0</v>
      </c>
      <c r="AZ20" s="20">
        <f t="shared" si="12"/>
        <v>0</v>
      </c>
    </row>
    <row r="21" spans="1:52">
      <c r="A21">
        <v>7</v>
      </c>
      <c r="B21">
        <v>343</v>
      </c>
      <c r="C21" t="s">
        <v>6</v>
      </c>
      <c r="D21" t="s">
        <v>13</v>
      </c>
      <c r="E21" t="s">
        <v>35</v>
      </c>
      <c r="F21" t="s">
        <v>107</v>
      </c>
      <c r="G21">
        <v>1</v>
      </c>
    </row>
    <row r="22" spans="1:52">
      <c r="A22">
        <v>7</v>
      </c>
      <c r="B22">
        <v>351</v>
      </c>
      <c r="C22" t="s">
        <v>6</v>
      </c>
      <c r="D22" t="s">
        <v>13</v>
      </c>
      <c r="E22" t="s">
        <v>40</v>
      </c>
      <c r="F22" t="s">
        <v>107</v>
      </c>
      <c r="G22">
        <v>1</v>
      </c>
      <c r="K22" s="3" t="s">
        <v>109</v>
      </c>
      <c r="L22" s="215" t="s">
        <v>111</v>
      </c>
      <c r="M22" s="215"/>
      <c r="N22" s="215"/>
      <c r="O22" s="215"/>
      <c r="P22" s="215"/>
      <c r="Q22" s="215"/>
      <c r="R22" s="215" t="s">
        <v>112</v>
      </c>
      <c r="S22" s="215" t="s">
        <v>113</v>
      </c>
    </row>
    <row r="23" spans="1:52">
      <c r="A23">
        <v>7</v>
      </c>
      <c r="B23">
        <v>379</v>
      </c>
      <c r="C23" t="s">
        <v>6</v>
      </c>
      <c r="D23" t="s">
        <v>118</v>
      </c>
      <c r="E23" t="s">
        <v>47</v>
      </c>
      <c r="F23" t="s">
        <v>107</v>
      </c>
      <c r="G23">
        <v>1</v>
      </c>
      <c r="K23" s="3" t="s">
        <v>110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215"/>
      <c r="S23" s="215"/>
    </row>
    <row r="24" spans="1:52">
      <c r="A24">
        <v>7</v>
      </c>
      <c r="B24">
        <v>403</v>
      </c>
      <c r="C24" t="s">
        <v>6</v>
      </c>
      <c r="D24" t="s">
        <v>13</v>
      </c>
      <c r="E24" t="s">
        <v>62</v>
      </c>
      <c r="F24" t="s">
        <v>107</v>
      </c>
      <c r="G24">
        <v>1</v>
      </c>
      <c r="K24" s="2" t="s">
        <v>35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5</v>
      </c>
      <c r="S24" s="214">
        <v>14</v>
      </c>
    </row>
    <row r="25" spans="1:52">
      <c r="A25">
        <v>7</v>
      </c>
      <c r="B25">
        <v>467</v>
      </c>
      <c r="C25" t="s">
        <v>6</v>
      </c>
      <c r="D25" t="s">
        <v>13</v>
      </c>
      <c r="E25" t="s">
        <v>85</v>
      </c>
      <c r="F25" t="s">
        <v>107</v>
      </c>
      <c r="G25">
        <v>1</v>
      </c>
      <c r="K25" s="2" t="s">
        <v>62</v>
      </c>
      <c r="L25" s="2">
        <v>1</v>
      </c>
      <c r="M25" s="2">
        <v>0</v>
      </c>
      <c r="N25" s="2">
        <v>1</v>
      </c>
      <c r="O25" s="2">
        <v>1</v>
      </c>
      <c r="P25" s="2">
        <v>0</v>
      </c>
      <c r="Q25" s="2">
        <v>0</v>
      </c>
      <c r="R25" s="2">
        <v>3</v>
      </c>
      <c r="S25" s="214"/>
    </row>
    <row r="26" spans="1:52">
      <c r="A26">
        <v>7</v>
      </c>
      <c r="B26">
        <v>487</v>
      </c>
      <c r="C26" t="s">
        <v>6</v>
      </c>
      <c r="D26" t="s">
        <v>13</v>
      </c>
      <c r="E26" t="s">
        <v>91</v>
      </c>
      <c r="F26" t="s">
        <v>107</v>
      </c>
      <c r="G26">
        <v>1</v>
      </c>
      <c r="K26" s="2" t="s">
        <v>39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2">
        <v>0</v>
      </c>
      <c r="R26" s="2">
        <v>2</v>
      </c>
      <c r="S26" s="214"/>
    </row>
    <row r="27" spans="1:52">
      <c r="A27">
        <v>8</v>
      </c>
      <c r="B27">
        <v>132</v>
      </c>
      <c r="C27" t="s">
        <v>103</v>
      </c>
      <c r="D27" t="s">
        <v>13</v>
      </c>
      <c r="E27" t="s">
        <v>35</v>
      </c>
      <c r="F27" t="s">
        <v>105</v>
      </c>
      <c r="G27">
        <v>3</v>
      </c>
      <c r="K27" s="2" t="s">
        <v>47</v>
      </c>
      <c r="L27" s="2">
        <v>1</v>
      </c>
      <c r="M27" s="2">
        <v>1</v>
      </c>
      <c r="N27" s="2">
        <v>0</v>
      </c>
      <c r="O27" s="2">
        <v>1</v>
      </c>
      <c r="P27" s="2">
        <v>1</v>
      </c>
      <c r="Q27" s="2">
        <v>0</v>
      </c>
      <c r="R27" s="2">
        <v>4</v>
      </c>
      <c r="S27" s="214"/>
    </row>
    <row r="28" spans="1:52">
      <c r="A28">
        <v>8</v>
      </c>
      <c r="B28">
        <v>148</v>
      </c>
      <c r="C28" t="s">
        <v>103</v>
      </c>
      <c r="D28" t="s">
        <v>13</v>
      </c>
      <c r="E28" t="s">
        <v>62</v>
      </c>
      <c r="F28" t="s">
        <v>105</v>
      </c>
      <c r="G28">
        <v>3</v>
      </c>
    </row>
    <row r="29" spans="1:52">
      <c r="A29">
        <v>9</v>
      </c>
      <c r="B29">
        <v>181</v>
      </c>
      <c r="C29" t="s">
        <v>106</v>
      </c>
      <c r="D29" t="s">
        <v>13</v>
      </c>
      <c r="E29" t="s">
        <v>84</v>
      </c>
      <c r="F29" t="s">
        <v>105</v>
      </c>
      <c r="G29">
        <v>3</v>
      </c>
      <c r="K29" s="3" t="s">
        <v>114</v>
      </c>
      <c r="L29" s="215" t="s">
        <v>111</v>
      </c>
      <c r="M29" s="215"/>
      <c r="N29" s="215"/>
      <c r="O29" s="215"/>
      <c r="P29" s="215"/>
      <c r="Q29" s="215"/>
      <c r="R29" s="215" t="s">
        <v>112</v>
      </c>
      <c r="S29" s="215" t="s">
        <v>113</v>
      </c>
    </row>
    <row r="30" spans="1:52">
      <c r="A30">
        <v>10</v>
      </c>
      <c r="B30">
        <v>501</v>
      </c>
      <c r="C30" t="s">
        <v>106</v>
      </c>
      <c r="D30" t="s">
        <v>13</v>
      </c>
      <c r="E30" t="s">
        <v>12</v>
      </c>
      <c r="F30" t="s">
        <v>107</v>
      </c>
      <c r="G30">
        <v>2</v>
      </c>
      <c r="K30" s="3" t="s">
        <v>110</v>
      </c>
      <c r="L30" s="3">
        <v>1</v>
      </c>
      <c r="M30" s="3">
        <v>2</v>
      </c>
      <c r="N30" s="3">
        <v>3</v>
      </c>
      <c r="O30" s="3">
        <v>4</v>
      </c>
      <c r="P30" s="3">
        <v>5</v>
      </c>
      <c r="Q30" s="3">
        <v>6</v>
      </c>
      <c r="R30" s="215"/>
      <c r="S30" s="215"/>
    </row>
    <row r="31" spans="1:52">
      <c r="A31">
        <v>10</v>
      </c>
      <c r="B31">
        <v>529</v>
      </c>
      <c r="C31" t="s">
        <v>106</v>
      </c>
      <c r="D31" t="s">
        <v>13</v>
      </c>
      <c r="E31" t="s">
        <v>40</v>
      </c>
      <c r="F31" t="s">
        <v>107</v>
      </c>
      <c r="G31">
        <v>2</v>
      </c>
      <c r="K31" s="2" t="s">
        <v>84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2</v>
      </c>
    </row>
    <row r="32" spans="1:52">
      <c r="A32">
        <v>10</v>
      </c>
      <c r="B32">
        <v>645</v>
      </c>
      <c r="C32" t="s">
        <v>106</v>
      </c>
      <c r="D32" t="s">
        <v>13</v>
      </c>
      <c r="E32" t="s">
        <v>84</v>
      </c>
      <c r="F32" t="s">
        <v>107</v>
      </c>
      <c r="G32">
        <v>2</v>
      </c>
      <c r="S32" s="4">
        <v>2</v>
      </c>
    </row>
    <row r="33" spans="1:17">
      <c r="A33">
        <v>11</v>
      </c>
      <c r="B33">
        <v>200</v>
      </c>
      <c r="C33" t="s">
        <v>103</v>
      </c>
      <c r="D33" t="s">
        <v>13</v>
      </c>
      <c r="E33" t="s">
        <v>35</v>
      </c>
      <c r="F33" t="s">
        <v>105</v>
      </c>
      <c r="G33">
        <v>4</v>
      </c>
      <c r="K33" s="3" t="s">
        <v>115</v>
      </c>
      <c r="L33" s="215" t="s">
        <v>111</v>
      </c>
      <c r="M33" s="215"/>
      <c r="N33" s="215"/>
      <c r="O33" s="215"/>
      <c r="P33" s="215" t="s">
        <v>112</v>
      </c>
      <c r="Q33" s="215" t="s">
        <v>113</v>
      </c>
    </row>
    <row r="34" spans="1:17">
      <c r="A34">
        <v>11</v>
      </c>
      <c r="B34">
        <v>206</v>
      </c>
      <c r="C34" t="s">
        <v>103</v>
      </c>
      <c r="D34" t="s">
        <v>118</v>
      </c>
      <c r="E34" t="s">
        <v>47</v>
      </c>
      <c r="F34" t="s">
        <v>105</v>
      </c>
      <c r="G34">
        <v>4</v>
      </c>
      <c r="K34" s="3" t="s">
        <v>110</v>
      </c>
      <c r="L34" s="3">
        <v>1</v>
      </c>
      <c r="M34" s="3">
        <v>2</v>
      </c>
      <c r="N34" s="3">
        <v>3</v>
      </c>
      <c r="O34" s="3">
        <v>4</v>
      </c>
      <c r="P34" s="215"/>
      <c r="Q34" s="215"/>
    </row>
    <row r="35" spans="1:17">
      <c r="A35">
        <v>11</v>
      </c>
      <c r="B35">
        <v>218</v>
      </c>
      <c r="C35" t="s">
        <v>103</v>
      </c>
      <c r="D35" t="s">
        <v>13</v>
      </c>
      <c r="E35" t="s">
        <v>62</v>
      </c>
      <c r="F35" t="s">
        <v>105</v>
      </c>
      <c r="G35">
        <v>4</v>
      </c>
      <c r="K35" s="2" t="s">
        <v>35</v>
      </c>
      <c r="L35" s="2">
        <v>1</v>
      </c>
      <c r="M35" s="2">
        <v>1</v>
      </c>
      <c r="N35" s="2">
        <v>0</v>
      </c>
      <c r="O35" s="2">
        <v>1</v>
      </c>
      <c r="P35" s="2">
        <v>3</v>
      </c>
      <c r="Q35" s="214">
        <v>20</v>
      </c>
    </row>
    <row r="36" spans="1:17">
      <c r="A36">
        <v>11</v>
      </c>
      <c r="B36">
        <v>520</v>
      </c>
      <c r="C36" t="s">
        <v>103</v>
      </c>
      <c r="D36" t="s">
        <v>13</v>
      </c>
      <c r="E36" t="s">
        <v>35</v>
      </c>
      <c r="F36" t="s">
        <v>107</v>
      </c>
      <c r="G36">
        <v>2</v>
      </c>
      <c r="K36" s="2" t="s">
        <v>40</v>
      </c>
      <c r="L36" s="2">
        <v>1</v>
      </c>
      <c r="M36" s="2">
        <v>1</v>
      </c>
      <c r="N36" s="2">
        <v>1</v>
      </c>
      <c r="O36" s="2">
        <v>1</v>
      </c>
      <c r="P36" s="2">
        <v>4</v>
      </c>
      <c r="Q36" s="214"/>
    </row>
    <row r="37" spans="1:17">
      <c r="A37">
        <v>11</v>
      </c>
      <c r="B37">
        <v>528</v>
      </c>
      <c r="C37" t="s">
        <v>103</v>
      </c>
      <c r="D37" t="s">
        <v>13</v>
      </c>
      <c r="E37" t="s">
        <v>40</v>
      </c>
      <c r="F37" t="s">
        <v>107</v>
      </c>
      <c r="G37">
        <v>2</v>
      </c>
      <c r="K37" s="2" t="s">
        <v>62</v>
      </c>
      <c r="L37" s="2">
        <v>1</v>
      </c>
      <c r="M37" s="2">
        <v>1</v>
      </c>
      <c r="N37" s="2">
        <v>1</v>
      </c>
      <c r="O37" s="2">
        <v>0</v>
      </c>
      <c r="P37" s="2">
        <v>3</v>
      </c>
      <c r="Q37" s="214"/>
    </row>
    <row r="38" spans="1:17">
      <c r="A38">
        <v>11</v>
      </c>
      <c r="B38">
        <v>556</v>
      </c>
      <c r="C38" t="s">
        <v>103</v>
      </c>
      <c r="D38" t="s">
        <v>118</v>
      </c>
      <c r="E38" t="s">
        <v>47</v>
      </c>
      <c r="F38" t="s">
        <v>107</v>
      </c>
      <c r="G38">
        <v>2</v>
      </c>
      <c r="K38" s="2" t="s">
        <v>85</v>
      </c>
      <c r="L38" s="2">
        <v>1</v>
      </c>
      <c r="M38" s="2">
        <v>1</v>
      </c>
      <c r="N38" s="2">
        <v>1</v>
      </c>
      <c r="O38" s="2">
        <v>0</v>
      </c>
      <c r="P38" s="2">
        <v>3</v>
      </c>
      <c r="Q38" s="214"/>
    </row>
    <row r="39" spans="1:17">
      <c r="A39">
        <v>11</v>
      </c>
      <c r="B39">
        <v>584</v>
      </c>
      <c r="C39" t="s">
        <v>103</v>
      </c>
      <c r="D39" t="s">
        <v>13</v>
      </c>
      <c r="E39" t="s">
        <v>62</v>
      </c>
      <c r="F39" t="s">
        <v>107</v>
      </c>
      <c r="G39">
        <v>2</v>
      </c>
      <c r="K39" s="2" t="s">
        <v>91</v>
      </c>
      <c r="L39" s="2">
        <v>1</v>
      </c>
      <c r="M39" s="2">
        <v>1</v>
      </c>
      <c r="N39" s="2">
        <v>1</v>
      </c>
      <c r="O39" s="2">
        <v>1</v>
      </c>
      <c r="P39" s="2">
        <v>4</v>
      </c>
      <c r="Q39" s="214"/>
    </row>
    <row r="40" spans="1:17">
      <c r="A40">
        <v>11</v>
      </c>
      <c r="B40">
        <v>648</v>
      </c>
      <c r="C40" t="s">
        <v>103</v>
      </c>
      <c r="D40" t="s">
        <v>13</v>
      </c>
      <c r="E40" t="s">
        <v>85</v>
      </c>
      <c r="F40" t="s">
        <v>107</v>
      </c>
      <c r="G40">
        <v>2</v>
      </c>
      <c r="K40" s="2" t="s">
        <v>47</v>
      </c>
      <c r="L40" s="2">
        <v>1</v>
      </c>
      <c r="M40" s="2">
        <v>1</v>
      </c>
      <c r="N40" s="2">
        <v>0</v>
      </c>
      <c r="O40" s="2">
        <v>1</v>
      </c>
      <c r="P40" s="2">
        <v>3</v>
      </c>
      <c r="Q40" s="214"/>
    </row>
    <row r="41" spans="1:17">
      <c r="A41">
        <v>11</v>
      </c>
      <c r="B41">
        <v>664</v>
      </c>
      <c r="C41" t="s">
        <v>103</v>
      </c>
      <c r="D41" t="s">
        <v>13</v>
      </c>
      <c r="E41" t="s">
        <v>91</v>
      </c>
      <c r="F41" t="s">
        <v>107</v>
      </c>
      <c r="G41">
        <v>2</v>
      </c>
    </row>
    <row r="42" spans="1:17">
      <c r="A42">
        <v>12</v>
      </c>
      <c r="B42">
        <v>502</v>
      </c>
      <c r="C42" t="s">
        <v>106</v>
      </c>
      <c r="D42" t="s">
        <v>13</v>
      </c>
      <c r="E42" t="s">
        <v>12</v>
      </c>
      <c r="F42" t="s">
        <v>107</v>
      </c>
      <c r="G42">
        <v>2</v>
      </c>
      <c r="K42" s="3" t="s">
        <v>116</v>
      </c>
      <c r="L42" s="215" t="s">
        <v>111</v>
      </c>
      <c r="M42" s="215"/>
      <c r="N42" s="215"/>
      <c r="O42" s="215"/>
      <c r="P42" s="215" t="s">
        <v>112</v>
      </c>
      <c r="Q42" s="215" t="s">
        <v>113</v>
      </c>
    </row>
    <row r="43" spans="1:17">
      <c r="A43">
        <v>12</v>
      </c>
      <c r="B43">
        <v>530</v>
      </c>
      <c r="C43" t="s">
        <v>106</v>
      </c>
      <c r="D43" t="s">
        <v>13</v>
      </c>
      <c r="E43" t="s">
        <v>40</v>
      </c>
      <c r="F43" t="s">
        <v>107</v>
      </c>
      <c r="G43">
        <v>2</v>
      </c>
      <c r="K43" s="3" t="s">
        <v>110</v>
      </c>
      <c r="L43" s="3">
        <v>1</v>
      </c>
      <c r="M43" s="3">
        <v>2</v>
      </c>
      <c r="N43" s="3">
        <v>3</v>
      </c>
      <c r="O43" s="3">
        <v>4</v>
      </c>
      <c r="P43" s="215"/>
      <c r="Q43" s="215"/>
    </row>
    <row r="44" spans="1:17">
      <c r="A44">
        <v>12</v>
      </c>
      <c r="B44">
        <v>646</v>
      </c>
      <c r="C44" t="s">
        <v>106</v>
      </c>
      <c r="D44" t="s">
        <v>13</v>
      </c>
      <c r="E44" t="s">
        <v>84</v>
      </c>
      <c r="F44" t="s">
        <v>107</v>
      </c>
      <c r="G44">
        <v>2</v>
      </c>
      <c r="K44" s="2" t="s">
        <v>12</v>
      </c>
      <c r="L44" s="2">
        <v>1</v>
      </c>
      <c r="M44" s="2">
        <v>1</v>
      </c>
      <c r="N44" s="2">
        <v>1</v>
      </c>
      <c r="O44" s="2">
        <v>1</v>
      </c>
      <c r="P44" s="2">
        <v>4</v>
      </c>
      <c r="Q44" s="214">
        <v>12</v>
      </c>
    </row>
    <row r="45" spans="1:17">
      <c r="A45">
        <v>14</v>
      </c>
      <c r="B45">
        <v>260</v>
      </c>
      <c r="C45" t="s">
        <v>103</v>
      </c>
      <c r="D45" t="s">
        <v>13</v>
      </c>
      <c r="E45" t="s">
        <v>35</v>
      </c>
      <c r="F45" t="s">
        <v>105</v>
      </c>
      <c r="G45">
        <v>5</v>
      </c>
      <c r="K45" s="2" t="s">
        <v>84</v>
      </c>
      <c r="L45" s="2">
        <v>1</v>
      </c>
      <c r="M45" s="2">
        <v>1</v>
      </c>
      <c r="N45" s="2">
        <v>1</v>
      </c>
      <c r="O45" s="2">
        <v>1</v>
      </c>
      <c r="P45" s="2">
        <v>4</v>
      </c>
      <c r="Q45" s="214"/>
    </row>
    <row r="46" spans="1:17">
      <c r="A46">
        <v>14</v>
      </c>
      <c r="B46">
        <v>262</v>
      </c>
      <c r="C46" t="s">
        <v>103</v>
      </c>
      <c r="D46" t="s">
        <v>108</v>
      </c>
      <c r="E46" t="s">
        <v>39</v>
      </c>
      <c r="F46" t="s">
        <v>105</v>
      </c>
      <c r="G46">
        <v>5</v>
      </c>
      <c r="K46" s="2" t="s">
        <v>40</v>
      </c>
      <c r="L46" s="2">
        <v>1</v>
      </c>
      <c r="M46" s="2">
        <v>1</v>
      </c>
      <c r="N46" s="2">
        <v>1</v>
      </c>
      <c r="O46" s="2">
        <v>1</v>
      </c>
      <c r="P46" s="2">
        <v>4</v>
      </c>
      <c r="Q46" s="214"/>
    </row>
    <row r="47" spans="1:17">
      <c r="A47">
        <v>14</v>
      </c>
      <c r="B47">
        <v>268</v>
      </c>
      <c r="C47" t="s">
        <v>103</v>
      </c>
      <c r="D47" t="s">
        <v>118</v>
      </c>
      <c r="E47" t="s">
        <v>47</v>
      </c>
      <c r="F47" t="s">
        <v>105</v>
      </c>
      <c r="G47">
        <v>5</v>
      </c>
    </row>
    <row r="48" spans="1:17">
      <c r="A48">
        <v>14</v>
      </c>
      <c r="B48">
        <v>523</v>
      </c>
      <c r="C48" t="s">
        <v>6</v>
      </c>
      <c r="D48" t="s">
        <v>13</v>
      </c>
      <c r="E48" t="s">
        <v>35</v>
      </c>
      <c r="F48" t="s">
        <v>107</v>
      </c>
      <c r="G48">
        <v>2</v>
      </c>
      <c r="K48" s="3" t="s">
        <v>117</v>
      </c>
      <c r="L48" s="215" t="s">
        <v>111</v>
      </c>
      <c r="M48" s="215"/>
      <c r="N48" s="215"/>
      <c r="O48" s="215"/>
      <c r="P48" s="215" t="s">
        <v>112</v>
      </c>
      <c r="Q48" s="215" t="s">
        <v>113</v>
      </c>
    </row>
    <row r="49" spans="1:17">
      <c r="A49">
        <v>14</v>
      </c>
      <c r="B49">
        <v>531</v>
      </c>
      <c r="C49" t="s">
        <v>6</v>
      </c>
      <c r="D49" t="s">
        <v>13</v>
      </c>
      <c r="E49" t="s">
        <v>40</v>
      </c>
      <c r="F49" t="s">
        <v>107</v>
      </c>
      <c r="G49">
        <v>2</v>
      </c>
      <c r="K49" s="3" t="s">
        <v>110</v>
      </c>
      <c r="L49" s="3">
        <v>1</v>
      </c>
      <c r="M49" s="3">
        <v>2</v>
      </c>
      <c r="N49" s="3">
        <v>3</v>
      </c>
      <c r="O49" s="3">
        <v>4</v>
      </c>
      <c r="P49" s="215"/>
      <c r="Q49" s="215"/>
    </row>
    <row r="50" spans="1:17">
      <c r="A50">
        <v>14</v>
      </c>
      <c r="B50">
        <v>559</v>
      </c>
      <c r="C50" t="s">
        <v>6</v>
      </c>
      <c r="D50" t="s">
        <v>118</v>
      </c>
      <c r="E50" t="s">
        <v>47</v>
      </c>
      <c r="F50" t="s">
        <v>107</v>
      </c>
      <c r="G50">
        <v>2</v>
      </c>
      <c r="K50" s="2" t="s">
        <v>35</v>
      </c>
      <c r="L50" s="2">
        <v>1</v>
      </c>
      <c r="M50" s="2">
        <v>1</v>
      </c>
      <c r="N50" s="2">
        <v>0</v>
      </c>
      <c r="O50" s="2">
        <v>1</v>
      </c>
      <c r="P50" s="2">
        <v>3</v>
      </c>
      <c r="Q50" s="214">
        <v>20</v>
      </c>
    </row>
    <row r="51" spans="1:17">
      <c r="A51">
        <v>14</v>
      </c>
      <c r="B51">
        <v>587</v>
      </c>
      <c r="C51" t="s">
        <v>6</v>
      </c>
      <c r="D51" t="s">
        <v>13</v>
      </c>
      <c r="E51" t="s">
        <v>62</v>
      </c>
      <c r="F51" t="s">
        <v>107</v>
      </c>
      <c r="G51">
        <v>2</v>
      </c>
      <c r="K51" s="2" t="s">
        <v>40</v>
      </c>
      <c r="L51" s="2">
        <v>1</v>
      </c>
      <c r="M51" s="2">
        <v>1</v>
      </c>
      <c r="N51" s="2">
        <v>1</v>
      </c>
      <c r="O51" s="2">
        <v>1</v>
      </c>
      <c r="P51" s="2">
        <v>4</v>
      </c>
      <c r="Q51" s="214"/>
    </row>
    <row r="52" spans="1:17">
      <c r="A52">
        <v>14</v>
      </c>
      <c r="B52">
        <v>651</v>
      </c>
      <c r="C52" t="s">
        <v>6</v>
      </c>
      <c r="D52" t="s">
        <v>13</v>
      </c>
      <c r="E52" t="s">
        <v>85</v>
      </c>
      <c r="F52" t="s">
        <v>107</v>
      </c>
      <c r="G52">
        <v>2</v>
      </c>
      <c r="K52" s="2" t="s">
        <v>62</v>
      </c>
      <c r="L52" s="2">
        <v>1</v>
      </c>
      <c r="M52" s="2">
        <v>1</v>
      </c>
      <c r="N52" s="2">
        <v>1</v>
      </c>
      <c r="O52" s="2">
        <v>0</v>
      </c>
      <c r="P52" s="2">
        <v>3</v>
      </c>
      <c r="Q52" s="214"/>
    </row>
    <row r="53" spans="1:17">
      <c r="A53">
        <v>14</v>
      </c>
      <c r="B53">
        <v>667</v>
      </c>
      <c r="C53" t="s">
        <v>6</v>
      </c>
      <c r="D53" t="s">
        <v>13</v>
      </c>
      <c r="E53" t="s">
        <v>91</v>
      </c>
      <c r="F53" t="s">
        <v>107</v>
      </c>
      <c r="G53">
        <v>2</v>
      </c>
      <c r="K53" s="2" t="s">
        <v>85</v>
      </c>
      <c r="L53" s="2">
        <v>1</v>
      </c>
      <c r="M53" s="2">
        <v>1</v>
      </c>
      <c r="N53" s="2">
        <v>1</v>
      </c>
      <c r="O53" s="2">
        <v>0</v>
      </c>
      <c r="P53" s="2">
        <v>3</v>
      </c>
      <c r="Q53" s="214"/>
    </row>
    <row r="54" spans="1:17">
      <c r="A54">
        <v>17</v>
      </c>
      <c r="B54">
        <v>681</v>
      </c>
      <c r="C54" t="s">
        <v>106</v>
      </c>
      <c r="D54" t="s">
        <v>13</v>
      </c>
      <c r="E54" t="s">
        <v>12</v>
      </c>
      <c r="F54" t="s">
        <v>107</v>
      </c>
      <c r="G54">
        <v>3</v>
      </c>
      <c r="K54" s="2" t="s">
        <v>91</v>
      </c>
      <c r="L54" s="2">
        <v>1</v>
      </c>
      <c r="M54" s="2">
        <v>1</v>
      </c>
      <c r="N54" s="2">
        <v>1</v>
      </c>
      <c r="O54" s="2">
        <v>1</v>
      </c>
      <c r="P54" s="2">
        <v>4</v>
      </c>
      <c r="Q54" s="214"/>
    </row>
    <row r="55" spans="1:17">
      <c r="A55">
        <v>17</v>
      </c>
      <c r="B55">
        <v>705</v>
      </c>
      <c r="C55" t="s">
        <v>106</v>
      </c>
      <c r="D55" t="s">
        <v>13</v>
      </c>
      <c r="E55" t="s">
        <v>40</v>
      </c>
      <c r="F55" t="s">
        <v>107</v>
      </c>
      <c r="G55">
        <v>3</v>
      </c>
      <c r="K55" s="2" t="s">
        <v>47</v>
      </c>
      <c r="L55" s="2">
        <v>1</v>
      </c>
      <c r="M55" s="2">
        <v>1</v>
      </c>
      <c r="N55" s="2">
        <v>0</v>
      </c>
      <c r="O55" s="2">
        <v>1</v>
      </c>
      <c r="P55" s="2">
        <v>3</v>
      </c>
      <c r="Q55" s="214"/>
    </row>
    <row r="56" spans="1:17">
      <c r="A56">
        <v>17</v>
      </c>
      <c r="B56">
        <v>817</v>
      </c>
      <c r="C56" t="s">
        <v>106</v>
      </c>
      <c r="D56" t="s">
        <v>13</v>
      </c>
      <c r="E56" t="s">
        <v>84</v>
      </c>
      <c r="F56" t="s">
        <v>107</v>
      </c>
      <c r="G56">
        <v>3</v>
      </c>
    </row>
    <row r="57" spans="1:17">
      <c r="A57">
        <v>18</v>
      </c>
      <c r="B57">
        <v>704</v>
      </c>
      <c r="C57" t="s">
        <v>103</v>
      </c>
      <c r="D57" t="s">
        <v>13</v>
      </c>
      <c r="E57" t="s">
        <v>40</v>
      </c>
      <c r="F57" t="s">
        <v>107</v>
      </c>
      <c r="G57">
        <v>3</v>
      </c>
    </row>
    <row r="58" spans="1:17">
      <c r="A58">
        <v>18</v>
      </c>
      <c r="B58">
        <v>760</v>
      </c>
      <c r="C58" t="s">
        <v>103</v>
      </c>
      <c r="D58" t="s">
        <v>13</v>
      </c>
      <c r="E58" t="s">
        <v>62</v>
      </c>
      <c r="F58" t="s">
        <v>107</v>
      </c>
      <c r="G58">
        <v>3</v>
      </c>
    </row>
    <row r="59" spans="1:17">
      <c r="A59">
        <v>18</v>
      </c>
      <c r="B59">
        <v>820</v>
      </c>
      <c r="C59" t="s">
        <v>103</v>
      </c>
      <c r="D59" t="s">
        <v>13</v>
      </c>
      <c r="E59" t="s">
        <v>85</v>
      </c>
      <c r="F59" t="s">
        <v>107</v>
      </c>
      <c r="G59">
        <v>3</v>
      </c>
    </row>
    <row r="60" spans="1:17">
      <c r="A60">
        <v>18</v>
      </c>
      <c r="B60">
        <v>836</v>
      </c>
      <c r="C60" t="s">
        <v>103</v>
      </c>
      <c r="D60" t="s">
        <v>13</v>
      </c>
      <c r="E60" t="s">
        <v>91</v>
      </c>
      <c r="F60" t="s">
        <v>107</v>
      </c>
      <c r="G60">
        <v>3</v>
      </c>
    </row>
    <row r="61" spans="1:17">
      <c r="A61">
        <v>19</v>
      </c>
      <c r="B61">
        <v>682</v>
      </c>
      <c r="C61" t="s">
        <v>106</v>
      </c>
      <c r="D61" t="s">
        <v>13</v>
      </c>
      <c r="E61" t="s">
        <v>12</v>
      </c>
      <c r="F61" t="s">
        <v>107</v>
      </c>
      <c r="G61">
        <v>3</v>
      </c>
    </row>
    <row r="62" spans="1:17">
      <c r="A62">
        <v>19</v>
      </c>
      <c r="B62">
        <v>706</v>
      </c>
      <c r="C62" t="s">
        <v>106</v>
      </c>
      <c r="D62" t="s">
        <v>13</v>
      </c>
      <c r="E62" t="s">
        <v>40</v>
      </c>
      <c r="F62" t="s">
        <v>107</v>
      </c>
      <c r="G62">
        <v>3</v>
      </c>
    </row>
    <row r="63" spans="1:17">
      <c r="A63">
        <v>19</v>
      </c>
      <c r="B63">
        <v>818</v>
      </c>
      <c r="C63" t="s">
        <v>106</v>
      </c>
      <c r="D63" t="s">
        <v>13</v>
      </c>
      <c r="E63" t="s">
        <v>84</v>
      </c>
      <c r="F63" t="s">
        <v>107</v>
      </c>
      <c r="G63">
        <v>3</v>
      </c>
    </row>
    <row r="64" spans="1:17">
      <c r="A64">
        <v>21</v>
      </c>
      <c r="B64">
        <v>707</v>
      </c>
      <c r="C64" t="s">
        <v>6</v>
      </c>
      <c r="D64" t="s">
        <v>13</v>
      </c>
      <c r="E64" t="s">
        <v>40</v>
      </c>
      <c r="F64" t="s">
        <v>107</v>
      </c>
      <c r="G64">
        <v>3</v>
      </c>
    </row>
    <row r="65" spans="1:7">
      <c r="A65">
        <v>21</v>
      </c>
      <c r="B65">
        <v>763</v>
      </c>
      <c r="C65" t="s">
        <v>6</v>
      </c>
      <c r="D65" t="s">
        <v>13</v>
      </c>
      <c r="E65" t="s">
        <v>62</v>
      </c>
      <c r="F65" t="s">
        <v>107</v>
      </c>
      <c r="G65">
        <v>3</v>
      </c>
    </row>
    <row r="66" spans="1:7">
      <c r="A66">
        <v>21</v>
      </c>
      <c r="B66">
        <v>823</v>
      </c>
      <c r="C66" t="s">
        <v>6</v>
      </c>
      <c r="D66" t="s">
        <v>13</v>
      </c>
      <c r="E66" t="s">
        <v>85</v>
      </c>
      <c r="F66" t="s">
        <v>107</v>
      </c>
      <c r="G66">
        <v>3</v>
      </c>
    </row>
    <row r="67" spans="1:7">
      <c r="A67">
        <v>21</v>
      </c>
      <c r="B67">
        <v>839</v>
      </c>
      <c r="C67" t="s">
        <v>6</v>
      </c>
      <c r="D67" t="s">
        <v>13</v>
      </c>
      <c r="E67" t="s">
        <v>91</v>
      </c>
      <c r="F67" t="s">
        <v>107</v>
      </c>
      <c r="G67">
        <v>3</v>
      </c>
    </row>
    <row r="68" spans="1:7">
      <c r="A68">
        <v>24</v>
      </c>
      <c r="B68">
        <v>853</v>
      </c>
      <c r="C68" t="s">
        <v>106</v>
      </c>
      <c r="D68" t="s">
        <v>13</v>
      </c>
      <c r="E68" t="s">
        <v>12</v>
      </c>
      <c r="F68" t="s">
        <v>107</v>
      </c>
      <c r="G68">
        <v>4</v>
      </c>
    </row>
    <row r="69" spans="1:7">
      <c r="A69">
        <v>24</v>
      </c>
      <c r="B69">
        <v>881</v>
      </c>
      <c r="C69" t="s">
        <v>106</v>
      </c>
      <c r="D69" t="s">
        <v>13</v>
      </c>
      <c r="E69" t="s">
        <v>40</v>
      </c>
      <c r="F69" t="s">
        <v>107</v>
      </c>
      <c r="G69">
        <v>4</v>
      </c>
    </row>
    <row r="70" spans="1:7">
      <c r="A70">
        <v>24</v>
      </c>
      <c r="B70">
        <v>993</v>
      </c>
      <c r="C70" t="s">
        <v>106</v>
      </c>
      <c r="D70" t="s">
        <v>13</v>
      </c>
      <c r="E70" t="s">
        <v>84</v>
      </c>
      <c r="F70" t="s">
        <v>107</v>
      </c>
      <c r="G70">
        <v>4</v>
      </c>
    </row>
    <row r="71" spans="1:7">
      <c r="A71">
        <v>25</v>
      </c>
      <c r="B71">
        <v>872</v>
      </c>
      <c r="C71" t="s">
        <v>103</v>
      </c>
      <c r="D71" t="s">
        <v>13</v>
      </c>
      <c r="E71" t="s">
        <v>35</v>
      </c>
      <c r="F71" t="s">
        <v>107</v>
      </c>
      <c r="G71">
        <v>4</v>
      </c>
    </row>
    <row r="72" spans="1:7">
      <c r="A72">
        <v>25</v>
      </c>
      <c r="B72">
        <v>880</v>
      </c>
      <c r="C72" t="s">
        <v>103</v>
      </c>
      <c r="D72" t="s">
        <v>13</v>
      </c>
      <c r="E72" t="s">
        <v>40</v>
      </c>
      <c r="F72" t="s">
        <v>107</v>
      </c>
      <c r="G72">
        <v>4</v>
      </c>
    </row>
    <row r="73" spans="1:7">
      <c r="A73">
        <v>25</v>
      </c>
      <c r="B73">
        <v>908</v>
      </c>
      <c r="C73" t="s">
        <v>103</v>
      </c>
      <c r="D73" t="s">
        <v>118</v>
      </c>
      <c r="E73" t="s">
        <v>47</v>
      </c>
      <c r="F73" t="s">
        <v>107</v>
      </c>
      <c r="G73">
        <v>4</v>
      </c>
    </row>
    <row r="74" spans="1:7">
      <c r="A74">
        <v>25</v>
      </c>
      <c r="B74">
        <v>1008</v>
      </c>
      <c r="C74" t="s">
        <v>103</v>
      </c>
      <c r="D74" t="s">
        <v>13</v>
      </c>
      <c r="E74" t="s">
        <v>91</v>
      </c>
      <c r="F74" t="s">
        <v>107</v>
      </c>
      <c r="G74">
        <v>4</v>
      </c>
    </row>
    <row r="75" spans="1:7">
      <c r="A75">
        <v>26</v>
      </c>
      <c r="B75">
        <v>854</v>
      </c>
      <c r="C75" t="s">
        <v>106</v>
      </c>
      <c r="D75" t="s">
        <v>13</v>
      </c>
      <c r="E75" t="s">
        <v>12</v>
      </c>
      <c r="F75" t="s">
        <v>107</v>
      </c>
      <c r="G75">
        <v>4</v>
      </c>
    </row>
    <row r="76" spans="1:7">
      <c r="A76">
        <v>26</v>
      </c>
      <c r="B76">
        <v>882</v>
      </c>
      <c r="C76" t="s">
        <v>106</v>
      </c>
      <c r="D76" t="s">
        <v>13</v>
      </c>
      <c r="E76" t="s">
        <v>40</v>
      </c>
      <c r="F76" t="s">
        <v>107</v>
      </c>
      <c r="G76">
        <v>4</v>
      </c>
    </row>
    <row r="77" spans="1:7">
      <c r="A77">
        <v>26</v>
      </c>
      <c r="B77">
        <v>994</v>
      </c>
      <c r="C77" t="s">
        <v>106</v>
      </c>
      <c r="D77" t="s">
        <v>13</v>
      </c>
      <c r="E77" t="s">
        <v>84</v>
      </c>
      <c r="F77" t="s">
        <v>107</v>
      </c>
      <c r="G77">
        <v>4</v>
      </c>
    </row>
    <row r="78" spans="1:7">
      <c r="A78">
        <v>28</v>
      </c>
      <c r="B78">
        <v>875</v>
      </c>
      <c r="C78" t="s">
        <v>6</v>
      </c>
      <c r="D78" t="s">
        <v>13</v>
      </c>
      <c r="E78" t="s">
        <v>35</v>
      </c>
      <c r="F78" t="s">
        <v>107</v>
      </c>
      <c r="G78">
        <v>4</v>
      </c>
    </row>
    <row r="79" spans="1:7">
      <c r="A79">
        <v>28</v>
      </c>
      <c r="B79">
        <v>883</v>
      </c>
      <c r="C79" t="s">
        <v>6</v>
      </c>
      <c r="D79" t="s">
        <v>13</v>
      </c>
      <c r="E79" t="s">
        <v>40</v>
      </c>
      <c r="F79" t="s">
        <v>107</v>
      </c>
      <c r="G79">
        <v>4</v>
      </c>
    </row>
    <row r="80" spans="1:7">
      <c r="A80">
        <v>28</v>
      </c>
      <c r="B80">
        <v>911</v>
      </c>
      <c r="C80" t="s">
        <v>6</v>
      </c>
      <c r="D80" t="s">
        <v>118</v>
      </c>
      <c r="E80" t="s">
        <v>47</v>
      </c>
      <c r="F80" t="s">
        <v>107</v>
      </c>
      <c r="G80">
        <v>4</v>
      </c>
    </row>
    <row r="81" spans="1:7">
      <c r="A81">
        <v>28</v>
      </c>
      <c r="B81">
        <v>1011</v>
      </c>
      <c r="C81" t="s">
        <v>6</v>
      </c>
      <c r="D81" t="s">
        <v>13</v>
      </c>
      <c r="E81" t="s">
        <v>91</v>
      </c>
      <c r="F81" t="s">
        <v>107</v>
      </c>
      <c r="G81">
        <v>4</v>
      </c>
    </row>
  </sheetData>
  <mergeCells count="55">
    <mergeCell ref="L22:Q22"/>
    <mergeCell ref="R22:R23"/>
    <mergeCell ref="S22:S23"/>
    <mergeCell ref="S24:S27"/>
    <mergeCell ref="L29:Q29"/>
    <mergeCell ref="R29:R30"/>
    <mergeCell ref="S29:S30"/>
    <mergeCell ref="L33:O33"/>
    <mergeCell ref="P33:P34"/>
    <mergeCell ref="Q33:Q34"/>
    <mergeCell ref="Q35:Q40"/>
    <mergeCell ref="L42:O42"/>
    <mergeCell ref="P42:P43"/>
    <mergeCell ref="Q42:Q43"/>
    <mergeCell ref="Q44:Q46"/>
    <mergeCell ref="L48:O48"/>
    <mergeCell ref="P48:P49"/>
    <mergeCell ref="Q48:Q49"/>
    <mergeCell ref="Q50:Q55"/>
    <mergeCell ref="K1:N1"/>
    <mergeCell ref="O1:R1"/>
    <mergeCell ref="S1:W1"/>
    <mergeCell ref="X1:AA1"/>
    <mergeCell ref="AB1:AE1"/>
    <mergeCell ref="AF1:AJ1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73"/>
  <sheetViews>
    <sheetView topLeftCell="K1" workbookViewId="0">
      <selection activeCell="M14" sqref="M14"/>
    </sheetView>
  </sheetViews>
  <sheetFormatPr baseColWidth="10" defaultColWidth="8.85546875" defaultRowHeight="15"/>
  <cols>
    <col min="11" max="11" width="40.7109375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A2">
        <v>3</v>
      </c>
      <c r="B2">
        <v>357</v>
      </c>
      <c r="C2" t="s">
        <v>106</v>
      </c>
      <c r="D2" t="s">
        <v>18</v>
      </c>
      <c r="E2" t="s">
        <v>42</v>
      </c>
      <c r="F2" t="s">
        <v>107</v>
      </c>
      <c r="G2">
        <v>1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A3">
        <v>3</v>
      </c>
      <c r="B3">
        <v>361</v>
      </c>
      <c r="C3" t="s">
        <v>106</v>
      </c>
      <c r="D3" t="s">
        <v>18</v>
      </c>
      <c r="E3" t="s">
        <v>42</v>
      </c>
      <c r="F3" t="s">
        <v>107</v>
      </c>
      <c r="G3">
        <v>1</v>
      </c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A4">
        <v>3</v>
      </c>
      <c r="B4">
        <v>365</v>
      </c>
      <c r="C4" t="s">
        <v>106</v>
      </c>
      <c r="D4" t="s">
        <v>18</v>
      </c>
      <c r="E4" t="s">
        <v>44</v>
      </c>
      <c r="F4" t="s">
        <v>107</v>
      </c>
      <c r="G4">
        <v>1</v>
      </c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A5">
        <v>3</v>
      </c>
      <c r="B5">
        <v>369</v>
      </c>
      <c r="C5" t="s">
        <v>106</v>
      </c>
      <c r="D5" t="s">
        <v>18</v>
      </c>
      <c r="E5" t="s">
        <v>44</v>
      </c>
      <c r="F5" t="s">
        <v>107</v>
      </c>
      <c r="G5">
        <v>1</v>
      </c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A6">
        <v>3</v>
      </c>
      <c r="B6">
        <v>393</v>
      </c>
      <c r="C6" t="s">
        <v>106</v>
      </c>
      <c r="D6" t="s">
        <v>18</v>
      </c>
      <c r="E6" t="s">
        <v>60</v>
      </c>
      <c r="F6" t="s">
        <v>107</v>
      </c>
      <c r="G6">
        <v>1</v>
      </c>
      <c r="J6" s="240" t="s">
        <v>179</v>
      </c>
      <c r="K6" s="13" t="s">
        <v>103</v>
      </c>
      <c r="L6" s="9">
        <f t="shared" ref="L6:AA7" si="0">COUNTIFS($C$2:$C$642,$K6,$A$2:$A$642,L$3,$F$2:$F$642,$K$4)</f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Y6" s="9">
        <f t="shared" si="0"/>
        <v>0</v>
      </c>
      <c r="Z6" s="9">
        <f t="shared" si="0"/>
        <v>0</v>
      </c>
      <c r="AA6" s="9">
        <f t="shared" si="0"/>
        <v>0</v>
      </c>
      <c r="AB6" s="9">
        <f t="shared" ref="V6:AC7" si="1">COUNTIFS($C$2:$C$642,$K6,$A$2:$A$642,AB$3,$F$2:$F$642,$K$4)</f>
        <v>0</v>
      </c>
      <c r="AC6" s="9">
        <f t="shared" si="1"/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A7">
        <v>3</v>
      </c>
      <c r="B7">
        <v>453</v>
      </c>
      <c r="C7" t="s">
        <v>106</v>
      </c>
      <c r="D7" t="s">
        <v>18</v>
      </c>
      <c r="E7" t="s">
        <v>81</v>
      </c>
      <c r="F7" t="s">
        <v>107</v>
      </c>
      <c r="G7">
        <v>1</v>
      </c>
      <c r="J7" s="241"/>
      <c r="K7" s="13" t="s">
        <v>106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1"/>
        <v>0</v>
      </c>
      <c r="W7" s="9">
        <f t="shared" si="1"/>
        <v>0</v>
      </c>
      <c r="X7" s="9">
        <f t="shared" si="1"/>
        <v>0</v>
      </c>
      <c r="Y7" s="9">
        <f t="shared" si="1"/>
        <v>0</v>
      </c>
      <c r="Z7" s="9">
        <f t="shared" si="1"/>
        <v>0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A8">
        <v>3</v>
      </c>
      <c r="B8">
        <v>457</v>
      </c>
      <c r="C8" t="s">
        <v>106</v>
      </c>
      <c r="D8" t="s">
        <v>18</v>
      </c>
      <c r="E8" t="s">
        <v>83</v>
      </c>
      <c r="F8" t="s">
        <v>107</v>
      </c>
      <c r="G8">
        <v>1</v>
      </c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A9">
        <v>4</v>
      </c>
      <c r="B9">
        <v>356</v>
      </c>
      <c r="C9" t="s">
        <v>103</v>
      </c>
      <c r="D9" t="s">
        <v>18</v>
      </c>
      <c r="E9" t="s">
        <v>42</v>
      </c>
      <c r="F9" t="s">
        <v>107</v>
      </c>
      <c r="G9">
        <v>1</v>
      </c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A10">
        <v>4</v>
      </c>
      <c r="B10">
        <v>360</v>
      </c>
      <c r="C10" t="s">
        <v>103</v>
      </c>
      <c r="D10" t="s">
        <v>18</v>
      </c>
      <c r="E10" t="s">
        <v>42</v>
      </c>
      <c r="F10" t="s">
        <v>107</v>
      </c>
      <c r="G10">
        <v>1</v>
      </c>
      <c r="J10" s="240" t="s">
        <v>179</v>
      </c>
      <c r="K10" s="13" t="s">
        <v>103</v>
      </c>
      <c r="L10" s="9">
        <f t="shared" ref="L10:AA12" si="4">COUNTIFS($C$2:$C$642,$K10,$A$2:$A$642,L$3,$F$2:$F$642,$K$8)</f>
        <v>0</v>
      </c>
      <c r="M10" s="9">
        <f t="shared" si="4"/>
        <v>0</v>
      </c>
      <c r="N10" s="9">
        <f t="shared" si="4"/>
        <v>0</v>
      </c>
      <c r="O10" s="9">
        <f t="shared" si="4"/>
        <v>2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2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0</v>
      </c>
      <c r="AB10" s="9">
        <f t="shared" ref="AB10:AM12" si="5">COUNTIFS($C$2:$C$642,$K10,$A$2:$A$642,AB$3,$F$2:$F$642,$K$8)</f>
        <v>0</v>
      </c>
      <c r="AC10" s="9">
        <f t="shared" si="5"/>
        <v>2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2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ref="AN10:AW12" si="6">COUNTIFS($C$2:$C$642,$K10,$A$2:$A$642,AN$3,$F$2:$F$642,$AN$8)</f>
        <v>0</v>
      </c>
      <c r="AO10" s="9">
        <f t="shared" si="6"/>
        <v>0</v>
      </c>
      <c r="AP10" s="9">
        <f t="shared" si="6"/>
        <v>0</v>
      </c>
      <c r="AQ10" s="9">
        <f t="shared" si="6"/>
        <v>0</v>
      </c>
      <c r="AR10" s="9">
        <f t="shared" si="6"/>
        <v>0</v>
      </c>
      <c r="AS10" s="9">
        <f t="shared" si="6"/>
        <v>0</v>
      </c>
      <c r="AT10" s="9">
        <f t="shared" si="6"/>
        <v>0</v>
      </c>
      <c r="AU10" s="9">
        <f t="shared" si="6"/>
        <v>0</v>
      </c>
      <c r="AV10" s="9">
        <f t="shared" si="6"/>
        <v>0</v>
      </c>
      <c r="AW10" s="9">
        <f t="shared" si="6"/>
        <v>0</v>
      </c>
      <c r="AX10" s="253"/>
      <c r="AY10" s="254"/>
      <c r="AZ10" s="229"/>
    </row>
    <row r="11" spans="1:52">
      <c r="A11">
        <v>5</v>
      </c>
      <c r="B11">
        <v>358</v>
      </c>
      <c r="C11" t="s">
        <v>106</v>
      </c>
      <c r="D11" t="s">
        <v>18</v>
      </c>
      <c r="E11" t="s">
        <v>42</v>
      </c>
      <c r="F11" t="s">
        <v>107</v>
      </c>
      <c r="G11">
        <v>1</v>
      </c>
      <c r="J11" s="263"/>
      <c r="K11" s="13" t="s">
        <v>106</v>
      </c>
      <c r="L11" s="9">
        <f t="shared" si="4"/>
        <v>0</v>
      </c>
      <c r="M11" s="9">
        <f t="shared" si="4"/>
        <v>0</v>
      </c>
      <c r="N11" s="9">
        <f t="shared" si="4"/>
        <v>7</v>
      </c>
      <c r="O11" s="9">
        <f t="shared" si="4"/>
        <v>0</v>
      </c>
      <c r="P11" s="9">
        <f t="shared" si="4"/>
        <v>7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7</v>
      </c>
      <c r="V11" s="9">
        <f t="shared" si="4"/>
        <v>0</v>
      </c>
      <c r="W11" s="9">
        <f t="shared" si="4"/>
        <v>7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5"/>
        <v>7</v>
      </c>
      <c r="AC11" s="9">
        <f t="shared" si="5"/>
        <v>0</v>
      </c>
      <c r="AD11" s="9">
        <f t="shared" si="5"/>
        <v>7</v>
      </c>
      <c r="AE11" s="9">
        <f t="shared" si="5"/>
        <v>0</v>
      </c>
      <c r="AF11" s="9">
        <f t="shared" si="5"/>
        <v>0</v>
      </c>
      <c r="AG11" s="9">
        <f t="shared" si="5"/>
        <v>0</v>
      </c>
      <c r="AH11" s="9">
        <f t="shared" si="5"/>
        <v>0</v>
      </c>
      <c r="AI11" s="9">
        <f t="shared" si="5"/>
        <v>7</v>
      </c>
      <c r="AJ11" s="9">
        <f t="shared" si="5"/>
        <v>0</v>
      </c>
      <c r="AK11" s="9">
        <f t="shared" si="5"/>
        <v>7</v>
      </c>
      <c r="AL11" s="9">
        <f t="shared" si="5"/>
        <v>0</v>
      </c>
      <c r="AM11" s="9">
        <f t="shared" si="5"/>
        <v>0</v>
      </c>
      <c r="AN11" s="9">
        <f t="shared" si="6"/>
        <v>0</v>
      </c>
      <c r="AO11" s="9">
        <f t="shared" si="6"/>
        <v>0</v>
      </c>
      <c r="AP11" s="9">
        <f t="shared" si="6"/>
        <v>0</v>
      </c>
      <c r="AQ11" s="9">
        <f t="shared" si="6"/>
        <v>0</v>
      </c>
      <c r="AR11" s="9">
        <f t="shared" si="6"/>
        <v>0</v>
      </c>
      <c r="AS11" s="9">
        <f t="shared" si="6"/>
        <v>0</v>
      </c>
      <c r="AT11" s="9">
        <f t="shared" si="6"/>
        <v>0</v>
      </c>
      <c r="AU11" s="9">
        <f t="shared" si="6"/>
        <v>0</v>
      </c>
      <c r="AV11" s="9">
        <f t="shared" si="6"/>
        <v>0</v>
      </c>
      <c r="AW11" s="9">
        <f t="shared" si="6"/>
        <v>0</v>
      </c>
      <c r="AX11" s="253"/>
      <c r="AY11" s="254"/>
      <c r="AZ11" s="229"/>
    </row>
    <row r="12" spans="1:52">
      <c r="A12">
        <v>5</v>
      </c>
      <c r="B12">
        <v>362</v>
      </c>
      <c r="C12" t="s">
        <v>106</v>
      </c>
      <c r="D12" t="s">
        <v>18</v>
      </c>
      <c r="E12" t="s">
        <v>42</v>
      </c>
      <c r="F12" t="s">
        <v>107</v>
      </c>
      <c r="G12">
        <v>1</v>
      </c>
      <c r="J12" s="241"/>
      <c r="K12" s="13" t="s">
        <v>6</v>
      </c>
      <c r="L12" s="9">
        <f t="shared" si="4"/>
        <v>0</v>
      </c>
      <c r="M12" s="9">
        <f t="shared" si="4"/>
        <v>0</v>
      </c>
      <c r="N12" s="9">
        <f t="shared" si="4"/>
        <v>0</v>
      </c>
      <c r="O12" s="9">
        <f t="shared" si="4"/>
        <v>0</v>
      </c>
      <c r="P12" s="9">
        <f t="shared" si="4"/>
        <v>0</v>
      </c>
      <c r="Q12" s="9">
        <f t="shared" si="4"/>
        <v>0</v>
      </c>
      <c r="R12" s="9">
        <f t="shared" si="4"/>
        <v>2</v>
      </c>
      <c r="S12" s="9">
        <f t="shared" si="4"/>
        <v>0</v>
      </c>
      <c r="T12" s="9">
        <f t="shared" si="4"/>
        <v>0</v>
      </c>
      <c r="U12" s="9">
        <f t="shared" si="4"/>
        <v>0</v>
      </c>
      <c r="V12" s="9">
        <f t="shared" si="4"/>
        <v>0</v>
      </c>
      <c r="W12" s="9">
        <f t="shared" si="4"/>
        <v>0</v>
      </c>
      <c r="X12" s="9">
        <f t="shared" si="4"/>
        <v>0</v>
      </c>
      <c r="Y12" s="9">
        <f t="shared" si="4"/>
        <v>2</v>
      </c>
      <c r="Z12" s="9">
        <f t="shared" si="4"/>
        <v>0</v>
      </c>
      <c r="AA12" s="9">
        <f t="shared" si="4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2</v>
      </c>
      <c r="AG12" s="9">
        <f t="shared" si="5"/>
        <v>0</v>
      </c>
      <c r="AH12" s="9">
        <f t="shared" si="5"/>
        <v>0</v>
      </c>
      <c r="AI12" s="9">
        <f t="shared" si="5"/>
        <v>0</v>
      </c>
      <c r="AJ12" s="9">
        <f t="shared" si="5"/>
        <v>0</v>
      </c>
      <c r="AK12" s="9">
        <f t="shared" si="5"/>
        <v>0</v>
      </c>
      <c r="AL12" s="9">
        <f t="shared" si="5"/>
        <v>0</v>
      </c>
      <c r="AM12" s="9">
        <f t="shared" si="5"/>
        <v>2</v>
      </c>
      <c r="AN12" s="9">
        <f t="shared" si="6"/>
        <v>0</v>
      </c>
      <c r="AO12" s="9">
        <f t="shared" si="6"/>
        <v>0</v>
      </c>
      <c r="AP12" s="9">
        <f t="shared" si="6"/>
        <v>0</v>
      </c>
      <c r="AQ12" s="9">
        <f t="shared" si="6"/>
        <v>0</v>
      </c>
      <c r="AR12" s="9">
        <f t="shared" si="6"/>
        <v>0</v>
      </c>
      <c r="AS12" s="9">
        <f t="shared" si="6"/>
        <v>0</v>
      </c>
      <c r="AT12" s="9">
        <f t="shared" si="6"/>
        <v>0</v>
      </c>
      <c r="AU12" s="9">
        <f t="shared" si="6"/>
        <v>0</v>
      </c>
      <c r="AV12" s="9">
        <f t="shared" si="6"/>
        <v>0</v>
      </c>
      <c r="AW12" s="9">
        <f t="shared" si="6"/>
        <v>0</v>
      </c>
      <c r="AX12" s="255"/>
      <c r="AY12" s="256"/>
      <c r="AZ12" s="230"/>
    </row>
    <row r="13" spans="1:52">
      <c r="A13">
        <v>5</v>
      </c>
      <c r="B13">
        <v>366</v>
      </c>
      <c r="C13" t="s">
        <v>106</v>
      </c>
      <c r="D13" t="s">
        <v>18</v>
      </c>
      <c r="E13" t="s">
        <v>44</v>
      </c>
      <c r="F13" t="s">
        <v>107</v>
      </c>
      <c r="G13">
        <v>1</v>
      </c>
    </row>
    <row r="14" spans="1:52">
      <c r="A14">
        <v>5</v>
      </c>
      <c r="B14">
        <v>370</v>
      </c>
      <c r="C14" t="s">
        <v>106</v>
      </c>
      <c r="D14" t="s">
        <v>18</v>
      </c>
      <c r="E14" t="s">
        <v>44</v>
      </c>
      <c r="F14" t="s">
        <v>107</v>
      </c>
      <c r="G14">
        <v>1</v>
      </c>
      <c r="K14" s="15" t="s">
        <v>186</v>
      </c>
      <c r="L14" s="16">
        <v>3.5</v>
      </c>
      <c r="M14" s="157">
        <f>AVERAGE(L19:Z19)</f>
        <v>2.9333333333333331</v>
      </c>
    </row>
    <row r="15" spans="1:52">
      <c r="A15">
        <v>5</v>
      </c>
      <c r="B15">
        <v>394</v>
      </c>
      <c r="C15" t="s">
        <v>106</v>
      </c>
      <c r="D15" t="s">
        <v>18</v>
      </c>
      <c r="E15" t="s">
        <v>60</v>
      </c>
      <c r="F15" t="s">
        <v>107</v>
      </c>
      <c r="G15">
        <v>1</v>
      </c>
      <c r="K15" s="17" t="s">
        <v>187</v>
      </c>
      <c r="L15" s="9">
        <f>(L6+L10)*1.5</f>
        <v>0</v>
      </c>
      <c r="M15" s="9">
        <f t="shared" ref="M15:AZ15" si="7">(M6+M10)*1.5</f>
        <v>0</v>
      </c>
      <c r="N15" s="9">
        <f t="shared" si="7"/>
        <v>0</v>
      </c>
      <c r="O15" s="9">
        <f t="shared" si="7"/>
        <v>3</v>
      </c>
      <c r="P15" s="9">
        <f t="shared" si="7"/>
        <v>0</v>
      </c>
      <c r="Q15" s="9">
        <f t="shared" si="7"/>
        <v>0</v>
      </c>
      <c r="R15" s="9">
        <f t="shared" si="7"/>
        <v>0</v>
      </c>
      <c r="S15" s="9">
        <f t="shared" si="7"/>
        <v>0</v>
      </c>
      <c r="T15" s="9">
        <f t="shared" si="7"/>
        <v>0</v>
      </c>
      <c r="U15" s="9">
        <f t="shared" si="7"/>
        <v>0</v>
      </c>
      <c r="V15" s="9">
        <f t="shared" si="7"/>
        <v>3</v>
      </c>
      <c r="W15" s="9">
        <f t="shared" si="7"/>
        <v>0</v>
      </c>
      <c r="X15" s="9">
        <f t="shared" si="7"/>
        <v>0</v>
      </c>
      <c r="Y15" s="9">
        <f t="shared" si="7"/>
        <v>0</v>
      </c>
      <c r="Z15" s="9">
        <f t="shared" si="7"/>
        <v>0</v>
      </c>
      <c r="AA15" s="9">
        <f t="shared" si="7"/>
        <v>0</v>
      </c>
      <c r="AB15" s="9">
        <f t="shared" si="7"/>
        <v>0</v>
      </c>
      <c r="AC15" s="9">
        <f t="shared" si="7"/>
        <v>3</v>
      </c>
      <c r="AD15" s="9">
        <f t="shared" si="7"/>
        <v>0</v>
      </c>
      <c r="AE15" s="9">
        <f t="shared" si="7"/>
        <v>0</v>
      </c>
      <c r="AF15" s="9">
        <f>(AF10)*1.5</f>
        <v>0</v>
      </c>
      <c r="AG15" s="9">
        <f t="shared" si="7"/>
        <v>0</v>
      </c>
      <c r="AH15" s="9">
        <f t="shared" si="7"/>
        <v>0</v>
      </c>
      <c r="AI15" s="9">
        <f t="shared" si="7"/>
        <v>0</v>
      </c>
      <c r="AJ15" s="9">
        <f t="shared" si="7"/>
        <v>3</v>
      </c>
      <c r="AK15" s="9">
        <f t="shared" si="7"/>
        <v>0</v>
      </c>
      <c r="AL15" s="9">
        <f t="shared" si="7"/>
        <v>0</v>
      </c>
      <c r="AM15" s="9">
        <f t="shared" si="7"/>
        <v>0</v>
      </c>
      <c r="AN15" s="9">
        <f t="shared" si="7"/>
        <v>0</v>
      </c>
      <c r="AO15" s="9">
        <f t="shared" si="7"/>
        <v>0</v>
      </c>
      <c r="AP15" s="9">
        <f t="shared" si="7"/>
        <v>0</v>
      </c>
      <c r="AQ15" s="9">
        <f t="shared" si="7"/>
        <v>0</v>
      </c>
      <c r="AR15" s="9">
        <f t="shared" si="7"/>
        <v>0</v>
      </c>
      <c r="AS15" s="9">
        <f t="shared" si="7"/>
        <v>0</v>
      </c>
      <c r="AT15" s="9">
        <f t="shared" si="7"/>
        <v>0</v>
      </c>
      <c r="AU15" s="9">
        <f t="shared" si="7"/>
        <v>0</v>
      </c>
      <c r="AV15" s="9">
        <f t="shared" si="7"/>
        <v>0</v>
      </c>
      <c r="AW15" s="9">
        <f t="shared" si="7"/>
        <v>0</v>
      </c>
      <c r="AX15" s="9">
        <f t="shared" si="7"/>
        <v>0</v>
      </c>
      <c r="AY15" s="9">
        <f t="shared" si="7"/>
        <v>0</v>
      </c>
      <c r="AZ15" s="9">
        <f t="shared" si="7"/>
        <v>0</v>
      </c>
    </row>
    <row r="16" spans="1:52">
      <c r="A16">
        <v>5</v>
      </c>
      <c r="B16">
        <v>454</v>
      </c>
      <c r="C16" t="s">
        <v>106</v>
      </c>
      <c r="D16" t="s">
        <v>18</v>
      </c>
      <c r="E16" t="s">
        <v>81</v>
      </c>
      <c r="F16" t="s">
        <v>107</v>
      </c>
      <c r="G16">
        <v>1</v>
      </c>
      <c r="K16" s="17" t="s">
        <v>188</v>
      </c>
      <c r="L16" s="9">
        <f>(L7+L11)*1</f>
        <v>0</v>
      </c>
      <c r="M16" s="9">
        <f t="shared" ref="M16:AZ16" si="8">(M7+M11)*1</f>
        <v>0</v>
      </c>
      <c r="N16" s="9">
        <f t="shared" si="8"/>
        <v>7</v>
      </c>
      <c r="O16" s="9">
        <f t="shared" si="8"/>
        <v>0</v>
      </c>
      <c r="P16" s="9">
        <f t="shared" si="8"/>
        <v>7</v>
      </c>
      <c r="Q16" s="9">
        <f t="shared" si="8"/>
        <v>0</v>
      </c>
      <c r="R16" s="9">
        <f t="shared" si="8"/>
        <v>0</v>
      </c>
      <c r="S16" s="9">
        <f t="shared" si="8"/>
        <v>0</v>
      </c>
      <c r="T16" s="9">
        <f t="shared" si="8"/>
        <v>0</v>
      </c>
      <c r="U16" s="9">
        <f t="shared" si="8"/>
        <v>7</v>
      </c>
      <c r="V16" s="9">
        <f t="shared" si="8"/>
        <v>0</v>
      </c>
      <c r="W16" s="9">
        <f t="shared" si="8"/>
        <v>7</v>
      </c>
      <c r="X16" s="9">
        <f t="shared" si="8"/>
        <v>0</v>
      </c>
      <c r="Y16" s="9">
        <f t="shared" si="8"/>
        <v>0</v>
      </c>
      <c r="Z16" s="9">
        <f t="shared" si="8"/>
        <v>0</v>
      </c>
      <c r="AA16" s="9">
        <f t="shared" si="8"/>
        <v>0</v>
      </c>
      <c r="AB16" s="9">
        <f t="shared" si="8"/>
        <v>7</v>
      </c>
      <c r="AC16" s="9">
        <f t="shared" si="8"/>
        <v>0</v>
      </c>
      <c r="AD16" s="9">
        <f t="shared" si="8"/>
        <v>7</v>
      </c>
      <c r="AE16" s="9">
        <f t="shared" si="8"/>
        <v>0</v>
      </c>
      <c r="AF16" s="9">
        <f t="shared" si="8"/>
        <v>0</v>
      </c>
      <c r="AG16" s="9">
        <f t="shared" si="8"/>
        <v>0</v>
      </c>
      <c r="AH16" s="9">
        <f t="shared" si="8"/>
        <v>0</v>
      </c>
      <c r="AI16" s="9">
        <f t="shared" si="8"/>
        <v>7</v>
      </c>
      <c r="AJ16" s="9">
        <f t="shared" si="8"/>
        <v>0</v>
      </c>
      <c r="AK16" s="9">
        <f t="shared" si="8"/>
        <v>7</v>
      </c>
      <c r="AL16" s="9">
        <f t="shared" si="8"/>
        <v>0</v>
      </c>
      <c r="AM16" s="9">
        <f t="shared" si="8"/>
        <v>0</v>
      </c>
      <c r="AN16" s="9">
        <f t="shared" si="8"/>
        <v>0</v>
      </c>
      <c r="AO16" s="9">
        <f t="shared" si="8"/>
        <v>0</v>
      </c>
      <c r="AP16" s="9">
        <f t="shared" si="8"/>
        <v>0</v>
      </c>
      <c r="AQ16" s="9">
        <f t="shared" si="8"/>
        <v>0</v>
      </c>
      <c r="AR16" s="9">
        <f t="shared" si="8"/>
        <v>0</v>
      </c>
      <c r="AS16" s="9">
        <f t="shared" si="8"/>
        <v>0</v>
      </c>
      <c r="AT16" s="9">
        <f t="shared" si="8"/>
        <v>0</v>
      </c>
      <c r="AU16" s="9">
        <f t="shared" si="8"/>
        <v>0</v>
      </c>
      <c r="AV16" s="9">
        <f t="shared" si="8"/>
        <v>0</v>
      </c>
      <c r="AW16" s="9">
        <f t="shared" si="8"/>
        <v>0</v>
      </c>
      <c r="AX16" s="9">
        <f t="shared" si="8"/>
        <v>0</v>
      </c>
      <c r="AY16" s="9">
        <f t="shared" si="8"/>
        <v>0</v>
      </c>
      <c r="AZ16" s="9">
        <f t="shared" si="8"/>
        <v>0</v>
      </c>
    </row>
    <row r="17" spans="1:52">
      <c r="A17">
        <v>5</v>
      </c>
      <c r="B17">
        <v>458</v>
      </c>
      <c r="C17" t="s">
        <v>106</v>
      </c>
      <c r="D17" t="s">
        <v>18</v>
      </c>
      <c r="E17" t="s">
        <v>83</v>
      </c>
      <c r="F17" t="s">
        <v>107</v>
      </c>
      <c r="G17">
        <v>1</v>
      </c>
      <c r="K17" s="17" t="s">
        <v>189</v>
      </c>
      <c r="L17" s="9">
        <f>L12*2.5</f>
        <v>0</v>
      </c>
      <c r="M17" s="9">
        <f t="shared" ref="M17:AZ17" si="9">M12*2.5</f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5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5</v>
      </c>
      <c r="Z17" s="9">
        <f t="shared" si="9"/>
        <v>0</v>
      </c>
      <c r="AA17" s="9">
        <f t="shared" si="9"/>
        <v>0</v>
      </c>
      <c r="AB17" s="9">
        <f t="shared" si="9"/>
        <v>0</v>
      </c>
      <c r="AC17" s="9">
        <f t="shared" si="9"/>
        <v>0</v>
      </c>
      <c r="AD17" s="9">
        <f t="shared" si="9"/>
        <v>0</v>
      </c>
      <c r="AE17" s="9">
        <f t="shared" si="9"/>
        <v>0</v>
      </c>
      <c r="AF17" s="9">
        <f t="shared" si="9"/>
        <v>5</v>
      </c>
      <c r="AG17" s="9">
        <f t="shared" si="9"/>
        <v>0</v>
      </c>
      <c r="AH17" s="9">
        <f t="shared" si="9"/>
        <v>0</v>
      </c>
      <c r="AI17" s="9">
        <f t="shared" si="9"/>
        <v>0</v>
      </c>
      <c r="AJ17" s="9">
        <f t="shared" si="9"/>
        <v>0</v>
      </c>
      <c r="AK17" s="9">
        <f t="shared" si="9"/>
        <v>0</v>
      </c>
      <c r="AL17" s="9">
        <f t="shared" si="9"/>
        <v>0</v>
      </c>
      <c r="AM17" s="9">
        <f t="shared" si="9"/>
        <v>5</v>
      </c>
      <c r="AN17" s="9">
        <f t="shared" si="9"/>
        <v>0</v>
      </c>
      <c r="AO17" s="9">
        <f t="shared" si="9"/>
        <v>0</v>
      </c>
      <c r="AP17" s="9">
        <f t="shared" si="9"/>
        <v>0</v>
      </c>
      <c r="AQ17" s="9">
        <f t="shared" si="9"/>
        <v>0</v>
      </c>
      <c r="AR17" s="9">
        <f t="shared" si="9"/>
        <v>0</v>
      </c>
      <c r="AS17" s="9">
        <f t="shared" si="9"/>
        <v>0</v>
      </c>
      <c r="AT17" s="9">
        <f t="shared" si="9"/>
        <v>0</v>
      </c>
      <c r="AU17" s="9">
        <f t="shared" si="9"/>
        <v>0</v>
      </c>
      <c r="AV17" s="9">
        <f t="shared" si="9"/>
        <v>0</v>
      </c>
      <c r="AW17" s="9">
        <f t="shared" si="9"/>
        <v>0</v>
      </c>
      <c r="AX17" s="9">
        <f t="shared" si="9"/>
        <v>0</v>
      </c>
      <c r="AY17" s="9">
        <f t="shared" si="9"/>
        <v>0</v>
      </c>
      <c r="AZ17" s="9">
        <f t="shared" si="9"/>
        <v>0</v>
      </c>
    </row>
    <row r="18" spans="1:52">
      <c r="A18">
        <v>7</v>
      </c>
      <c r="B18">
        <v>359</v>
      </c>
      <c r="C18" t="s">
        <v>6</v>
      </c>
      <c r="D18" t="s">
        <v>18</v>
      </c>
      <c r="E18" t="s">
        <v>42</v>
      </c>
      <c r="F18" t="s">
        <v>107</v>
      </c>
      <c r="G18">
        <v>1</v>
      </c>
      <c r="K18" s="15" t="s">
        <v>186</v>
      </c>
      <c r="L18" s="16">
        <f>$L$14</f>
        <v>3.5</v>
      </c>
      <c r="M18" s="16">
        <f t="shared" ref="M18:AZ18" si="10">$L$14</f>
        <v>3.5</v>
      </c>
      <c r="N18" s="16">
        <f t="shared" si="10"/>
        <v>3.5</v>
      </c>
      <c r="O18" s="16">
        <f t="shared" si="10"/>
        <v>3.5</v>
      </c>
      <c r="P18" s="16">
        <f t="shared" si="10"/>
        <v>3.5</v>
      </c>
      <c r="Q18" s="16">
        <f t="shared" si="10"/>
        <v>3.5</v>
      </c>
      <c r="R18" s="16">
        <f t="shared" si="10"/>
        <v>3.5</v>
      </c>
      <c r="S18" s="16">
        <f t="shared" si="10"/>
        <v>3.5</v>
      </c>
      <c r="T18" s="16">
        <f t="shared" si="10"/>
        <v>3.5</v>
      </c>
      <c r="U18" s="16">
        <f t="shared" si="10"/>
        <v>3.5</v>
      </c>
      <c r="V18" s="16">
        <f t="shared" si="10"/>
        <v>3.5</v>
      </c>
      <c r="W18" s="16">
        <f t="shared" si="10"/>
        <v>3.5</v>
      </c>
      <c r="X18" s="16">
        <f t="shared" si="10"/>
        <v>3.5</v>
      </c>
      <c r="Y18" s="16">
        <f t="shared" si="10"/>
        <v>3.5</v>
      </c>
      <c r="Z18" s="16">
        <f t="shared" si="10"/>
        <v>3.5</v>
      </c>
      <c r="AA18" s="16">
        <f t="shared" si="10"/>
        <v>3.5</v>
      </c>
      <c r="AB18" s="16">
        <f t="shared" si="10"/>
        <v>3.5</v>
      </c>
      <c r="AC18" s="16">
        <f t="shared" si="10"/>
        <v>3.5</v>
      </c>
      <c r="AD18" s="16">
        <f t="shared" si="10"/>
        <v>3.5</v>
      </c>
      <c r="AE18" s="16">
        <f t="shared" si="10"/>
        <v>3.5</v>
      </c>
      <c r="AF18" s="16">
        <f t="shared" si="10"/>
        <v>3.5</v>
      </c>
      <c r="AG18" s="16">
        <f t="shared" si="10"/>
        <v>3.5</v>
      </c>
      <c r="AH18" s="16">
        <f t="shared" si="10"/>
        <v>3.5</v>
      </c>
      <c r="AI18" s="16">
        <f t="shared" si="10"/>
        <v>3.5</v>
      </c>
      <c r="AJ18" s="16">
        <f t="shared" si="10"/>
        <v>3.5</v>
      </c>
      <c r="AK18" s="16">
        <f t="shared" si="10"/>
        <v>3.5</v>
      </c>
      <c r="AL18" s="16">
        <f t="shared" si="10"/>
        <v>3.5</v>
      </c>
      <c r="AM18" s="16">
        <f t="shared" si="10"/>
        <v>3.5</v>
      </c>
      <c r="AN18" s="16">
        <f t="shared" si="10"/>
        <v>3.5</v>
      </c>
      <c r="AO18" s="16">
        <f t="shared" si="10"/>
        <v>3.5</v>
      </c>
      <c r="AP18" s="16">
        <f t="shared" si="10"/>
        <v>3.5</v>
      </c>
      <c r="AQ18" s="16">
        <f t="shared" si="10"/>
        <v>3.5</v>
      </c>
      <c r="AR18" s="16">
        <f t="shared" si="10"/>
        <v>3.5</v>
      </c>
      <c r="AS18" s="16">
        <f t="shared" si="10"/>
        <v>3.5</v>
      </c>
      <c r="AT18" s="16">
        <f t="shared" si="10"/>
        <v>3.5</v>
      </c>
      <c r="AU18" s="16">
        <f t="shared" si="10"/>
        <v>3.5</v>
      </c>
      <c r="AV18" s="16">
        <f t="shared" si="10"/>
        <v>3.5</v>
      </c>
      <c r="AW18" s="16">
        <f t="shared" si="10"/>
        <v>3.5</v>
      </c>
      <c r="AX18" s="16">
        <f t="shared" si="10"/>
        <v>3.5</v>
      </c>
      <c r="AY18" s="16">
        <f t="shared" si="10"/>
        <v>3.5</v>
      </c>
      <c r="AZ18" s="16">
        <f t="shared" si="10"/>
        <v>3.5</v>
      </c>
    </row>
    <row r="19" spans="1:52">
      <c r="A19">
        <v>7</v>
      </c>
      <c r="B19">
        <v>363</v>
      </c>
      <c r="C19" t="s">
        <v>6</v>
      </c>
      <c r="D19" t="s">
        <v>18</v>
      </c>
      <c r="E19" t="s">
        <v>42</v>
      </c>
      <c r="F19" t="s">
        <v>107</v>
      </c>
      <c r="G19">
        <v>1</v>
      </c>
      <c r="K19" s="18" t="s">
        <v>190</v>
      </c>
      <c r="L19" s="19">
        <f t="shared" ref="L19:AZ19" si="11">SUM(L15:L17)</f>
        <v>0</v>
      </c>
      <c r="M19" s="19">
        <f t="shared" si="11"/>
        <v>0</v>
      </c>
      <c r="N19" s="19">
        <f t="shared" si="11"/>
        <v>7</v>
      </c>
      <c r="O19" s="19">
        <f t="shared" si="11"/>
        <v>3</v>
      </c>
      <c r="P19" s="19">
        <f t="shared" si="11"/>
        <v>7</v>
      </c>
      <c r="Q19" s="19">
        <f t="shared" si="11"/>
        <v>0</v>
      </c>
      <c r="R19" s="19">
        <f t="shared" si="11"/>
        <v>5</v>
      </c>
      <c r="S19" s="19">
        <f t="shared" si="11"/>
        <v>0</v>
      </c>
      <c r="T19" s="19">
        <f t="shared" si="11"/>
        <v>0</v>
      </c>
      <c r="U19" s="19">
        <f t="shared" si="11"/>
        <v>7</v>
      </c>
      <c r="V19" s="19">
        <f t="shared" si="11"/>
        <v>3</v>
      </c>
      <c r="W19" s="19">
        <f t="shared" si="11"/>
        <v>7</v>
      </c>
      <c r="X19" s="19">
        <f t="shared" si="11"/>
        <v>0</v>
      </c>
      <c r="Y19" s="19">
        <f t="shared" si="11"/>
        <v>5</v>
      </c>
      <c r="Z19" s="19">
        <f t="shared" si="11"/>
        <v>0</v>
      </c>
      <c r="AA19" s="19">
        <f t="shared" si="11"/>
        <v>0</v>
      </c>
      <c r="AB19" s="19">
        <f t="shared" si="11"/>
        <v>7</v>
      </c>
      <c r="AC19" s="19">
        <f t="shared" si="11"/>
        <v>3</v>
      </c>
      <c r="AD19" s="19">
        <f t="shared" si="11"/>
        <v>7</v>
      </c>
      <c r="AE19" s="19">
        <f t="shared" si="11"/>
        <v>0</v>
      </c>
      <c r="AF19" s="19">
        <f t="shared" si="11"/>
        <v>5</v>
      </c>
      <c r="AG19" s="19">
        <f t="shared" si="11"/>
        <v>0</v>
      </c>
      <c r="AH19" s="19">
        <f t="shared" si="11"/>
        <v>0</v>
      </c>
      <c r="AI19" s="19">
        <f t="shared" si="11"/>
        <v>7</v>
      </c>
      <c r="AJ19" s="19">
        <f t="shared" si="11"/>
        <v>3</v>
      </c>
      <c r="AK19" s="19">
        <f t="shared" si="11"/>
        <v>7</v>
      </c>
      <c r="AL19" s="19">
        <f t="shared" si="11"/>
        <v>0</v>
      </c>
      <c r="AM19" s="19">
        <f t="shared" si="11"/>
        <v>5</v>
      </c>
      <c r="AN19" s="19">
        <f t="shared" si="11"/>
        <v>0</v>
      </c>
      <c r="AO19" s="19">
        <f t="shared" si="11"/>
        <v>0</v>
      </c>
      <c r="AP19" s="19">
        <f t="shared" si="11"/>
        <v>0</v>
      </c>
      <c r="AQ19" s="19">
        <f t="shared" si="11"/>
        <v>0</v>
      </c>
      <c r="AR19" s="19">
        <f t="shared" si="11"/>
        <v>0</v>
      </c>
      <c r="AS19" s="19">
        <f t="shared" si="11"/>
        <v>0</v>
      </c>
      <c r="AT19" s="19">
        <f t="shared" si="11"/>
        <v>0</v>
      </c>
      <c r="AU19" s="19">
        <f t="shared" si="11"/>
        <v>0</v>
      </c>
      <c r="AV19" s="19">
        <f t="shared" si="11"/>
        <v>0</v>
      </c>
      <c r="AW19" s="19">
        <f t="shared" si="11"/>
        <v>0</v>
      </c>
      <c r="AX19" s="19">
        <f t="shared" si="11"/>
        <v>0</v>
      </c>
      <c r="AY19" s="19">
        <f t="shared" si="11"/>
        <v>0</v>
      </c>
      <c r="AZ19" s="19">
        <f t="shared" si="11"/>
        <v>0</v>
      </c>
    </row>
    <row r="20" spans="1:52">
      <c r="A20">
        <v>10</v>
      </c>
      <c r="B20">
        <v>537</v>
      </c>
      <c r="C20" t="s">
        <v>106</v>
      </c>
      <c r="D20" t="s">
        <v>18</v>
      </c>
      <c r="E20" t="s">
        <v>42</v>
      </c>
      <c r="F20" t="s">
        <v>107</v>
      </c>
      <c r="G20">
        <v>2</v>
      </c>
      <c r="K20" s="18" t="s">
        <v>191</v>
      </c>
      <c r="L20" s="20">
        <f t="shared" ref="L20:AZ20" si="12">IF(L19&gt;$L$14,L19-$L$14,0)</f>
        <v>0</v>
      </c>
      <c r="M20" s="20">
        <f t="shared" si="12"/>
        <v>0</v>
      </c>
      <c r="N20" s="20">
        <f t="shared" si="12"/>
        <v>3.5</v>
      </c>
      <c r="O20" s="20">
        <f t="shared" si="12"/>
        <v>0</v>
      </c>
      <c r="P20" s="20">
        <f t="shared" si="12"/>
        <v>3.5</v>
      </c>
      <c r="Q20" s="20">
        <f t="shared" si="12"/>
        <v>0</v>
      </c>
      <c r="R20" s="20">
        <f t="shared" si="12"/>
        <v>1.5</v>
      </c>
      <c r="S20" s="20">
        <f t="shared" si="12"/>
        <v>0</v>
      </c>
      <c r="T20" s="20">
        <f t="shared" si="12"/>
        <v>0</v>
      </c>
      <c r="U20" s="20">
        <f t="shared" si="12"/>
        <v>3.5</v>
      </c>
      <c r="V20" s="20">
        <f t="shared" si="12"/>
        <v>0</v>
      </c>
      <c r="W20" s="20">
        <f t="shared" si="12"/>
        <v>3.5</v>
      </c>
      <c r="X20" s="20">
        <f t="shared" si="12"/>
        <v>0</v>
      </c>
      <c r="Y20" s="20">
        <f t="shared" si="12"/>
        <v>1.5</v>
      </c>
      <c r="Z20" s="20">
        <f t="shared" si="12"/>
        <v>0</v>
      </c>
      <c r="AA20" s="20">
        <f t="shared" si="12"/>
        <v>0</v>
      </c>
      <c r="AB20" s="20">
        <f t="shared" si="12"/>
        <v>3.5</v>
      </c>
      <c r="AC20" s="20">
        <f t="shared" si="12"/>
        <v>0</v>
      </c>
      <c r="AD20" s="20">
        <f t="shared" si="12"/>
        <v>3.5</v>
      </c>
      <c r="AE20" s="20">
        <f t="shared" si="12"/>
        <v>0</v>
      </c>
      <c r="AF20" s="20">
        <f t="shared" si="12"/>
        <v>1.5</v>
      </c>
      <c r="AG20" s="20">
        <f t="shared" si="12"/>
        <v>0</v>
      </c>
      <c r="AH20" s="20">
        <f t="shared" si="12"/>
        <v>0</v>
      </c>
      <c r="AI20" s="20">
        <f t="shared" si="12"/>
        <v>3.5</v>
      </c>
      <c r="AJ20" s="20">
        <f t="shared" si="12"/>
        <v>0</v>
      </c>
      <c r="AK20" s="20">
        <f t="shared" si="12"/>
        <v>3.5</v>
      </c>
      <c r="AL20" s="20">
        <f t="shared" si="12"/>
        <v>0</v>
      </c>
      <c r="AM20" s="20">
        <f t="shared" si="12"/>
        <v>1.5</v>
      </c>
      <c r="AN20" s="20">
        <f t="shared" si="12"/>
        <v>0</v>
      </c>
      <c r="AO20" s="20">
        <f t="shared" si="12"/>
        <v>0</v>
      </c>
      <c r="AP20" s="20">
        <f t="shared" si="12"/>
        <v>0</v>
      </c>
      <c r="AQ20" s="20">
        <f t="shared" si="12"/>
        <v>0</v>
      </c>
      <c r="AR20" s="20">
        <f t="shared" si="12"/>
        <v>0</v>
      </c>
      <c r="AS20" s="20">
        <f t="shared" si="12"/>
        <v>0</v>
      </c>
      <c r="AT20" s="20">
        <f t="shared" si="12"/>
        <v>0</v>
      </c>
      <c r="AU20" s="20">
        <f t="shared" si="12"/>
        <v>0</v>
      </c>
      <c r="AV20" s="20">
        <f t="shared" si="12"/>
        <v>0</v>
      </c>
      <c r="AW20" s="20">
        <f t="shared" si="12"/>
        <v>0</v>
      </c>
      <c r="AX20" s="20">
        <f t="shared" si="12"/>
        <v>0</v>
      </c>
      <c r="AY20" s="20">
        <f t="shared" si="12"/>
        <v>0</v>
      </c>
      <c r="AZ20" s="20">
        <f t="shared" si="12"/>
        <v>0</v>
      </c>
    </row>
    <row r="21" spans="1:52">
      <c r="A21">
        <v>10</v>
      </c>
      <c r="B21">
        <v>541</v>
      </c>
      <c r="C21" t="s">
        <v>106</v>
      </c>
      <c r="D21" t="s">
        <v>18</v>
      </c>
      <c r="E21" t="s">
        <v>42</v>
      </c>
      <c r="F21" t="s">
        <v>107</v>
      </c>
      <c r="G21">
        <v>2</v>
      </c>
    </row>
    <row r="22" spans="1:52">
      <c r="A22">
        <v>10</v>
      </c>
      <c r="B22">
        <v>545</v>
      </c>
      <c r="C22" t="s">
        <v>106</v>
      </c>
      <c r="D22" t="s">
        <v>18</v>
      </c>
      <c r="E22" t="s">
        <v>44</v>
      </c>
      <c r="F22" t="s">
        <v>107</v>
      </c>
      <c r="G22">
        <v>2</v>
      </c>
      <c r="K22" s="3" t="s">
        <v>115</v>
      </c>
      <c r="L22" s="215" t="s">
        <v>111</v>
      </c>
      <c r="M22" s="215"/>
      <c r="N22" s="215"/>
      <c r="O22" s="215"/>
      <c r="P22" s="215" t="s">
        <v>112</v>
      </c>
      <c r="Q22" s="215" t="s">
        <v>113</v>
      </c>
    </row>
    <row r="23" spans="1:52">
      <c r="A23">
        <v>10</v>
      </c>
      <c r="B23">
        <v>549</v>
      </c>
      <c r="C23" t="s">
        <v>106</v>
      </c>
      <c r="D23" t="s">
        <v>18</v>
      </c>
      <c r="E23" t="s">
        <v>44</v>
      </c>
      <c r="F23" t="s">
        <v>107</v>
      </c>
      <c r="G23">
        <v>2</v>
      </c>
      <c r="K23" s="3" t="s">
        <v>110</v>
      </c>
      <c r="L23" s="3">
        <v>1</v>
      </c>
      <c r="M23" s="3">
        <v>2</v>
      </c>
      <c r="N23" s="3">
        <v>3</v>
      </c>
      <c r="O23" s="3">
        <v>4</v>
      </c>
      <c r="P23" s="215"/>
      <c r="Q23" s="215"/>
    </row>
    <row r="24" spans="1:52">
      <c r="A24">
        <v>10</v>
      </c>
      <c r="B24">
        <v>577</v>
      </c>
      <c r="C24" t="s">
        <v>106</v>
      </c>
      <c r="D24" t="s">
        <v>18</v>
      </c>
      <c r="E24" t="s">
        <v>60</v>
      </c>
      <c r="F24" t="s">
        <v>107</v>
      </c>
      <c r="G24">
        <v>2</v>
      </c>
      <c r="K24" s="2" t="s">
        <v>42</v>
      </c>
      <c r="L24" s="2">
        <v>2</v>
      </c>
      <c r="M24" s="2">
        <v>2</v>
      </c>
      <c r="N24" s="2">
        <v>2</v>
      </c>
      <c r="O24" s="2">
        <v>2</v>
      </c>
      <c r="P24" s="2">
        <v>8</v>
      </c>
    </row>
    <row r="25" spans="1:52">
      <c r="A25">
        <v>10</v>
      </c>
      <c r="B25">
        <v>637</v>
      </c>
      <c r="C25" t="s">
        <v>106</v>
      </c>
      <c r="D25" t="s">
        <v>18</v>
      </c>
      <c r="E25" t="s">
        <v>81</v>
      </c>
      <c r="F25" t="s">
        <v>107</v>
      </c>
      <c r="G25">
        <v>2</v>
      </c>
      <c r="Q25" s="4">
        <v>8</v>
      </c>
    </row>
    <row r="26" spans="1:52">
      <c r="A26">
        <v>10</v>
      </c>
      <c r="B26">
        <v>641</v>
      </c>
      <c r="C26" t="s">
        <v>106</v>
      </c>
      <c r="D26" t="s">
        <v>18</v>
      </c>
      <c r="E26" t="s">
        <v>83</v>
      </c>
      <c r="F26" t="s">
        <v>107</v>
      </c>
      <c r="G26">
        <v>2</v>
      </c>
      <c r="K26" s="3" t="s">
        <v>116</v>
      </c>
      <c r="L26" s="215" t="s">
        <v>111</v>
      </c>
      <c r="M26" s="215"/>
      <c r="N26" s="215"/>
      <c r="O26" s="215"/>
      <c r="P26" s="215" t="s">
        <v>112</v>
      </c>
      <c r="Q26" s="215" t="s">
        <v>113</v>
      </c>
    </row>
    <row r="27" spans="1:52">
      <c r="A27">
        <v>11</v>
      </c>
      <c r="B27">
        <v>536</v>
      </c>
      <c r="C27" t="s">
        <v>103</v>
      </c>
      <c r="D27" t="s">
        <v>18</v>
      </c>
      <c r="E27" t="s">
        <v>42</v>
      </c>
      <c r="F27" t="s">
        <v>107</v>
      </c>
      <c r="G27">
        <v>2</v>
      </c>
      <c r="K27" s="3" t="s">
        <v>110</v>
      </c>
      <c r="L27" s="3">
        <v>1</v>
      </c>
      <c r="M27" s="3">
        <v>2</v>
      </c>
      <c r="N27" s="3">
        <v>3</v>
      </c>
      <c r="O27" s="3">
        <v>4</v>
      </c>
      <c r="P27" s="215"/>
      <c r="Q27" s="215"/>
    </row>
    <row r="28" spans="1:52">
      <c r="A28">
        <v>11</v>
      </c>
      <c r="B28">
        <v>540</v>
      </c>
      <c r="C28" t="s">
        <v>103</v>
      </c>
      <c r="D28" t="s">
        <v>18</v>
      </c>
      <c r="E28" t="s">
        <v>42</v>
      </c>
      <c r="F28" t="s">
        <v>107</v>
      </c>
      <c r="G28">
        <v>2</v>
      </c>
      <c r="K28" s="2" t="s">
        <v>60</v>
      </c>
      <c r="L28" s="2">
        <v>1</v>
      </c>
      <c r="M28" s="2">
        <v>1</v>
      </c>
      <c r="N28" s="2">
        <v>1</v>
      </c>
      <c r="O28" s="2">
        <v>1</v>
      </c>
      <c r="P28" s="2">
        <v>4</v>
      </c>
      <c r="Q28" s="214">
        <v>28</v>
      </c>
    </row>
    <row r="29" spans="1:52">
      <c r="A29">
        <v>12</v>
      </c>
      <c r="B29">
        <v>538</v>
      </c>
      <c r="C29" t="s">
        <v>106</v>
      </c>
      <c r="D29" t="s">
        <v>18</v>
      </c>
      <c r="E29" t="s">
        <v>42</v>
      </c>
      <c r="F29" t="s">
        <v>107</v>
      </c>
      <c r="G29">
        <v>2</v>
      </c>
      <c r="K29" s="2" t="s">
        <v>44</v>
      </c>
      <c r="L29" s="2">
        <v>2</v>
      </c>
      <c r="M29" s="2">
        <v>2</v>
      </c>
      <c r="N29" s="2">
        <v>2</v>
      </c>
      <c r="O29" s="2">
        <v>2</v>
      </c>
      <c r="P29" s="2">
        <v>8</v>
      </c>
      <c r="Q29" s="214"/>
    </row>
    <row r="30" spans="1:52">
      <c r="A30">
        <v>12</v>
      </c>
      <c r="B30">
        <v>542</v>
      </c>
      <c r="C30" t="s">
        <v>106</v>
      </c>
      <c r="D30" t="s">
        <v>18</v>
      </c>
      <c r="E30" t="s">
        <v>42</v>
      </c>
      <c r="F30" t="s">
        <v>107</v>
      </c>
      <c r="G30">
        <v>2</v>
      </c>
      <c r="K30" s="2" t="s">
        <v>81</v>
      </c>
      <c r="L30" s="2">
        <v>1</v>
      </c>
      <c r="M30" s="2">
        <v>1</v>
      </c>
      <c r="N30" s="2">
        <v>1</v>
      </c>
      <c r="O30" s="2">
        <v>1</v>
      </c>
      <c r="P30" s="2">
        <v>4</v>
      </c>
      <c r="Q30" s="214"/>
    </row>
    <row r="31" spans="1:52">
      <c r="A31">
        <v>12</v>
      </c>
      <c r="B31">
        <v>546</v>
      </c>
      <c r="C31" t="s">
        <v>106</v>
      </c>
      <c r="D31" t="s">
        <v>18</v>
      </c>
      <c r="E31" t="s">
        <v>44</v>
      </c>
      <c r="F31" t="s">
        <v>107</v>
      </c>
      <c r="G31">
        <v>2</v>
      </c>
      <c r="K31" s="2" t="s">
        <v>83</v>
      </c>
      <c r="L31" s="2">
        <v>1</v>
      </c>
      <c r="M31" s="2">
        <v>1</v>
      </c>
      <c r="N31" s="2">
        <v>1</v>
      </c>
      <c r="O31" s="2">
        <v>1</v>
      </c>
      <c r="P31" s="2">
        <v>4</v>
      </c>
      <c r="Q31" s="214"/>
    </row>
    <row r="32" spans="1:52">
      <c r="A32">
        <v>12</v>
      </c>
      <c r="B32">
        <v>550</v>
      </c>
      <c r="C32" t="s">
        <v>106</v>
      </c>
      <c r="D32" t="s">
        <v>18</v>
      </c>
      <c r="E32" t="s">
        <v>44</v>
      </c>
      <c r="F32" t="s">
        <v>107</v>
      </c>
      <c r="G32">
        <v>2</v>
      </c>
      <c r="K32" s="2" t="s">
        <v>42</v>
      </c>
      <c r="L32" s="2">
        <v>2</v>
      </c>
      <c r="M32" s="2">
        <v>2</v>
      </c>
      <c r="N32" s="2">
        <v>2</v>
      </c>
      <c r="O32" s="2">
        <v>2</v>
      </c>
      <c r="P32" s="2">
        <v>8</v>
      </c>
      <c r="Q32" s="214"/>
    </row>
    <row r="33" spans="1:17">
      <c r="A33">
        <v>12</v>
      </c>
      <c r="B33">
        <v>578</v>
      </c>
      <c r="C33" t="s">
        <v>106</v>
      </c>
      <c r="D33" t="s">
        <v>18</v>
      </c>
      <c r="E33" t="s">
        <v>60</v>
      </c>
      <c r="F33" t="s">
        <v>107</v>
      </c>
      <c r="G33">
        <v>2</v>
      </c>
    </row>
    <row r="34" spans="1:17">
      <c r="A34">
        <v>12</v>
      </c>
      <c r="B34">
        <v>638</v>
      </c>
      <c r="C34" t="s">
        <v>106</v>
      </c>
      <c r="D34" t="s">
        <v>18</v>
      </c>
      <c r="E34" t="s">
        <v>81</v>
      </c>
      <c r="F34" t="s">
        <v>107</v>
      </c>
      <c r="G34">
        <v>2</v>
      </c>
      <c r="K34" s="3" t="s">
        <v>117</v>
      </c>
      <c r="L34" s="215" t="s">
        <v>111</v>
      </c>
      <c r="M34" s="215"/>
      <c r="N34" s="215"/>
      <c r="O34" s="215"/>
      <c r="P34" s="215" t="s">
        <v>112</v>
      </c>
      <c r="Q34" s="215" t="s">
        <v>113</v>
      </c>
    </row>
    <row r="35" spans="1:17">
      <c r="A35">
        <v>12</v>
      </c>
      <c r="B35">
        <v>642</v>
      </c>
      <c r="C35" t="s">
        <v>106</v>
      </c>
      <c r="D35" t="s">
        <v>18</v>
      </c>
      <c r="E35" t="s">
        <v>83</v>
      </c>
      <c r="F35" t="s">
        <v>107</v>
      </c>
      <c r="G35">
        <v>2</v>
      </c>
      <c r="K35" s="3" t="s">
        <v>110</v>
      </c>
      <c r="L35" s="3">
        <v>1</v>
      </c>
      <c r="M35" s="3">
        <v>2</v>
      </c>
      <c r="N35" s="3">
        <v>3</v>
      </c>
      <c r="O35" s="3">
        <v>4</v>
      </c>
      <c r="P35" s="215"/>
      <c r="Q35" s="215"/>
    </row>
    <row r="36" spans="1:17">
      <c r="A36">
        <v>14</v>
      </c>
      <c r="B36">
        <v>539</v>
      </c>
      <c r="C36" t="s">
        <v>6</v>
      </c>
      <c r="D36" t="s">
        <v>18</v>
      </c>
      <c r="E36" t="s">
        <v>42</v>
      </c>
      <c r="F36" t="s">
        <v>107</v>
      </c>
      <c r="G36">
        <v>2</v>
      </c>
      <c r="K36" s="2" t="s">
        <v>42</v>
      </c>
      <c r="L36" s="2">
        <v>2</v>
      </c>
      <c r="M36" s="2">
        <v>2</v>
      </c>
      <c r="N36" s="2">
        <v>2</v>
      </c>
      <c r="O36" s="2">
        <v>2</v>
      </c>
      <c r="P36" s="2">
        <v>8</v>
      </c>
    </row>
    <row r="37" spans="1:17">
      <c r="A37">
        <v>14</v>
      </c>
      <c r="B37">
        <v>543</v>
      </c>
      <c r="C37" t="s">
        <v>6</v>
      </c>
      <c r="D37" t="s">
        <v>18</v>
      </c>
      <c r="E37" t="s">
        <v>42</v>
      </c>
      <c r="F37" t="s">
        <v>107</v>
      </c>
      <c r="G37">
        <v>2</v>
      </c>
      <c r="Q37" s="4">
        <v>8</v>
      </c>
    </row>
    <row r="38" spans="1:17">
      <c r="A38">
        <v>17</v>
      </c>
      <c r="B38">
        <v>713</v>
      </c>
      <c r="C38" t="s">
        <v>106</v>
      </c>
      <c r="D38" t="s">
        <v>18</v>
      </c>
      <c r="E38" t="s">
        <v>42</v>
      </c>
      <c r="F38" t="s">
        <v>107</v>
      </c>
      <c r="G38">
        <v>3</v>
      </c>
    </row>
    <row r="39" spans="1:17">
      <c r="A39">
        <v>17</v>
      </c>
      <c r="B39">
        <v>717</v>
      </c>
      <c r="C39" t="s">
        <v>106</v>
      </c>
      <c r="D39" t="s">
        <v>18</v>
      </c>
      <c r="E39" t="s">
        <v>42</v>
      </c>
      <c r="F39" t="s">
        <v>107</v>
      </c>
      <c r="G39">
        <v>3</v>
      </c>
    </row>
    <row r="40" spans="1:17">
      <c r="A40">
        <v>17</v>
      </c>
      <c r="B40">
        <v>721</v>
      </c>
      <c r="C40" t="s">
        <v>106</v>
      </c>
      <c r="D40" t="s">
        <v>18</v>
      </c>
      <c r="E40" t="s">
        <v>44</v>
      </c>
      <c r="F40" t="s">
        <v>107</v>
      </c>
      <c r="G40">
        <v>3</v>
      </c>
    </row>
    <row r="41" spans="1:17">
      <c r="A41">
        <v>17</v>
      </c>
      <c r="B41">
        <v>725</v>
      </c>
      <c r="C41" t="s">
        <v>106</v>
      </c>
      <c r="D41" t="s">
        <v>18</v>
      </c>
      <c r="E41" t="s">
        <v>44</v>
      </c>
      <c r="F41" t="s">
        <v>107</v>
      </c>
      <c r="G41">
        <v>3</v>
      </c>
    </row>
    <row r="42" spans="1:17">
      <c r="A42">
        <v>17</v>
      </c>
      <c r="B42">
        <v>753</v>
      </c>
      <c r="C42" t="s">
        <v>106</v>
      </c>
      <c r="D42" t="s">
        <v>18</v>
      </c>
      <c r="E42" t="s">
        <v>60</v>
      </c>
      <c r="F42" t="s">
        <v>107</v>
      </c>
      <c r="G42">
        <v>3</v>
      </c>
    </row>
    <row r="43" spans="1:17">
      <c r="A43">
        <v>17</v>
      </c>
      <c r="B43">
        <v>809</v>
      </c>
      <c r="C43" t="s">
        <v>106</v>
      </c>
      <c r="D43" t="s">
        <v>18</v>
      </c>
      <c r="E43" t="s">
        <v>81</v>
      </c>
      <c r="F43" t="s">
        <v>107</v>
      </c>
      <c r="G43">
        <v>3</v>
      </c>
    </row>
    <row r="44" spans="1:17">
      <c r="A44">
        <v>17</v>
      </c>
      <c r="B44">
        <v>813</v>
      </c>
      <c r="C44" t="s">
        <v>106</v>
      </c>
      <c r="D44" t="s">
        <v>18</v>
      </c>
      <c r="E44" t="s">
        <v>83</v>
      </c>
      <c r="F44" t="s">
        <v>107</v>
      </c>
      <c r="G44">
        <v>3</v>
      </c>
    </row>
    <row r="45" spans="1:17">
      <c r="A45">
        <v>18</v>
      </c>
      <c r="B45">
        <v>712</v>
      </c>
      <c r="C45" t="s">
        <v>103</v>
      </c>
      <c r="D45" t="s">
        <v>18</v>
      </c>
      <c r="E45" t="s">
        <v>42</v>
      </c>
      <c r="F45" t="s">
        <v>107</v>
      </c>
      <c r="G45">
        <v>3</v>
      </c>
    </row>
    <row r="46" spans="1:17">
      <c r="A46">
        <v>18</v>
      </c>
      <c r="B46">
        <v>716</v>
      </c>
      <c r="C46" t="s">
        <v>103</v>
      </c>
      <c r="D46" t="s">
        <v>18</v>
      </c>
      <c r="E46" t="s">
        <v>42</v>
      </c>
      <c r="F46" t="s">
        <v>107</v>
      </c>
      <c r="G46">
        <v>3</v>
      </c>
    </row>
    <row r="47" spans="1:17">
      <c r="A47">
        <v>19</v>
      </c>
      <c r="B47">
        <v>714</v>
      </c>
      <c r="C47" t="s">
        <v>106</v>
      </c>
      <c r="D47" t="s">
        <v>18</v>
      </c>
      <c r="E47" t="s">
        <v>42</v>
      </c>
      <c r="F47" t="s">
        <v>107</v>
      </c>
      <c r="G47">
        <v>3</v>
      </c>
    </row>
    <row r="48" spans="1:17">
      <c r="A48">
        <v>19</v>
      </c>
      <c r="B48">
        <v>718</v>
      </c>
      <c r="C48" t="s">
        <v>106</v>
      </c>
      <c r="D48" t="s">
        <v>18</v>
      </c>
      <c r="E48" t="s">
        <v>42</v>
      </c>
      <c r="F48" t="s">
        <v>107</v>
      </c>
      <c r="G48">
        <v>3</v>
      </c>
    </row>
    <row r="49" spans="1:7">
      <c r="A49">
        <v>19</v>
      </c>
      <c r="B49">
        <v>722</v>
      </c>
      <c r="C49" t="s">
        <v>106</v>
      </c>
      <c r="D49" t="s">
        <v>18</v>
      </c>
      <c r="E49" t="s">
        <v>44</v>
      </c>
      <c r="F49" t="s">
        <v>107</v>
      </c>
      <c r="G49">
        <v>3</v>
      </c>
    </row>
    <row r="50" spans="1:7">
      <c r="A50">
        <v>19</v>
      </c>
      <c r="B50">
        <v>726</v>
      </c>
      <c r="C50" t="s">
        <v>106</v>
      </c>
      <c r="D50" t="s">
        <v>18</v>
      </c>
      <c r="E50" t="s">
        <v>44</v>
      </c>
      <c r="F50" t="s">
        <v>107</v>
      </c>
      <c r="G50">
        <v>3</v>
      </c>
    </row>
    <row r="51" spans="1:7">
      <c r="A51">
        <v>19</v>
      </c>
      <c r="B51">
        <v>754</v>
      </c>
      <c r="C51" t="s">
        <v>106</v>
      </c>
      <c r="D51" t="s">
        <v>18</v>
      </c>
      <c r="E51" t="s">
        <v>60</v>
      </c>
      <c r="F51" t="s">
        <v>107</v>
      </c>
      <c r="G51">
        <v>3</v>
      </c>
    </row>
    <row r="52" spans="1:7">
      <c r="A52">
        <v>19</v>
      </c>
      <c r="B52">
        <v>810</v>
      </c>
      <c r="C52" t="s">
        <v>106</v>
      </c>
      <c r="D52" t="s">
        <v>18</v>
      </c>
      <c r="E52" t="s">
        <v>81</v>
      </c>
      <c r="F52" t="s">
        <v>107</v>
      </c>
      <c r="G52">
        <v>3</v>
      </c>
    </row>
    <row r="53" spans="1:7">
      <c r="A53">
        <v>19</v>
      </c>
      <c r="B53">
        <v>814</v>
      </c>
      <c r="C53" t="s">
        <v>106</v>
      </c>
      <c r="D53" t="s">
        <v>18</v>
      </c>
      <c r="E53" t="s">
        <v>83</v>
      </c>
      <c r="F53" t="s">
        <v>107</v>
      </c>
      <c r="G53">
        <v>3</v>
      </c>
    </row>
    <row r="54" spans="1:7">
      <c r="A54">
        <v>21</v>
      </c>
      <c r="B54">
        <v>715</v>
      </c>
      <c r="C54" t="s">
        <v>6</v>
      </c>
      <c r="D54" t="s">
        <v>18</v>
      </c>
      <c r="E54" t="s">
        <v>42</v>
      </c>
      <c r="F54" t="s">
        <v>107</v>
      </c>
      <c r="G54">
        <v>3</v>
      </c>
    </row>
    <row r="55" spans="1:7">
      <c r="A55">
        <v>21</v>
      </c>
      <c r="B55">
        <v>719</v>
      </c>
      <c r="C55" t="s">
        <v>6</v>
      </c>
      <c r="D55" t="s">
        <v>18</v>
      </c>
      <c r="E55" t="s">
        <v>42</v>
      </c>
      <c r="F55" t="s">
        <v>107</v>
      </c>
      <c r="G55">
        <v>3</v>
      </c>
    </row>
    <row r="56" spans="1:7">
      <c r="A56">
        <v>24</v>
      </c>
      <c r="B56">
        <v>889</v>
      </c>
      <c r="C56" t="s">
        <v>106</v>
      </c>
      <c r="D56" t="s">
        <v>18</v>
      </c>
      <c r="E56" t="s">
        <v>42</v>
      </c>
      <c r="F56" t="s">
        <v>107</v>
      </c>
      <c r="G56">
        <v>4</v>
      </c>
    </row>
    <row r="57" spans="1:7">
      <c r="A57">
        <v>24</v>
      </c>
      <c r="B57">
        <v>893</v>
      </c>
      <c r="C57" t="s">
        <v>106</v>
      </c>
      <c r="D57" t="s">
        <v>18</v>
      </c>
      <c r="E57" t="s">
        <v>42</v>
      </c>
      <c r="F57" t="s">
        <v>107</v>
      </c>
      <c r="G57">
        <v>4</v>
      </c>
    </row>
    <row r="58" spans="1:7">
      <c r="A58">
        <v>24</v>
      </c>
      <c r="B58">
        <v>897</v>
      </c>
      <c r="C58" t="s">
        <v>106</v>
      </c>
      <c r="D58" t="s">
        <v>18</v>
      </c>
      <c r="E58" t="s">
        <v>44</v>
      </c>
      <c r="F58" t="s">
        <v>107</v>
      </c>
      <c r="G58">
        <v>4</v>
      </c>
    </row>
    <row r="59" spans="1:7">
      <c r="A59">
        <v>24</v>
      </c>
      <c r="B59">
        <v>901</v>
      </c>
      <c r="C59" t="s">
        <v>106</v>
      </c>
      <c r="D59" t="s">
        <v>18</v>
      </c>
      <c r="E59" t="s">
        <v>44</v>
      </c>
      <c r="F59" t="s">
        <v>107</v>
      </c>
      <c r="G59">
        <v>4</v>
      </c>
    </row>
    <row r="60" spans="1:7">
      <c r="A60">
        <v>24</v>
      </c>
      <c r="B60">
        <v>933</v>
      </c>
      <c r="C60" t="s">
        <v>106</v>
      </c>
      <c r="D60" t="s">
        <v>18</v>
      </c>
      <c r="E60" t="s">
        <v>60</v>
      </c>
      <c r="F60" t="s">
        <v>107</v>
      </c>
      <c r="G60">
        <v>4</v>
      </c>
    </row>
    <row r="61" spans="1:7">
      <c r="A61">
        <v>24</v>
      </c>
      <c r="B61">
        <v>985</v>
      </c>
      <c r="C61" t="s">
        <v>106</v>
      </c>
      <c r="D61" t="s">
        <v>18</v>
      </c>
      <c r="E61" t="s">
        <v>81</v>
      </c>
      <c r="F61" t="s">
        <v>107</v>
      </c>
      <c r="G61">
        <v>4</v>
      </c>
    </row>
    <row r="62" spans="1:7">
      <c r="A62">
        <v>24</v>
      </c>
      <c r="B62">
        <v>989</v>
      </c>
      <c r="C62" t="s">
        <v>106</v>
      </c>
      <c r="D62" t="s">
        <v>18</v>
      </c>
      <c r="E62" t="s">
        <v>83</v>
      </c>
      <c r="F62" t="s">
        <v>107</v>
      </c>
      <c r="G62">
        <v>4</v>
      </c>
    </row>
    <row r="63" spans="1:7">
      <c r="A63">
        <v>25</v>
      </c>
      <c r="B63">
        <v>888</v>
      </c>
      <c r="C63" t="s">
        <v>103</v>
      </c>
      <c r="D63" t="s">
        <v>18</v>
      </c>
      <c r="E63" t="s">
        <v>42</v>
      </c>
      <c r="F63" t="s">
        <v>107</v>
      </c>
      <c r="G63">
        <v>4</v>
      </c>
    </row>
    <row r="64" spans="1:7">
      <c r="A64">
        <v>25</v>
      </c>
      <c r="B64">
        <v>892</v>
      </c>
      <c r="C64" t="s">
        <v>103</v>
      </c>
      <c r="D64" t="s">
        <v>18</v>
      </c>
      <c r="E64" t="s">
        <v>42</v>
      </c>
      <c r="F64" t="s">
        <v>107</v>
      </c>
      <c r="G64">
        <v>4</v>
      </c>
    </row>
    <row r="65" spans="1:7">
      <c r="A65">
        <v>26</v>
      </c>
      <c r="B65">
        <v>890</v>
      </c>
      <c r="C65" t="s">
        <v>106</v>
      </c>
      <c r="D65" t="s">
        <v>18</v>
      </c>
      <c r="E65" t="s">
        <v>42</v>
      </c>
      <c r="F65" t="s">
        <v>107</v>
      </c>
      <c r="G65">
        <v>4</v>
      </c>
    </row>
    <row r="66" spans="1:7">
      <c r="A66">
        <v>26</v>
      </c>
      <c r="B66">
        <v>894</v>
      </c>
      <c r="C66" t="s">
        <v>106</v>
      </c>
      <c r="D66" t="s">
        <v>18</v>
      </c>
      <c r="E66" t="s">
        <v>42</v>
      </c>
      <c r="F66" t="s">
        <v>107</v>
      </c>
      <c r="G66">
        <v>4</v>
      </c>
    </row>
    <row r="67" spans="1:7">
      <c r="A67">
        <v>26</v>
      </c>
      <c r="B67">
        <v>898</v>
      </c>
      <c r="C67" t="s">
        <v>106</v>
      </c>
      <c r="D67" t="s">
        <v>18</v>
      </c>
      <c r="E67" t="s">
        <v>44</v>
      </c>
      <c r="F67" t="s">
        <v>107</v>
      </c>
      <c r="G67">
        <v>4</v>
      </c>
    </row>
    <row r="68" spans="1:7">
      <c r="A68">
        <v>26</v>
      </c>
      <c r="B68">
        <v>902</v>
      </c>
      <c r="C68" t="s">
        <v>106</v>
      </c>
      <c r="D68" t="s">
        <v>18</v>
      </c>
      <c r="E68" t="s">
        <v>44</v>
      </c>
      <c r="F68" t="s">
        <v>107</v>
      </c>
      <c r="G68">
        <v>4</v>
      </c>
    </row>
    <row r="69" spans="1:7">
      <c r="A69">
        <v>26</v>
      </c>
      <c r="B69">
        <v>934</v>
      </c>
      <c r="C69" t="s">
        <v>106</v>
      </c>
      <c r="D69" t="s">
        <v>18</v>
      </c>
      <c r="E69" t="s">
        <v>60</v>
      </c>
      <c r="F69" t="s">
        <v>107</v>
      </c>
      <c r="G69">
        <v>4</v>
      </c>
    </row>
    <row r="70" spans="1:7">
      <c r="A70">
        <v>26</v>
      </c>
      <c r="B70">
        <v>986</v>
      </c>
      <c r="C70" t="s">
        <v>106</v>
      </c>
      <c r="D70" t="s">
        <v>18</v>
      </c>
      <c r="E70" t="s">
        <v>81</v>
      </c>
      <c r="F70" t="s">
        <v>107</v>
      </c>
      <c r="G70">
        <v>4</v>
      </c>
    </row>
    <row r="71" spans="1:7">
      <c r="A71">
        <v>26</v>
      </c>
      <c r="B71">
        <v>990</v>
      </c>
      <c r="C71" t="s">
        <v>106</v>
      </c>
      <c r="D71" t="s">
        <v>18</v>
      </c>
      <c r="E71" t="s">
        <v>83</v>
      </c>
      <c r="F71" t="s">
        <v>107</v>
      </c>
      <c r="G71">
        <v>4</v>
      </c>
    </row>
    <row r="72" spans="1:7">
      <c r="A72">
        <v>28</v>
      </c>
      <c r="B72">
        <v>891</v>
      </c>
      <c r="C72" t="s">
        <v>6</v>
      </c>
      <c r="D72" t="s">
        <v>18</v>
      </c>
      <c r="E72" t="s">
        <v>42</v>
      </c>
      <c r="F72" t="s">
        <v>107</v>
      </c>
      <c r="G72">
        <v>4</v>
      </c>
    </row>
    <row r="73" spans="1:7">
      <c r="A73">
        <v>28</v>
      </c>
      <c r="B73">
        <v>895</v>
      </c>
      <c r="C73" t="s">
        <v>6</v>
      </c>
      <c r="D73" t="s">
        <v>18</v>
      </c>
      <c r="E73" t="s">
        <v>42</v>
      </c>
      <c r="F73" t="s">
        <v>107</v>
      </c>
      <c r="G73">
        <v>4</v>
      </c>
    </row>
  </sheetData>
  <mergeCells count="46">
    <mergeCell ref="Q28:Q32"/>
    <mergeCell ref="L34:O34"/>
    <mergeCell ref="P34:P35"/>
    <mergeCell ref="Q34:Q35"/>
    <mergeCell ref="K1:N1"/>
    <mergeCell ref="O1:R1"/>
    <mergeCell ref="K8:AM8"/>
    <mergeCell ref="L22:O22"/>
    <mergeCell ref="P22:P23"/>
    <mergeCell ref="Q22:Q23"/>
    <mergeCell ref="L26:O26"/>
    <mergeCell ref="P26:P27"/>
    <mergeCell ref="Q26:Q27"/>
    <mergeCell ref="S1:W1"/>
    <mergeCell ref="X1:AA1"/>
    <mergeCell ref="AB1:AE1"/>
    <mergeCell ref="AF1:AJ1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J6:J7"/>
    <mergeCell ref="J10:J12"/>
    <mergeCell ref="AN8:AW9"/>
    <mergeCell ref="AX8:AY12"/>
    <mergeCell ref="L9:R9"/>
    <mergeCell ref="S9:Y9"/>
    <mergeCell ref="Z9:AF9"/>
    <mergeCell ref="AG9:AM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59"/>
  <sheetViews>
    <sheetView topLeftCell="K1" workbookViewId="0">
      <selection activeCell="M14" sqref="M14"/>
    </sheetView>
  </sheetViews>
  <sheetFormatPr baseColWidth="10" defaultColWidth="8.85546875" defaultRowHeight="15"/>
  <cols>
    <col min="11" max="11" width="40.7109375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A2">
        <v>2</v>
      </c>
      <c r="B2">
        <v>34</v>
      </c>
      <c r="C2" t="s">
        <v>103</v>
      </c>
      <c r="D2" t="s">
        <v>13</v>
      </c>
      <c r="E2" t="s">
        <v>63</v>
      </c>
      <c r="F2" t="s">
        <v>105</v>
      </c>
      <c r="G2">
        <v>1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A3">
        <v>3</v>
      </c>
      <c r="B3">
        <v>13</v>
      </c>
      <c r="C3" t="s">
        <v>106</v>
      </c>
      <c r="D3" t="s">
        <v>13</v>
      </c>
      <c r="E3" t="s">
        <v>35</v>
      </c>
      <c r="F3" t="s">
        <v>105</v>
      </c>
      <c r="G3">
        <v>1</v>
      </c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A4">
        <v>3</v>
      </c>
      <c r="B4">
        <v>19</v>
      </c>
      <c r="C4" t="s">
        <v>106</v>
      </c>
      <c r="D4" t="s">
        <v>118</v>
      </c>
      <c r="E4" t="s">
        <v>47</v>
      </c>
      <c r="F4" t="s">
        <v>105</v>
      </c>
      <c r="G4">
        <v>1</v>
      </c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A5">
        <v>3</v>
      </c>
      <c r="B5">
        <v>53</v>
      </c>
      <c r="C5" t="s">
        <v>106</v>
      </c>
      <c r="D5" t="s">
        <v>13</v>
      </c>
      <c r="E5" t="s">
        <v>82</v>
      </c>
      <c r="F5" t="s">
        <v>105</v>
      </c>
      <c r="G5">
        <v>1</v>
      </c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A6">
        <v>3</v>
      </c>
      <c r="B6">
        <v>55</v>
      </c>
      <c r="C6" t="s">
        <v>106</v>
      </c>
      <c r="D6" t="s">
        <v>13</v>
      </c>
      <c r="E6" t="s">
        <v>82</v>
      </c>
      <c r="F6" t="s">
        <v>105</v>
      </c>
      <c r="G6">
        <v>1</v>
      </c>
      <c r="J6" s="240" t="s">
        <v>179</v>
      </c>
      <c r="K6" s="13" t="s">
        <v>103</v>
      </c>
      <c r="L6" s="9">
        <f t="shared" ref="L6:AA7" si="0">COUNTIFS($C$2:$C$642,$K6,$A$2:$A$642,L$3,$F$2:$F$642,$K$4)</f>
        <v>0</v>
      </c>
      <c r="M6" s="9">
        <f t="shared" si="0"/>
        <v>1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2</v>
      </c>
      <c r="T6" s="9">
        <f t="shared" si="0"/>
        <v>0</v>
      </c>
      <c r="U6" s="9">
        <f t="shared" si="0"/>
        <v>0</v>
      </c>
      <c r="V6" s="9">
        <f t="shared" si="0"/>
        <v>2</v>
      </c>
      <c r="W6" s="9">
        <f t="shared" si="0"/>
        <v>0</v>
      </c>
      <c r="X6" s="9">
        <f t="shared" si="0"/>
        <v>0</v>
      </c>
      <c r="Y6" s="9">
        <f t="shared" si="0"/>
        <v>2</v>
      </c>
      <c r="Z6" s="9">
        <f t="shared" si="0"/>
        <v>0</v>
      </c>
      <c r="AA6" s="9">
        <f t="shared" si="0"/>
        <v>0</v>
      </c>
      <c r="AB6" s="9">
        <f t="shared" ref="V6:AC7" si="1">COUNTIFS($C$2:$C$642,$K6,$A$2:$A$642,AB$3,$F$2:$F$642,$K$4)</f>
        <v>0</v>
      </c>
      <c r="AC6" s="9">
        <f t="shared" si="1"/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A7">
        <v>3</v>
      </c>
      <c r="B7">
        <v>373</v>
      </c>
      <c r="C7" t="s">
        <v>106</v>
      </c>
      <c r="D7" t="s">
        <v>13</v>
      </c>
      <c r="E7" t="s">
        <v>46</v>
      </c>
      <c r="F7" t="s">
        <v>107</v>
      </c>
      <c r="G7">
        <v>1</v>
      </c>
      <c r="J7" s="241"/>
      <c r="K7" s="13" t="s">
        <v>106</v>
      </c>
      <c r="L7" s="9">
        <f t="shared" si="0"/>
        <v>0</v>
      </c>
      <c r="M7" s="9">
        <f t="shared" si="0"/>
        <v>0</v>
      </c>
      <c r="N7" s="9">
        <f t="shared" si="0"/>
        <v>4</v>
      </c>
      <c r="O7" s="9">
        <f t="shared" si="0"/>
        <v>0</v>
      </c>
      <c r="P7" s="9">
        <f t="shared" si="0"/>
        <v>0</v>
      </c>
      <c r="Q7" s="9">
        <f t="shared" si="0"/>
        <v>4</v>
      </c>
      <c r="R7" s="9">
        <f t="shared" si="0"/>
        <v>0</v>
      </c>
      <c r="S7" s="9">
        <f t="shared" si="0"/>
        <v>0</v>
      </c>
      <c r="T7" s="9">
        <f t="shared" si="0"/>
        <v>4</v>
      </c>
      <c r="U7" s="9">
        <f t="shared" si="0"/>
        <v>0</v>
      </c>
      <c r="V7" s="9">
        <f t="shared" si="1"/>
        <v>0</v>
      </c>
      <c r="W7" s="9">
        <f t="shared" si="1"/>
        <v>4</v>
      </c>
      <c r="X7" s="9">
        <f t="shared" si="1"/>
        <v>0</v>
      </c>
      <c r="Y7" s="9">
        <f t="shared" si="1"/>
        <v>0</v>
      </c>
      <c r="Z7" s="9">
        <f t="shared" si="1"/>
        <v>4</v>
      </c>
      <c r="AA7" s="9">
        <f t="shared" si="1"/>
        <v>0</v>
      </c>
      <c r="AB7" s="9">
        <f t="shared" si="1"/>
        <v>0</v>
      </c>
      <c r="AC7" s="9">
        <f t="shared" si="1"/>
        <v>1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A8">
        <v>3</v>
      </c>
      <c r="B8">
        <v>389</v>
      </c>
      <c r="C8" t="s">
        <v>106</v>
      </c>
      <c r="D8" t="s">
        <v>13</v>
      </c>
      <c r="E8" t="s">
        <v>58</v>
      </c>
      <c r="F8" t="s">
        <v>107</v>
      </c>
      <c r="G8">
        <v>1</v>
      </c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A9">
        <v>4</v>
      </c>
      <c r="B9">
        <v>388</v>
      </c>
      <c r="C9" t="s">
        <v>103</v>
      </c>
      <c r="D9" t="s">
        <v>13</v>
      </c>
      <c r="E9" t="s">
        <v>58</v>
      </c>
      <c r="F9" t="s">
        <v>107</v>
      </c>
      <c r="G9">
        <v>1</v>
      </c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A10">
        <v>4</v>
      </c>
      <c r="B10">
        <v>404</v>
      </c>
      <c r="C10" t="s">
        <v>103</v>
      </c>
      <c r="D10" t="s">
        <v>13</v>
      </c>
      <c r="E10" t="s">
        <v>63</v>
      </c>
      <c r="F10" t="s">
        <v>107</v>
      </c>
      <c r="G10">
        <v>1</v>
      </c>
      <c r="J10" s="240" t="s">
        <v>179</v>
      </c>
      <c r="K10" s="13" t="s">
        <v>103</v>
      </c>
      <c r="L10" s="9">
        <f t="shared" ref="L10:AA12" si="4">COUNTIFS($C$2:$C$642,$K10,$A$2:$A$642,L$3,$F$2:$F$642,$K$8)</f>
        <v>0</v>
      </c>
      <c r="M10" s="9">
        <f t="shared" si="4"/>
        <v>0</v>
      </c>
      <c r="N10" s="9">
        <f t="shared" si="4"/>
        <v>0</v>
      </c>
      <c r="O10" s="9">
        <f t="shared" si="4"/>
        <v>2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2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0</v>
      </c>
      <c r="AB10" s="9">
        <f t="shared" ref="AB10:AM12" si="5">COUNTIFS($C$2:$C$642,$K10,$A$2:$A$642,AB$3,$F$2:$F$642,$K$8)</f>
        <v>0</v>
      </c>
      <c r="AC10" s="9">
        <f t="shared" si="5"/>
        <v>2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1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ref="AN10:AW12" si="6">COUNTIFS($C$2:$C$642,$K10,$A$2:$A$642,AN$3,$F$2:$F$642,$AN$8)</f>
        <v>0</v>
      </c>
      <c r="AO10" s="9">
        <f t="shared" si="6"/>
        <v>0</v>
      </c>
      <c r="AP10" s="9">
        <f t="shared" si="6"/>
        <v>0</v>
      </c>
      <c r="AQ10" s="9">
        <f t="shared" si="6"/>
        <v>0</v>
      </c>
      <c r="AR10" s="9">
        <f t="shared" si="6"/>
        <v>0</v>
      </c>
      <c r="AS10" s="9">
        <f t="shared" si="6"/>
        <v>0</v>
      </c>
      <c r="AT10" s="9">
        <f t="shared" si="6"/>
        <v>0</v>
      </c>
      <c r="AU10" s="9">
        <f t="shared" si="6"/>
        <v>0</v>
      </c>
      <c r="AV10" s="9">
        <f t="shared" si="6"/>
        <v>0</v>
      </c>
      <c r="AW10" s="9">
        <f t="shared" si="6"/>
        <v>0</v>
      </c>
      <c r="AX10" s="253"/>
      <c r="AY10" s="254"/>
      <c r="AZ10" s="229"/>
    </row>
    <row r="11" spans="1:52">
      <c r="A11">
        <v>5</v>
      </c>
      <c r="B11">
        <v>374</v>
      </c>
      <c r="C11" t="s">
        <v>106</v>
      </c>
      <c r="D11" t="s">
        <v>13</v>
      </c>
      <c r="E11" t="s">
        <v>46</v>
      </c>
      <c r="F11" t="s">
        <v>107</v>
      </c>
      <c r="G11">
        <v>1</v>
      </c>
      <c r="J11" s="263"/>
      <c r="K11" s="13" t="s">
        <v>106</v>
      </c>
      <c r="L11" s="9">
        <f t="shared" si="4"/>
        <v>0</v>
      </c>
      <c r="M11" s="9">
        <f t="shared" si="4"/>
        <v>0</v>
      </c>
      <c r="N11" s="9">
        <f t="shared" si="4"/>
        <v>2</v>
      </c>
      <c r="O11" s="9">
        <f t="shared" si="4"/>
        <v>0</v>
      </c>
      <c r="P11" s="9">
        <f t="shared" si="4"/>
        <v>2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2</v>
      </c>
      <c r="V11" s="9">
        <f t="shared" si="4"/>
        <v>0</v>
      </c>
      <c r="W11" s="9">
        <f t="shared" si="4"/>
        <v>2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5"/>
        <v>2</v>
      </c>
      <c r="AC11" s="9">
        <f t="shared" si="5"/>
        <v>0</v>
      </c>
      <c r="AD11" s="9">
        <f t="shared" si="5"/>
        <v>2</v>
      </c>
      <c r="AE11" s="9">
        <f t="shared" si="5"/>
        <v>0</v>
      </c>
      <c r="AF11" s="9">
        <f t="shared" si="5"/>
        <v>0</v>
      </c>
      <c r="AG11" s="9">
        <f t="shared" si="5"/>
        <v>0</v>
      </c>
      <c r="AH11" s="9">
        <f t="shared" si="5"/>
        <v>0</v>
      </c>
      <c r="AI11" s="9">
        <f t="shared" si="5"/>
        <v>2</v>
      </c>
      <c r="AJ11" s="9">
        <f t="shared" si="5"/>
        <v>0</v>
      </c>
      <c r="AK11" s="9">
        <f t="shared" si="5"/>
        <v>2</v>
      </c>
      <c r="AL11" s="9">
        <f t="shared" si="5"/>
        <v>0</v>
      </c>
      <c r="AM11" s="9">
        <f t="shared" si="5"/>
        <v>0</v>
      </c>
      <c r="AN11" s="9">
        <f t="shared" si="6"/>
        <v>0</v>
      </c>
      <c r="AO11" s="9">
        <f t="shared" si="6"/>
        <v>0</v>
      </c>
      <c r="AP11" s="9">
        <f t="shared" si="6"/>
        <v>0</v>
      </c>
      <c r="AQ11" s="9">
        <f t="shared" si="6"/>
        <v>0</v>
      </c>
      <c r="AR11" s="9">
        <f t="shared" si="6"/>
        <v>0</v>
      </c>
      <c r="AS11" s="9">
        <f t="shared" si="6"/>
        <v>0</v>
      </c>
      <c r="AT11" s="9">
        <f t="shared" si="6"/>
        <v>0</v>
      </c>
      <c r="AU11" s="9">
        <f t="shared" si="6"/>
        <v>0</v>
      </c>
      <c r="AV11" s="9">
        <f t="shared" si="6"/>
        <v>0</v>
      </c>
      <c r="AW11" s="9">
        <f t="shared" si="6"/>
        <v>0</v>
      </c>
      <c r="AX11" s="253"/>
      <c r="AY11" s="254"/>
      <c r="AZ11" s="229"/>
    </row>
    <row r="12" spans="1:52">
      <c r="A12">
        <v>5</v>
      </c>
      <c r="B12">
        <v>390</v>
      </c>
      <c r="C12" t="s">
        <v>106</v>
      </c>
      <c r="D12" t="s">
        <v>13</v>
      </c>
      <c r="E12" t="s">
        <v>58</v>
      </c>
      <c r="F12" t="s">
        <v>107</v>
      </c>
      <c r="G12">
        <v>1</v>
      </c>
      <c r="J12" s="241"/>
      <c r="K12" s="13" t="s">
        <v>6</v>
      </c>
      <c r="L12" s="9">
        <f t="shared" si="4"/>
        <v>0</v>
      </c>
      <c r="M12" s="9">
        <f t="shared" si="4"/>
        <v>0</v>
      </c>
      <c r="N12" s="9">
        <f t="shared" si="4"/>
        <v>0</v>
      </c>
      <c r="O12" s="9">
        <f t="shared" si="4"/>
        <v>0</v>
      </c>
      <c r="P12" s="9">
        <f t="shared" si="4"/>
        <v>0</v>
      </c>
      <c r="Q12" s="9">
        <f t="shared" si="4"/>
        <v>0</v>
      </c>
      <c r="R12" s="9">
        <f t="shared" si="4"/>
        <v>2</v>
      </c>
      <c r="S12" s="9">
        <f t="shared" si="4"/>
        <v>0</v>
      </c>
      <c r="T12" s="9">
        <f t="shared" si="4"/>
        <v>0</v>
      </c>
      <c r="U12" s="9">
        <f t="shared" si="4"/>
        <v>0</v>
      </c>
      <c r="V12" s="9">
        <f t="shared" si="4"/>
        <v>0</v>
      </c>
      <c r="W12" s="9">
        <f t="shared" si="4"/>
        <v>0</v>
      </c>
      <c r="X12" s="9">
        <f t="shared" si="4"/>
        <v>0</v>
      </c>
      <c r="Y12" s="9">
        <f t="shared" si="4"/>
        <v>2</v>
      </c>
      <c r="Z12" s="9">
        <f t="shared" si="4"/>
        <v>0</v>
      </c>
      <c r="AA12" s="9">
        <f t="shared" si="4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2</v>
      </c>
      <c r="AG12" s="9">
        <f t="shared" si="5"/>
        <v>0</v>
      </c>
      <c r="AH12" s="9">
        <f t="shared" si="5"/>
        <v>0</v>
      </c>
      <c r="AI12" s="9">
        <f t="shared" si="5"/>
        <v>0</v>
      </c>
      <c r="AJ12" s="9">
        <f t="shared" si="5"/>
        <v>0</v>
      </c>
      <c r="AK12" s="9">
        <f t="shared" si="5"/>
        <v>0</v>
      </c>
      <c r="AL12" s="9">
        <f t="shared" si="5"/>
        <v>0</v>
      </c>
      <c r="AM12" s="9">
        <f t="shared" si="5"/>
        <v>1</v>
      </c>
      <c r="AN12" s="9">
        <f t="shared" si="6"/>
        <v>0</v>
      </c>
      <c r="AO12" s="9">
        <f t="shared" si="6"/>
        <v>0</v>
      </c>
      <c r="AP12" s="9">
        <f t="shared" si="6"/>
        <v>0</v>
      </c>
      <c r="AQ12" s="9">
        <f t="shared" si="6"/>
        <v>0</v>
      </c>
      <c r="AR12" s="9">
        <f t="shared" si="6"/>
        <v>0</v>
      </c>
      <c r="AS12" s="9">
        <f t="shared" si="6"/>
        <v>0</v>
      </c>
      <c r="AT12" s="9">
        <f t="shared" si="6"/>
        <v>0</v>
      </c>
      <c r="AU12" s="9">
        <f t="shared" si="6"/>
        <v>0</v>
      </c>
      <c r="AV12" s="9">
        <f t="shared" si="6"/>
        <v>0</v>
      </c>
      <c r="AW12" s="9">
        <f t="shared" si="6"/>
        <v>0</v>
      </c>
      <c r="AX12" s="255"/>
      <c r="AY12" s="256"/>
      <c r="AZ12" s="230"/>
    </row>
    <row r="13" spans="1:52">
      <c r="A13">
        <v>6</v>
      </c>
      <c r="B13">
        <v>77</v>
      </c>
      <c r="C13" t="s">
        <v>106</v>
      </c>
      <c r="D13" t="s">
        <v>13</v>
      </c>
      <c r="E13" t="s">
        <v>35</v>
      </c>
      <c r="F13" t="s">
        <v>105</v>
      </c>
      <c r="G13">
        <v>2</v>
      </c>
    </row>
    <row r="14" spans="1:52">
      <c r="A14">
        <v>6</v>
      </c>
      <c r="B14">
        <v>87</v>
      </c>
      <c r="C14" t="s">
        <v>106</v>
      </c>
      <c r="D14" t="s">
        <v>118</v>
      </c>
      <c r="E14" t="s">
        <v>47</v>
      </c>
      <c r="F14" t="s">
        <v>105</v>
      </c>
      <c r="G14">
        <v>2</v>
      </c>
      <c r="K14" s="15" t="s">
        <v>186</v>
      </c>
      <c r="L14" s="16">
        <v>4</v>
      </c>
      <c r="M14" s="157">
        <f>AVERAGE(L19:Z19)</f>
        <v>3.6333333333333333</v>
      </c>
      <c r="N14" s="21">
        <v>1</v>
      </c>
    </row>
    <row r="15" spans="1:52">
      <c r="A15">
        <v>6</v>
      </c>
      <c r="B15">
        <v>111</v>
      </c>
      <c r="C15" t="s">
        <v>106</v>
      </c>
      <c r="D15" t="s">
        <v>13</v>
      </c>
      <c r="E15" t="s">
        <v>82</v>
      </c>
      <c r="F15" t="s">
        <v>105</v>
      </c>
      <c r="G15">
        <v>2</v>
      </c>
      <c r="K15" s="17" t="s">
        <v>187</v>
      </c>
      <c r="L15" s="9">
        <f>(L6+L10)*1.5</f>
        <v>0</v>
      </c>
      <c r="M15" s="9">
        <f t="shared" ref="M15:AZ15" si="7">(M6+M10)*1.5</f>
        <v>1.5</v>
      </c>
      <c r="N15" s="9">
        <f t="shared" si="7"/>
        <v>0</v>
      </c>
      <c r="O15" s="9">
        <f t="shared" si="7"/>
        <v>3</v>
      </c>
      <c r="P15" s="9">
        <f t="shared" si="7"/>
        <v>0</v>
      </c>
      <c r="Q15" s="9">
        <f t="shared" si="7"/>
        <v>0</v>
      </c>
      <c r="R15" s="9">
        <f t="shared" si="7"/>
        <v>0</v>
      </c>
      <c r="S15" s="9">
        <f t="shared" si="7"/>
        <v>3</v>
      </c>
      <c r="T15" s="9">
        <f t="shared" si="7"/>
        <v>0</v>
      </c>
      <c r="U15" s="9">
        <f t="shared" si="7"/>
        <v>0</v>
      </c>
      <c r="V15" s="9">
        <f t="shared" si="7"/>
        <v>6</v>
      </c>
      <c r="W15" s="9">
        <f t="shared" si="7"/>
        <v>0</v>
      </c>
      <c r="X15" s="9">
        <f t="shared" si="7"/>
        <v>0</v>
      </c>
      <c r="Y15" s="9">
        <f t="shared" si="7"/>
        <v>3</v>
      </c>
      <c r="Z15" s="9">
        <f t="shared" si="7"/>
        <v>0</v>
      </c>
      <c r="AA15" s="9">
        <f t="shared" si="7"/>
        <v>0</v>
      </c>
      <c r="AB15" s="9">
        <f t="shared" si="7"/>
        <v>0</v>
      </c>
      <c r="AC15" s="9">
        <f t="shared" si="7"/>
        <v>3</v>
      </c>
      <c r="AD15" s="9">
        <f t="shared" si="7"/>
        <v>0</v>
      </c>
      <c r="AE15" s="9">
        <f t="shared" si="7"/>
        <v>0</v>
      </c>
      <c r="AF15" s="9">
        <f>(AF10)*1.5</f>
        <v>0</v>
      </c>
      <c r="AG15" s="9">
        <f t="shared" si="7"/>
        <v>0</v>
      </c>
      <c r="AH15" s="9">
        <f t="shared" si="7"/>
        <v>0</v>
      </c>
      <c r="AI15" s="9">
        <f t="shared" si="7"/>
        <v>0</v>
      </c>
      <c r="AJ15" s="9">
        <f t="shared" si="7"/>
        <v>1.5</v>
      </c>
      <c r="AK15" s="9">
        <f t="shared" si="7"/>
        <v>0</v>
      </c>
      <c r="AL15" s="9">
        <f t="shared" si="7"/>
        <v>0</v>
      </c>
      <c r="AM15" s="9">
        <f t="shared" si="7"/>
        <v>0</v>
      </c>
      <c r="AN15" s="9">
        <f t="shared" si="7"/>
        <v>0</v>
      </c>
      <c r="AO15" s="9">
        <f t="shared" si="7"/>
        <v>0</v>
      </c>
      <c r="AP15" s="9">
        <f t="shared" si="7"/>
        <v>0</v>
      </c>
      <c r="AQ15" s="9">
        <f t="shared" si="7"/>
        <v>0</v>
      </c>
      <c r="AR15" s="9">
        <f t="shared" si="7"/>
        <v>0</v>
      </c>
      <c r="AS15" s="9">
        <f t="shared" si="7"/>
        <v>0</v>
      </c>
      <c r="AT15" s="9">
        <f t="shared" si="7"/>
        <v>0</v>
      </c>
      <c r="AU15" s="9">
        <f t="shared" si="7"/>
        <v>0</v>
      </c>
      <c r="AV15" s="9">
        <f t="shared" si="7"/>
        <v>0</v>
      </c>
      <c r="AW15" s="9">
        <f t="shared" si="7"/>
        <v>0</v>
      </c>
      <c r="AX15" s="9">
        <f t="shared" si="7"/>
        <v>0</v>
      </c>
      <c r="AY15" s="9">
        <f t="shared" si="7"/>
        <v>0</v>
      </c>
      <c r="AZ15" s="9">
        <f t="shared" si="7"/>
        <v>0</v>
      </c>
    </row>
    <row r="16" spans="1:52">
      <c r="A16">
        <v>6</v>
      </c>
      <c r="B16">
        <v>113</v>
      </c>
      <c r="C16" t="s">
        <v>106</v>
      </c>
      <c r="D16" t="s">
        <v>13</v>
      </c>
      <c r="E16" t="s">
        <v>82</v>
      </c>
      <c r="F16" t="s">
        <v>105</v>
      </c>
      <c r="G16">
        <v>2</v>
      </c>
      <c r="K16" s="17" t="s">
        <v>188</v>
      </c>
      <c r="L16" s="9">
        <f>(L7+L11)*1</f>
        <v>0</v>
      </c>
      <c r="M16" s="9">
        <f t="shared" ref="M16:AZ16" si="8">(M7+M11)*1</f>
        <v>0</v>
      </c>
      <c r="N16" s="9">
        <f t="shared" si="8"/>
        <v>6</v>
      </c>
      <c r="O16" s="9">
        <f t="shared" si="8"/>
        <v>0</v>
      </c>
      <c r="P16" s="9">
        <f t="shared" si="8"/>
        <v>2</v>
      </c>
      <c r="Q16" s="9">
        <f t="shared" si="8"/>
        <v>4</v>
      </c>
      <c r="R16" s="9">
        <f t="shared" si="8"/>
        <v>0</v>
      </c>
      <c r="S16" s="9">
        <f t="shared" si="8"/>
        <v>0</v>
      </c>
      <c r="T16" s="9">
        <f t="shared" si="8"/>
        <v>4</v>
      </c>
      <c r="U16" s="9">
        <f t="shared" si="8"/>
        <v>2</v>
      </c>
      <c r="V16" s="9">
        <f t="shared" si="8"/>
        <v>0</v>
      </c>
      <c r="W16" s="9">
        <f t="shared" si="8"/>
        <v>6</v>
      </c>
      <c r="X16" s="9">
        <f t="shared" si="8"/>
        <v>0</v>
      </c>
      <c r="Y16" s="9">
        <f t="shared" si="8"/>
        <v>0</v>
      </c>
      <c r="Z16" s="9">
        <f t="shared" si="8"/>
        <v>4</v>
      </c>
      <c r="AA16" s="9">
        <f t="shared" si="8"/>
        <v>0</v>
      </c>
      <c r="AB16" s="9">
        <f t="shared" si="8"/>
        <v>2</v>
      </c>
      <c r="AC16" s="9">
        <f t="shared" si="8"/>
        <v>1</v>
      </c>
      <c r="AD16" s="9">
        <f t="shared" si="8"/>
        <v>2</v>
      </c>
      <c r="AE16" s="9">
        <f t="shared" si="8"/>
        <v>0</v>
      </c>
      <c r="AF16" s="9">
        <f t="shared" si="8"/>
        <v>0</v>
      </c>
      <c r="AG16" s="9">
        <f t="shared" si="8"/>
        <v>0</v>
      </c>
      <c r="AH16" s="9">
        <f t="shared" si="8"/>
        <v>0</v>
      </c>
      <c r="AI16" s="9">
        <f t="shared" si="8"/>
        <v>2</v>
      </c>
      <c r="AJ16" s="9">
        <f t="shared" si="8"/>
        <v>0</v>
      </c>
      <c r="AK16" s="9">
        <f t="shared" si="8"/>
        <v>2</v>
      </c>
      <c r="AL16" s="9">
        <f t="shared" si="8"/>
        <v>0</v>
      </c>
      <c r="AM16" s="9">
        <f t="shared" si="8"/>
        <v>0</v>
      </c>
      <c r="AN16" s="9">
        <f t="shared" si="8"/>
        <v>0</v>
      </c>
      <c r="AO16" s="9">
        <f t="shared" si="8"/>
        <v>0</v>
      </c>
      <c r="AP16" s="9">
        <f t="shared" si="8"/>
        <v>0</v>
      </c>
      <c r="AQ16" s="9">
        <f t="shared" si="8"/>
        <v>0</v>
      </c>
      <c r="AR16" s="9">
        <f t="shared" si="8"/>
        <v>0</v>
      </c>
      <c r="AS16" s="9">
        <f t="shared" si="8"/>
        <v>0</v>
      </c>
      <c r="AT16" s="9">
        <f t="shared" si="8"/>
        <v>0</v>
      </c>
      <c r="AU16" s="9">
        <f t="shared" si="8"/>
        <v>0</v>
      </c>
      <c r="AV16" s="9">
        <f t="shared" si="8"/>
        <v>0</v>
      </c>
      <c r="AW16" s="9">
        <f t="shared" si="8"/>
        <v>0</v>
      </c>
      <c r="AX16" s="9">
        <f t="shared" si="8"/>
        <v>0</v>
      </c>
      <c r="AY16" s="9">
        <f t="shared" si="8"/>
        <v>0</v>
      </c>
      <c r="AZ16" s="9">
        <f t="shared" si="8"/>
        <v>0</v>
      </c>
    </row>
    <row r="17" spans="1:52">
      <c r="A17">
        <v>7</v>
      </c>
      <c r="B17">
        <v>391</v>
      </c>
      <c r="C17" t="s">
        <v>6</v>
      </c>
      <c r="D17" t="s">
        <v>13</v>
      </c>
      <c r="E17" t="s">
        <v>58</v>
      </c>
      <c r="F17" t="s">
        <v>107</v>
      </c>
      <c r="G17">
        <v>1</v>
      </c>
      <c r="K17" s="17" t="s">
        <v>189</v>
      </c>
      <c r="L17" s="9">
        <f>L12*2.5</f>
        <v>0</v>
      </c>
      <c r="M17" s="9">
        <f t="shared" ref="M17:AZ17" si="9">M12*2.5</f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5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5</v>
      </c>
      <c r="Z17" s="9">
        <f t="shared" si="9"/>
        <v>0</v>
      </c>
      <c r="AA17" s="9">
        <f t="shared" si="9"/>
        <v>0</v>
      </c>
      <c r="AB17" s="9">
        <f t="shared" si="9"/>
        <v>0</v>
      </c>
      <c r="AC17" s="9">
        <f t="shared" si="9"/>
        <v>0</v>
      </c>
      <c r="AD17" s="9">
        <f t="shared" si="9"/>
        <v>0</v>
      </c>
      <c r="AE17" s="9">
        <f t="shared" si="9"/>
        <v>0</v>
      </c>
      <c r="AF17" s="9">
        <f t="shared" si="9"/>
        <v>5</v>
      </c>
      <c r="AG17" s="9">
        <f t="shared" si="9"/>
        <v>0</v>
      </c>
      <c r="AH17" s="9">
        <f t="shared" si="9"/>
        <v>0</v>
      </c>
      <c r="AI17" s="9">
        <f t="shared" si="9"/>
        <v>0</v>
      </c>
      <c r="AJ17" s="9">
        <f t="shared" si="9"/>
        <v>0</v>
      </c>
      <c r="AK17" s="9">
        <f t="shared" si="9"/>
        <v>0</v>
      </c>
      <c r="AL17" s="9">
        <f t="shared" si="9"/>
        <v>0</v>
      </c>
      <c r="AM17" s="9">
        <f t="shared" si="9"/>
        <v>2.5</v>
      </c>
      <c r="AN17" s="9">
        <f t="shared" si="9"/>
        <v>0</v>
      </c>
      <c r="AO17" s="9">
        <f t="shared" si="9"/>
        <v>0</v>
      </c>
      <c r="AP17" s="9">
        <f t="shared" si="9"/>
        <v>0</v>
      </c>
      <c r="AQ17" s="9">
        <f t="shared" si="9"/>
        <v>0</v>
      </c>
      <c r="AR17" s="9">
        <f t="shared" si="9"/>
        <v>0</v>
      </c>
      <c r="AS17" s="9">
        <f t="shared" si="9"/>
        <v>0</v>
      </c>
      <c r="AT17" s="9">
        <f t="shared" si="9"/>
        <v>0</v>
      </c>
      <c r="AU17" s="9">
        <f t="shared" si="9"/>
        <v>0</v>
      </c>
      <c r="AV17" s="9">
        <f t="shared" si="9"/>
        <v>0</v>
      </c>
      <c r="AW17" s="9">
        <f t="shared" si="9"/>
        <v>0</v>
      </c>
      <c r="AX17" s="9">
        <f t="shared" si="9"/>
        <v>0</v>
      </c>
      <c r="AY17" s="9">
        <f t="shared" si="9"/>
        <v>0</v>
      </c>
      <c r="AZ17" s="9">
        <f t="shared" si="9"/>
        <v>0</v>
      </c>
    </row>
    <row r="18" spans="1:52">
      <c r="A18">
        <v>7</v>
      </c>
      <c r="B18">
        <v>407</v>
      </c>
      <c r="C18" t="s">
        <v>6</v>
      </c>
      <c r="D18" t="s">
        <v>13</v>
      </c>
      <c r="E18" t="s">
        <v>63</v>
      </c>
      <c r="F18" t="s">
        <v>107</v>
      </c>
      <c r="G18">
        <v>1</v>
      </c>
      <c r="K18" s="15" t="s">
        <v>186</v>
      </c>
      <c r="L18" s="16">
        <f>$L$14</f>
        <v>4</v>
      </c>
      <c r="M18" s="16">
        <f t="shared" ref="M18:AZ18" si="10">$L$14</f>
        <v>4</v>
      </c>
      <c r="N18" s="16">
        <f t="shared" si="10"/>
        <v>4</v>
      </c>
      <c r="O18" s="16">
        <f t="shared" si="10"/>
        <v>4</v>
      </c>
      <c r="P18" s="16">
        <f t="shared" si="10"/>
        <v>4</v>
      </c>
      <c r="Q18" s="16">
        <f t="shared" si="10"/>
        <v>4</v>
      </c>
      <c r="R18" s="16">
        <f t="shared" si="10"/>
        <v>4</v>
      </c>
      <c r="S18" s="16">
        <f t="shared" si="10"/>
        <v>4</v>
      </c>
      <c r="T18" s="16">
        <f t="shared" si="10"/>
        <v>4</v>
      </c>
      <c r="U18" s="16">
        <f t="shared" si="10"/>
        <v>4</v>
      </c>
      <c r="V18" s="16">
        <f t="shared" si="10"/>
        <v>4</v>
      </c>
      <c r="W18" s="16">
        <f t="shared" si="10"/>
        <v>4</v>
      </c>
      <c r="X18" s="16">
        <f t="shared" si="10"/>
        <v>4</v>
      </c>
      <c r="Y18" s="16">
        <f t="shared" si="10"/>
        <v>4</v>
      </c>
      <c r="Z18" s="16">
        <f t="shared" si="10"/>
        <v>4</v>
      </c>
      <c r="AA18" s="16">
        <f t="shared" si="10"/>
        <v>4</v>
      </c>
      <c r="AB18" s="16">
        <f t="shared" si="10"/>
        <v>4</v>
      </c>
      <c r="AC18" s="16">
        <f t="shared" si="10"/>
        <v>4</v>
      </c>
      <c r="AD18" s="16">
        <f t="shared" si="10"/>
        <v>4</v>
      </c>
      <c r="AE18" s="16">
        <f t="shared" si="10"/>
        <v>4</v>
      </c>
      <c r="AF18" s="16">
        <f t="shared" si="10"/>
        <v>4</v>
      </c>
      <c r="AG18" s="16">
        <f t="shared" si="10"/>
        <v>4</v>
      </c>
      <c r="AH18" s="16">
        <f t="shared" si="10"/>
        <v>4</v>
      </c>
      <c r="AI18" s="16">
        <f t="shared" si="10"/>
        <v>4</v>
      </c>
      <c r="AJ18" s="16">
        <f t="shared" si="10"/>
        <v>4</v>
      </c>
      <c r="AK18" s="16">
        <f t="shared" si="10"/>
        <v>4</v>
      </c>
      <c r="AL18" s="16">
        <f t="shared" si="10"/>
        <v>4</v>
      </c>
      <c r="AM18" s="16">
        <f t="shared" si="10"/>
        <v>4</v>
      </c>
      <c r="AN18" s="16">
        <f t="shared" si="10"/>
        <v>4</v>
      </c>
      <c r="AO18" s="16">
        <f t="shared" si="10"/>
        <v>4</v>
      </c>
      <c r="AP18" s="16">
        <f t="shared" si="10"/>
        <v>4</v>
      </c>
      <c r="AQ18" s="16">
        <f t="shared" si="10"/>
        <v>4</v>
      </c>
      <c r="AR18" s="16">
        <f t="shared" si="10"/>
        <v>4</v>
      </c>
      <c r="AS18" s="16">
        <f t="shared" si="10"/>
        <v>4</v>
      </c>
      <c r="AT18" s="16">
        <f t="shared" si="10"/>
        <v>4</v>
      </c>
      <c r="AU18" s="16">
        <f t="shared" si="10"/>
        <v>4</v>
      </c>
      <c r="AV18" s="16">
        <f t="shared" si="10"/>
        <v>4</v>
      </c>
      <c r="AW18" s="16">
        <f t="shared" si="10"/>
        <v>4</v>
      </c>
      <c r="AX18" s="16">
        <f t="shared" si="10"/>
        <v>4</v>
      </c>
      <c r="AY18" s="16">
        <f t="shared" si="10"/>
        <v>4</v>
      </c>
      <c r="AZ18" s="16">
        <f t="shared" si="10"/>
        <v>4</v>
      </c>
    </row>
    <row r="19" spans="1:52">
      <c r="A19">
        <v>8</v>
      </c>
      <c r="B19">
        <v>150</v>
      </c>
      <c r="C19" t="s">
        <v>103</v>
      </c>
      <c r="D19" t="s">
        <v>13</v>
      </c>
      <c r="E19" t="s">
        <v>63</v>
      </c>
      <c r="F19" t="s">
        <v>105</v>
      </c>
      <c r="G19">
        <v>3</v>
      </c>
      <c r="K19" s="18" t="s">
        <v>190</v>
      </c>
      <c r="L19" s="19">
        <f t="shared" ref="L19:AZ19" si="11">SUM(L15:L17)</f>
        <v>0</v>
      </c>
      <c r="M19" s="19">
        <f t="shared" si="11"/>
        <v>1.5</v>
      </c>
      <c r="N19" s="19">
        <f t="shared" si="11"/>
        <v>6</v>
      </c>
      <c r="O19" s="19">
        <f t="shared" si="11"/>
        <v>3</v>
      </c>
      <c r="P19" s="19">
        <f t="shared" si="11"/>
        <v>2</v>
      </c>
      <c r="Q19" s="19">
        <f t="shared" si="11"/>
        <v>4</v>
      </c>
      <c r="R19" s="19">
        <f t="shared" si="11"/>
        <v>5</v>
      </c>
      <c r="S19" s="19">
        <f t="shared" si="11"/>
        <v>3</v>
      </c>
      <c r="T19" s="19">
        <f t="shared" si="11"/>
        <v>4</v>
      </c>
      <c r="U19" s="19">
        <f t="shared" si="11"/>
        <v>2</v>
      </c>
      <c r="V19" s="19">
        <f t="shared" si="11"/>
        <v>6</v>
      </c>
      <c r="W19" s="19">
        <f t="shared" si="11"/>
        <v>6</v>
      </c>
      <c r="X19" s="19">
        <f t="shared" si="11"/>
        <v>0</v>
      </c>
      <c r="Y19" s="19">
        <f t="shared" si="11"/>
        <v>8</v>
      </c>
      <c r="Z19" s="19">
        <f t="shared" si="11"/>
        <v>4</v>
      </c>
      <c r="AA19" s="19">
        <f t="shared" si="11"/>
        <v>0</v>
      </c>
      <c r="AB19" s="19">
        <f t="shared" si="11"/>
        <v>2</v>
      </c>
      <c r="AC19" s="19">
        <f t="shared" si="11"/>
        <v>4</v>
      </c>
      <c r="AD19" s="19">
        <f t="shared" si="11"/>
        <v>2</v>
      </c>
      <c r="AE19" s="19">
        <f t="shared" si="11"/>
        <v>0</v>
      </c>
      <c r="AF19" s="19">
        <f t="shared" si="11"/>
        <v>5</v>
      </c>
      <c r="AG19" s="19">
        <f t="shared" si="11"/>
        <v>0</v>
      </c>
      <c r="AH19" s="19">
        <f t="shared" si="11"/>
        <v>0</v>
      </c>
      <c r="AI19" s="19">
        <f t="shared" si="11"/>
        <v>2</v>
      </c>
      <c r="AJ19" s="19">
        <f t="shared" si="11"/>
        <v>1.5</v>
      </c>
      <c r="AK19" s="19">
        <f t="shared" si="11"/>
        <v>2</v>
      </c>
      <c r="AL19" s="19">
        <f t="shared" si="11"/>
        <v>0</v>
      </c>
      <c r="AM19" s="19">
        <f t="shared" si="11"/>
        <v>2.5</v>
      </c>
      <c r="AN19" s="19">
        <f t="shared" si="11"/>
        <v>0</v>
      </c>
      <c r="AO19" s="19">
        <f t="shared" si="11"/>
        <v>0</v>
      </c>
      <c r="AP19" s="19">
        <f t="shared" si="11"/>
        <v>0</v>
      </c>
      <c r="AQ19" s="19">
        <f t="shared" si="11"/>
        <v>0</v>
      </c>
      <c r="AR19" s="19">
        <f t="shared" si="11"/>
        <v>0</v>
      </c>
      <c r="AS19" s="19">
        <f t="shared" si="11"/>
        <v>0</v>
      </c>
      <c r="AT19" s="19">
        <f t="shared" si="11"/>
        <v>0</v>
      </c>
      <c r="AU19" s="19">
        <f t="shared" si="11"/>
        <v>0</v>
      </c>
      <c r="AV19" s="19">
        <f t="shared" si="11"/>
        <v>0</v>
      </c>
      <c r="AW19" s="19">
        <f t="shared" si="11"/>
        <v>0</v>
      </c>
      <c r="AX19" s="19">
        <f t="shared" si="11"/>
        <v>0</v>
      </c>
      <c r="AY19" s="19">
        <f t="shared" si="11"/>
        <v>0</v>
      </c>
      <c r="AZ19" s="19">
        <f t="shared" si="11"/>
        <v>0</v>
      </c>
    </row>
    <row r="20" spans="1:52">
      <c r="A20">
        <v>8</v>
      </c>
      <c r="B20">
        <v>152</v>
      </c>
      <c r="C20" t="s">
        <v>103</v>
      </c>
      <c r="D20" t="s">
        <v>13</v>
      </c>
      <c r="E20" t="s">
        <v>63</v>
      </c>
      <c r="F20" t="s">
        <v>105</v>
      </c>
      <c r="G20">
        <v>3</v>
      </c>
      <c r="K20" s="18" t="s">
        <v>191</v>
      </c>
      <c r="L20" s="20">
        <f t="shared" ref="L20:AZ20" si="12">IF(L19&gt;$L$14,L19-$L$14,0)</f>
        <v>0</v>
      </c>
      <c r="M20" s="20">
        <f t="shared" si="12"/>
        <v>0</v>
      </c>
      <c r="N20" s="20">
        <f t="shared" si="12"/>
        <v>2</v>
      </c>
      <c r="O20" s="20">
        <f t="shared" si="12"/>
        <v>0</v>
      </c>
      <c r="P20" s="20">
        <f t="shared" si="12"/>
        <v>0</v>
      </c>
      <c r="Q20" s="20">
        <f t="shared" si="12"/>
        <v>0</v>
      </c>
      <c r="R20" s="20">
        <f t="shared" si="12"/>
        <v>1</v>
      </c>
      <c r="S20" s="20">
        <f t="shared" si="12"/>
        <v>0</v>
      </c>
      <c r="T20" s="20">
        <f t="shared" si="12"/>
        <v>0</v>
      </c>
      <c r="U20" s="20">
        <f t="shared" si="12"/>
        <v>0</v>
      </c>
      <c r="V20" s="20">
        <f t="shared" si="12"/>
        <v>2</v>
      </c>
      <c r="W20" s="20">
        <f t="shared" si="12"/>
        <v>2</v>
      </c>
      <c r="X20" s="20">
        <f t="shared" si="12"/>
        <v>0</v>
      </c>
      <c r="Y20" s="20">
        <f t="shared" si="12"/>
        <v>4</v>
      </c>
      <c r="Z20" s="20">
        <f t="shared" si="12"/>
        <v>0</v>
      </c>
      <c r="AA20" s="20">
        <f t="shared" si="12"/>
        <v>0</v>
      </c>
      <c r="AB20" s="20">
        <f t="shared" si="12"/>
        <v>0</v>
      </c>
      <c r="AC20" s="20">
        <f t="shared" si="12"/>
        <v>0</v>
      </c>
      <c r="AD20" s="20">
        <f t="shared" si="12"/>
        <v>0</v>
      </c>
      <c r="AE20" s="20">
        <f t="shared" si="12"/>
        <v>0</v>
      </c>
      <c r="AF20" s="20">
        <f t="shared" si="12"/>
        <v>1</v>
      </c>
      <c r="AG20" s="20">
        <f t="shared" si="12"/>
        <v>0</v>
      </c>
      <c r="AH20" s="20">
        <f t="shared" si="12"/>
        <v>0</v>
      </c>
      <c r="AI20" s="20">
        <f t="shared" si="12"/>
        <v>0</v>
      </c>
      <c r="AJ20" s="20">
        <f t="shared" si="12"/>
        <v>0</v>
      </c>
      <c r="AK20" s="20">
        <f t="shared" si="12"/>
        <v>0</v>
      </c>
      <c r="AL20" s="20">
        <f t="shared" si="12"/>
        <v>0</v>
      </c>
      <c r="AM20" s="20">
        <f t="shared" si="12"/>
        <v>0</v>
      </c>
      <c r="AN20" s="20">
        <f t="shared" si="12"/>
        <v>0</v>
      </c>
      <c r="AO20" s="20">
        <f t="shared" si="12"/>
        <v>0</v>
      </c>
      <c r="AP20" s="20">
        <f t="shared" si="12"/>
        <v>0</v>
      </c>
      <c r="AQ20" s="20">
        <f t="shared" si="12"/>
        <v>0</v>
      </c>
      <c r="AR20" s="20">
        <f t="shared" si="12"/>
        <v>0</v>
      </c>
      <c r="AS20" s="20">
        <f t="shared" si="12"/>
        <v>0</v>
      </c>
      <c r="AT20" s="20">
        <f t="shared" si="12"/>
        <v>0</v>
      </c>
      <c r="AU20" s="20">
        <f t="shared" si="12"/>
        <v>0</v>
      </c>
      <c r="AV20" s="20">
        <f t="shared" si="12"/>
        <v>0</v>
      </c>
      <c r="AW20" s="20">
        <f t="shared" si="12"/>
        <v>0</v>
      </c>
      <c r="AX20" s="20">
        <f t="shared" si="12"/>
        <v>0</v>
      </c>
      <c r="AY20" s="20">
        <f t="shared" si="12"/>
        <v>0</v>
      </c>
      <c r="AZ20" s="20">
        <f t="shared" si="12"/>
        <v>0</v>
      </c>
    </row>
    <row r="21" spans="1:52">
      <c r="A21">
        <v>9</v>
      </c>
      <c r="B21">
        <v>131</v>
      </c>
      <c r="C21" t="s">
        <v>106</v>
      </c>
      <c r="D21" t="s">
        <v>13</v>
      </c>
      <c r="E21" t="s">
        <v>32</v>
      </c>
      <c r="F21" t="s">
        <v>105</v>
      </c>
      <c r="G21">
        <v>3</v>
      </c>
    </row>
    <row r="22" spans="1:52">
      <c r="A22">
        <v>9</v>
      </c>
      <c r="B22">
        <v>133</v>
      </c>
      <c r="C22" t="s">
        <v>106</v>
      </c>
      <c r="D22" t="s">
        <v>13</v>
      </c>
      <c r="E22" t="s">
        <v>35</v>
      </c>
      <c r="F22" t="s">
        <v>105</v>
      </c>
      <c r="G22">
        <v>3</v>
      </c>
      <c r="K22" s="3" t="s">
        <v>109</v>
      </c>
      <c r="L22" s="215" t="s">
        <v>111</v>
      </c>
      <c r="M22" s="215"/>
      <c r="N22" s="215"/>
      <c r="O22" s="215"/>
      <c r="P22" s="215"/>
      <c r="Q22" s="215"/>
      <c r="R22" s="215" t="s">
        <v>112</v>
      </c>
      <c r="S22" s="215" t="s">
        <v>113</v>
      </c>
    </row>
    <row r="23" spans="1:52">
      <c r="A23">
        <v>9</v>
      </c>
      <c r="B23">
        <v>173</v>
      </c>
      <c r="C23" t="s">
        <v>106</v>
      </c>
      <c r="D23" t="s">
        <v>13</v>
      </c>
      <c r="E23" t="s">
        <v>82</v>
      </c>
      <c r="F23" t="s">
        <v>105</v>
      </c>
      <c r="G23">
        <v>3</v>
      </c>
      <c r="K23" s="3" t="s">
        <v>110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215"/>
      <c r="S23" s="215"/>
    </row>
    <row r="24" spans="1:52">
      <c r="A24">
        <v>9</v>
      </c>
      <c r="B24">
        <v>175</v>
      </c>
      <c r="C24" t="s">
        <v>106</v>
      </c>
      <c r="D24" t="s">
        <v>13</v>
      </c>
      <c r="E24" t="s">
        <v>82</v>
      </c>
      <c r="F24" t="s">
        <v>105</v>
      </c>
      <c r="G24">
        <v>3</v>
      </c>
      <c r="K24" s="2" t="s">
        <v>63</v>
      </c>
      <c r="L24" s="2">
        <v>1</v>
      </c>
      <c r="M24" s="2">
        <v>0</v>
      </c>
      <c r="N24" s="2">
        <v>2</v>
      </c>
      <c r="O24" s="2">
        <v>2</v>
      </c>
      <c r="P24" s="2">
        <v>2</v>
      </c>
      <c r="Q24" s="2">
        <v>0</v>
      </c>
      <c r="R24" s="2">
        <v>7</v>
      </c>
    </row>
    <row r="25" spans="1:52">
      <c r="A25">
        <v>10</v>
      </c>
      <c r="B25">
        <v>553</v>
      </c>
      <c r="C25" t="s">
        <v>106</v>
      </c>
      <c r="D25" t="s">
        <v>13</v>
      </c>
      <c r="E25" t="s">
        <v>46</v>
      </c>
      <c r="F25" t="s">
        <v>107</v>
      </c>
      <c r="G25">
        <v>2</v>
      </c>
      <c r="S25" s="4">
        <v>7</v>
      </c>
    </row>
    <row r="26" spans="1:52">
      <c r="A26">
        <v>10</v>
      </c>
      <c r="B26">
        <v>573</v>
      </c>
      <c r="C26" t="s">
        <v>106</v>
      </c>
      <c r="D26" t="s">
        <v>13</v>
      </c>
      <c r="E26" t="s">
        <v>58</v>
      </c>
      <c r="F26" t="s">
        <v>107</v>
      </c>
      <c r="G26">
        <v>2</v>
      </c>
      <c r="K26" s="3" t="s">
        <v>114</v>
      </c>
      <c r="L26" s="215" t="s">
        <v>111</v>
      </c>
      <c r="M26" s="215"/>
      <c r="N26" s="215"/>
      <c r="O26" s="215"/>
      <c r="P26" s="215"/>
      <c r="Q26" s="215"/>
      <c r="R26" s="215" t="s">
        <v>112</v>
      </c>
      <c r="S26" s="215" t="s">
        <v>113</v>
      </c>
    </row>
    <row r="27" spans="1:52">
      <c r="A27">
        <v>11</v>
      </c>
      <c r="B27">
        <v>220</v>
      </c>
      <c r="C27" t="s">
        <v>103</v>
      </c>
      <c r="D27" t="s">
        <v>13</v>
      </c>
      <c r="E27" t="s">
        <v>63</v>
      </c>
      <c r="F27" t="s">
        <v>105</v>
      </c>
      <c r="G27">
        <v>4</v>
      </c>
      <c r="K27" s="3" t="s">
        <v>110</v>
      </c>
      <c r="L27" s="3">
        <v>1</v>
      </c>
      <c r="M27" s="3">
        <v>2</v>
      </c>
      <c r="N27" s="3">
        <v>3</v>
      </c>
      <c r="O27" s="3">
        <v>4</v>
      </c>
      <c r="P27" s="3">
        <v>5</v>
      </c>
      <c r="Q27" s="3">
        <v>6</v>
      </c>
      <c r="R27" s="215"/>
      <c r="S27" s="215"/>
    </row>
    <row r="28" spans="1:52">
      <c r="A28">
        <v>11</v>
      </c>
      <c r="B28">
        <v>222</v>
      </c>
      <c r="C28" t="s">
        <v>103</v>
      </c>
      <c r="D28" t="s">
        <v>13</v>
      </c>
      <c r="E28" t="s">
        <v>63</v>
      </c>
      <c r="F28" t="s">
        <v>105</v>
      </c>
      <c r="G28">
        <v>4</v>
      </c>
      <c r="K28" s="2" t="s">
        <v>35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2">
        <v>5</v>
      </c>
      <c r="S28" s="214">
        <v>21</v>
      </c>
    </row>
    <row r="29" spans="1:52">
      <c r="A29">
        <v>11</v>
      </c>
      <c r="B29">
        <v>572</v>
      </c>
      <c r="C29" t="s">
        <v>103</v>
      </c>
      <c r="D29" t="s">
        <v>13</v>
      </c>
      <c r="E29" t="s">
        <v>58</v>
      </c>
      <c r="F29" t="s">
        <v>107</v>
      </c>
      <c r="G29">
        <v>2</v>
      </c>
      <c r="K29" s="2" t="s">
        <v>32</v>
      </c>
      <c r="L29" s="2">
        <v>0</v>
      </c>
      <c r="M29" s="2">
        <v>0</v>
      </c>
      <c r="N29" s="2">
        <v>1</v>
      </c>
      <c r="O29" s="2">
        <v>1</v>
      </c>
      <c r="P29" s="2">
        <v>1</v>
      </c>
      <c r="Q29" s="2">
        <v>1</v>
      </c>
      <c r="R29" s="2">
        <v>4</v>
      </c>
      <c r="S29" s="214"/>
    </row>
    <row r="30" spans="1:52">
      <c r="A30">
        <v>11</v>
      </c>
      <c r="B30">
        <v>588</v>
      </c>
      <c r="C30" t="s">
        <v>103</v>
      </c>
      <c r="D30" t="s">
        <v>13</v>
      </c>
      <c r="E30" t="s">
        <v>63</v>
      </c>
      <c r="F30" t="s">
        <v>107</v>
      </c>
      <c r="G30">
        <v>2</v>
      </c>
      <c r="K30" s="2" t="s">
        <v>82</v>
      </c>
      <c r="L30" s="2">
        <v>2</v>
      </c>
      <c r="M30" s="2">
        <v>2</v>
      </c>
      <c r="N30" s="2">
        <v>2</v>
      </c>
      <c r="O30" s="2">
        <v>1</v>
      </c>
      <c r="P30" s="2">
        <v>1</v>
      </c>
      <c r="Q30" s="2">
        <v>0</v>
      </c>
      <c r="R30" s="2">
        <v>8</v>
      </c>
      <c r="S30" s="214"/>
    </row>
    <row r="31" spans="1:52">
      <c r="A31">
        <v>12</v>
      </c>
      <c r="B31">
        <v>199</v>
      </c>
      <c r="C31" t="s">
        <v>106</v>
      </c>
      <c r="D31" t="s">
        <v>13</v>
      </c>
      <c r="E31" t="s">
        <v>32</v>
      </c>
      <c r="F31" t="s">
        <v>105</v>
      </c>
      <c r="G31">
        <v>4</v>
      </c>
      <c r="K31" s="2" t="s">
        <v>47</v>
      </c>
      <c r="L31" s="2">
        <v>1</v>
      </c>
      <c r="M31" s="2">
        <v>1</v>
      </c>
      <c r="N31" s="2">
        <v>0</v>
      </c>
      <c r="O31" s="2">
        <v>1</v>
      </c>
      <c r="P31" s="2">
        <v>1</v>
      </c>
      <c r="Q31" s="2">
        <v>0</v>
      </c>
      <c r="R31" s="2">
        <v>4</v>
      </c>
      <c r="S31" s="214"/>
    </row>
    <row r="32" spans="1:52">
      <c r="A32">
        <v>12</v>
      </c>
      <c r="B32">
        <v>201</v>
      </c>
      <c r="C32" t="s">
        <v>106</v>
      </c>
      <c r="D32" t="s">
        <v>13</v>
      </c>
      <c r="E32" t="s">
        <v>35</v>
      </c>
      <c r="F32" t="s">
        <v>105</v>
      </c>
      <c r="G32">
        <v>4</v>
      </c>
    </row>
    <row r="33" spans="1:17">
      <c r="A33">
        <v>12</v>
      </c>
      <c r="B33">
        <v>207</v>
      </c>
      <c r="C33" t="s">
        <v>106</v>
      </c>
      <c r="D33" t="s">
        <v>118</v>
      </c>
      <c r="E33" t="s">
        <v>47</v>
      </c>
      <c r="F33" t="s">
        <v>105</v>
      </c>
      <c r="G33">
        <v>4</v>
      </c>
      <c r="K33" s="3" t="s">
        <v>115</v>
      </c>
      <c r="L33" s="215" t="s">
        <v>111</v>
      </c>
      <c r="M33" s="215"/>
      <c r="N33" s="215"/>
      <c r="O33" s="215"/>
      <c r="P33" s="215" t="s">
        <v>112</v>
      </c>
      <c r="Q33" s="215" t="s">
        <v>113</v>
      </c>
    </row>
    <row r="34" spans="1:17">
      <c r="A34">
        <v>12</v>
      </c>
      <c r="B34">
        <v>241</v>
      </c>
      <c r="C34" t="s">
        <v>106</v>
      </c>
      <c r="D34" t="s">
        <v>13</v>
      </c>
      <c r="E34" t="s">
        <v>82</v>
      </c>
      <c r="F34" t="s">
        <v>105</v>
      </c>
      <c r="G34">
        <v>4</v>
      </c>
      <c r="K34" s="3" t="s">
        <v>110</v>
      </c>
      <c r="L34" s="3">
        <v>1</v>
      </c>
      <c r="M34" s="3">
        <v>2</v>
      </c>
      <c r="N34" s="3">
        <v>3</v>
      </c>
      <c r="O34" s="3">
        <v>4</v>
      </c>
      <c r="P34" s="215"/>
      <c r="Q34" s="215"/>
    </row>
    <row r="35" spans="1:17">
      <c r="A35">
        <v>12</v>
      </c>
      <c r="B35">
        <v>554</v>
      </c>
      <c r="C35" t="s">
        <v>106</v>
      </c>
      <c r="D35" t="s">
        <v>13</v>
      </c>
      <c r="E35" t="s">
        <v>46</v>
      </c>
      <c r="F35" t="s">
        <v>107</v>
      </c>
      <c r="G35">
        <v>2</v>
      </c>
      <c r="K35" s="2" t="s">
        <v>58</v>
      </c>
      <c r="L35" s="2">
        <v>1</v>
      </c>
      <c r="M35" s="2">
        <v>1</v>
      </c>
      <c r="N35" s="2">
        <v>1</v>
      </c>
      <c r="O35" s="2">
        <v>1</v>
      </c>
      <c r="P35" s="2">
        <v>4</v>
      </c>
      <c r="Q35" s="214">
        <v>7</v>
      </c>
    </row>
    <row r="36" spans="1:17">
      <c r="A36">
        <v>12</v>
      </c>
      <c r="B36">
        <v>574</v>
      </c>
      <c r="C36" t="s">
        <v>106</v>
      </c>
      <c r="D36" t="s">
        <v>13</v>
      </c>
      <c r="E36" t="s">
        <v>58</v>
      </c>
      <c r="F36" t="s">
        <v>107</v>
      </c>
      <c r="G36">
        <v>2</v>
      </c>
      <c r="K36" s="2" t="s">
        <v>63</v>
      </c>
      <c r="L36" s="2">
        <v>1</v>
      </c>
      <c r="M36" s="2">
        <v>1</v>
      </c>
      <c r="N36" s="2">
        <v>1</v>
      </c>
      <c r="O36" s="2">
        <v>0</v>
      </c>
      <c r="P36" s="2">
        <v>3</v>
      </c>
      <c r="Q36" s="214"/>
    </row>
    <row r="37" spans="1:17">
      <c r="A37">
        <v>14</v>
      </c>
      <c r="B37">
        <v>278</v>
      </c>
      <c r="C37" t="s">
        <v>103</v>
      </c>
      <c r="D37" t="s">
        <v>13</v>
      </c>
      <c r="E37" t="s">
        <v>63</v>
      </c>
      <c r="F37" t="s">
        <v>105</v>
      </c>
      <c r="G37">
        <v>5</v>
      </c>
    </row>
    <row r="38" spans="1:17">
      <c r="A38">
        <v>14</v>
      </c>
      <c r="B38">
        <v>280</v>
      </c>
      <c r="C38" t="s">
        <v>103</v>
      </c>
      <c r="D38" t="s">
        <v>13</v>
      </c>
      <c r="E38" t="s">
        <v>63</v>
      </c>
      <c r="F38" t="s">
        <v>105</v>
      </c>
      <c r="G38">
        <v>5</v>
      </c>
      <c r="K38" s="3" t="s">
        <v>116</v>
      </c>
      <c r="L38" s="215" t="s">
        <v>111</v>
      </c>
      <c r="M38" s="215"/>
      <c r="N38" s="215"/>
      <c r="O38" s="215"/>
      <c r="P38" s="215" t="s">
        <v>112</v>
      </c>
      <c r="Q38" s="215" t="s">
        <v>113</v>
      </c>
    </row>
    <row r="39" spans="1:17">
      <c r="A39">
        <v>14</v>
      </c>
      <c r="B39">
        <v>575</v>
      </c>
      <c r="C39" t="s">
        <v>6</v>
      </c>
      <c r="D39" t="s">
        <v>13</v>
      </c>
      <c r="E39" t="s">
        <v>58</v>
      </c>
      <c r="F39" t="s">
        <v>107</v>
      </c>
      <c r="G39">
        <v>2</v>
      </c>
      <c r="K39" s="3" t="s">
        <v>110</v>
      </c>
      <c r="L39" s="3">
        <v>1</v>
      </c>
      <c r="M39" s="3">
        <v>2</v>
      </c>
      <c r="N39" s="3">
        <v>3</v>
      </c>
      <c r="O39" s="3">
        <v>4</v>
      </c>
      <c r="P39" s="215"/>
      <c r="Q39" s="215"/>
    </row>
    <row r="40" spans="1:17">
      <c r="A40">
        <v>14</v>
      </c>
      <c r="B40">
        <v>591</v>
      </c>
      <c r="C40" t="s">
        <v>6</v>
      </c>
      <c r="D40" t="s">
        <v>13</v>
      </c>
      <c r="E40" t="s">
        <v>63</v>
      </c>
      <c r="F40" t="s">
        <v>107</v>
      </c>
      <c r="G40">
        <v>2</v>
      </c>
      <c r="K40" s="2" t="s">
        <v>58</v>
      </c>
      <c r="L40" s="2">
        <v>1</v>
      </c>
      <c r="M40" s="2">
        <v>1</v>
      </c>
      <c r="N40" s="2">
        <v>1</v>
      </c>
      <c r="O40" s="2">
        <v>1</v>
      </c>
      <c r="P40" s="2">
        <v>4</v>
      </c>
      <c r="Q40" s="214">
        <v>8</v>
      </c>
    </row>
    <row r="41" spans="1:17">
      <c r="A41">
        <v>15</v>
      </c>
      <c r="B41">
        <v>259</v>
      </c>
      <c r="C41" t="s">
        <v>106</v>
      </c>
      <c r="D41" t="s">
        <v>13</v>
      </c>
      <c r="E41" t="s">
        <v>32</v>
      </c>
      <c r="F41" t="s">
        <v>105</v>
      </c>
      <c r="G41">
        <v>5</v>
      </c>
      <c r="K41" s="2" t="s">
        <v>46</v>
      </c>
      <c r="L41" s="2">
        <v>1</v>
      </c>
      <c r="M41" s="2">
        <v>1</v>
      </c>
      <c r="N41" s="2">
        <v>1</v>
      </c>
      <c r="O41" s="2">
        <v>1</v>
      </c>
      <c r="P41" s="2">
        <v>4</v>
      </c>
      <c r="Q41" s="214"/>
    </row>
    <row r="42" spans="1:17">
      <c r="A42">
        <v>15</v>
      </c>
      <c r="B42">
        <v>261</v>
      </c>
      <c r="C42" t="s">
        <v>106</v>
      </c>
      <c r="D42" t="s">
        <v>13</v>
      </c>
      <c r="E42" t="s">
        <v>35</v>
      </c>
      <c r="F42" t="s">
        <v>105</v>
      </c>
      <c r="G42">
        <v>5</v>
      </c>
    </row>
    <row r="43" spans="1:17">
      <c r="A43">
        <v>15</v>
      </c>
      <c r="B43">
        <v>269</v>
      </c>
      <c r="C43" t="s">
        <v>106</v>
      </c>
      <c r="D43" t="s">
        <v>118</v>
      </c>
      <c r="E43" t="s">
        <v>47</v>
      </c>
      <c r="F43" t="s">
        <v>105</v>
      </c>
      <c r="G43">
        <v>5</v>
      </c>
      <c r="K43" s="3" t="s">
        <v>117</v>
      </c>
      <c r="L43" s="215" t="s">
        <v>111</v>
      </c>
      <c r="M43" s="215"/>
      <c r="N43" s="215"/>
      <c r="O43" s="215"/>
      <c r="P43" s="215" t="s">
        <v>112</v>
      </c>
      <c r="Q43" s="215" t="s">
        <v>113</v>
      </c>
    </row>
    <row r="44" spans="1:17">
      <c r="A44">
        <v>15</v>
      </c>
      <c r="B44">
        <v>297</v>
      </c>
      <c r="C44" t="s">
        <v>106</v>
      </c>
      <c r="D44" t="s">
        <v>13</v>
      </c>
      <c r="E44" t="s">
        <v>82</v>
      </c>
      <c r="F44" t="s">
        <v>105</v>
      </c>
      <c r="G44">
        <v>5</v>
      </c>
      <c r="K44" s="3" t="s">
        <v>110</v>
      </c>
      <c r="L44" s="3">
        <v>1</v>
      </c>
      <c r="M44" s="3">
        <v>2</v>
      </c>
      <c r="N44" s="3">
        <v>3</v>
      </c>
      <c r="O44" s="3">
        <v>4</v>
      </c>
      <c r="P44" s="215"/>
      <c r="Q44" s="215"/>
    </row>
    <row r="45" spans="1:17">
      <c r="A45">
        <v>17</v>
      </c>
      <c r="B45">
        <v>729</v>
      </c>
      <c r="C45" t="s">
        <v>106</v>
      </c>
      <c r="D45" t="s">
        <v>13</v>
      </c>
      <c r="E45" t="s">
        <v>46</v>
      </c>
      <c r="F45" t="s">
        <v>107</v>
      </c>
      <c r="G45">
        <v>3</v>
      </c>
      <c r="K45" s="2" t="s">
        <v>58</v>
      </c>
      <c r="L45" s="2">
        <v>1</v>
      </c>
      <c r="M45" s="2">
        <v>1</v>
      </c>
      <c r="N45" s="2">
        <v>1</v>
      </c>
      <c r="O45" s="2">
        <v>1</v>
      </c>
      <c r="P45" s="2">
        <v>4</v>
      </c>
      <c r="Q45" s="214">
        <v>7</v>
      </c>
    </row>
    <row r="46" spans="1:17">
      <c r="A46">
        <v>17</v>
      </c>
      <c r="B46">
        <v>749</v>
      </c>
      <c r="C46" t="s">
        <v>106</v>
      </c>
      <c r="D46" t="s">
        <v>13</v>
      </c>
      <c r="E46" t="s">
        <v>58</v>
      </c>
      <c r="F46" t="s">
        <v>107</v>
      </c>
      <c r="G46">
        <v>3</v>
      </c>
      <c r="K46" s="2" t="s">
        <v>63</v>
      </c>
      <c r="L46" s="2">
        <v>1</v>
      </c>
      <c r="M46" s="2">
        <v>1</v>
      </c>
      <c r="N46" s="2">
        <v>1</v>
      </c>
      <c r="O46" s="2">
        <v>0</v>
      </c>
      <c r="P46" s="2">
        <v>3</v>
      </c>
      <c r="Q46" s="214"/>
    </row>
    <row r="47" spans="1:17">
      <c r="A47">
        <v>18</v>
      </c>
      <c r="B47">
        <v>307</v>
      </c>
      <c r="C47" t="s">
        <v>106</v>
      </c>
      <c r="D47" t="s">
        <v>13</v>
      </c>
      <c r="E47" t="s">
        <v>32</v>
      </c>
      <c r="F47" t="s">
        <v>105</v>
      </c>
      <c r="G47">
        <v>6</v>
      </c>
    </row>
    <row r="48" spans="1:17">
      <c r="A48">
        <v>18</v>
      </c>
      <c r="B48">
        <v>748</v>
      </c>
      <c r="C48" t="s">
        <v>103</v>
      </c>
      <c r="D48" t="s">
        <v>13</v>
      </c>
      <c r="E48" t="s">
        <v>58</v>
      </c>
      <c r="F48" t="s">
        <v>107</v>
      </c>
      <c r="G48">
        <v>3</v>
      </c>
    </row>
    <row r="49" spans="1:7">
      <c r="A49">
        <v>18</v>
      </c>
      <c r="B49">
        <v>764</v>
      </c>
      <c r="C49" t="s">
        <v>103</v>
      </c>
      <c r="D49" t="s">
        <v>13</v>
      </c>
      <c r="E49" t="s">
        <v>63</v>
      </c>
      <c r="F49" t="s">
        <v>107</v>
      </c>
      <c r="G49">
        <v>3</v>
      </c>
    </row>
    <row r="50" spans="1:7">
      <c r="A50">
        <v>19</v>
      </c>
      <c r="B50">
        <v>730</v>
      </c>
      <c r="C50" t="s">
        <v>106</v>
      </c>
      <c r="D50" t="s">
        <v>13</v>
      </c>
      <c r="E50" t="s">
        <v>46</v>
      </c>
      <c r="F50" t="s">
        <v>107</v>
      </c>
      <c r="G50">
        <v>3</v>
      </c>
    </row>
    <row r="51" spans="1:7">
      <c r="A51">
        <v>19</v>
      </c>
      <c r="B51">
        <v>750</v>
      </c>
      <c r="C51" t="s">
        <v>106</v>
      </c>
      <c r="D51" t="s">
        <v>13</v>
      </c>
      <c r="E51" t="s">
        <v>58</v>
      </c>
      <c r="F51" t="s">
        <v>107</v>
      </c>
      <c r="G51">
        <v>3</v>
      </c>
    </row>
    <row r="52" spans="1:7">
      <c r="A52">
        <v>21</v>
      </c>
      <c r="B52">
        <v>751</v>
      </c>
      <c r="C52" t="s">
        <v>6</v>
      </c>
      <c r="D52" t="s">
        <v>13</v>
      </c>
      <c r="E52" t="s">
        <v>58</v>
      </c>
      <c r="F52" t="s">
        <v>107</v>
      </c>
      <c r="G52">
        <v>3</v>
      </c>
    </row>
    <row r="53" spans="1:7">
      <c r="A53">
        <v>21</v>
      </c>
      <c r="B53">
        <v>767</v>
      </c>
      <c r="C53" t="s">
        <v>6</v>
      </c>
      <c r="D53" t="s">
        <v>13</v>
      </c>
      <c r="E53" t="s">
        <v>63</v>
      </c>
      <c r="F53" t="s">
        <v>107</v>
      </c>
      <c r="G53">
        <v>3</v>
      </c>
    </row>
    <row r="54" spans="1:7">
      <c r="A54">
        <v>24</v>
      </c>
      <c r="B54">
        <v>905</v>
      </c>
      <c r="C54" t="s">
        <v>106</v>
      </c>
      <c r="D54" t="s">
        <v>13</v>
      </c>
      <c r="E54" t="s">
        <v>46</v>
      </c>
      <c r="F54" t="s">
        <v>107</v>
      </c>
      <c r="G54">
        <v>4</v>
      </c>
    </row>
    <row r="55" spans="1:7">
      <c r="A55">
        <v>24</v>
      </c>
      <c r="B55">
        <v>929</v>
      </c>
      <c r="C55" t="s">
        <v>106</v>
      </c>
      <c r="D55" t="s">
        <v>13</v>
      </c>
      <c r="E55" t="s">
        <v>58</v>
      </c>
      <c r="F55" t="s">
        <v>107</v>
      </c>
      <c r="G55">
        <v>4</v>
      </c>
    </row>
    <row r="56" spans="1:7">
      <c r="A56">
        <v>25</v>
      </c>
      <c r="B56">
        <v>928</v>
      </c>
      <c r="C56" t="s">
        <v>103</v>
      </c>
      <c r="D56" t="s">
        <v>13</v>
      </c>
      <c r="E56" t="s">
        <v>58</v>
      </c>
      <c r="F56" t="s">
        <v>107</v>
      </c>
      <c r="G56">
        <v>4</v>
      </c>
    </row>
    <row r="57" spans="1:7">
      <c r="A57">
        <v>26</v>
      </c>
      <c r="B57">
        <v>906</v>
      </c>
      <c r="C57" t="s">
        <v>106</v>
      </c>
      <c r="D57" t="s">
        <v>13</v>
      </c>
      <c r="E57" t="s">
        <v>46</v>
      </c>
      <c r="F57" t="s">
        <v>107</v>
      </c>
      <c r="G57">
        <v>4</v>
      </c>
    </row>
    <row r="58" spans="1:7">
      <c r="A58">
        <v>26</v>
      </c>
      <c r="B58">
        <v>930</v>
      </c>
      <c r="C58" t="s">
        <v>106</v>
      </c>
      <c r="D58" t="s">
        <v>13</v>
      </c>
      <c r="E58" t="s">
        <v>58</v>
      </c>
      <c r="F58" t="s">
        <v>107</v>
      </c>
      <c r="G58">
        <v>4</v>
      </c>
    </row>
    <row r="59" spans="1:7">
      <c r="A59">
        <v>28</v>
      </c>
      <c r="B59">
        <v>931</v>
      </c>
      <c r="C59" t="s">
        <v>6</v>
      </c>
      <c r="D59" t="s">
        <v>13</v>
      </c>
      <c r="E59" t="s">
        <v>58</v>
      </c>
      <c r="F59" t="s">
        <v>107</v>
      </c>
      <c r="G59">
        <v>4</v>
      </c>
    </row>
  </sheetData>
  <mergeCells count="55">
    <mergeCell ref="Q35:Q36"/>
    <mergeCell ref="L22:Q22"/>
    <mergeCell ref="R22:R23"/>
    <mergeCell ref="S22:S23"/>
    <mergeCell ref="L26:Q26"/>
    <mergeCell ref="R26:R27"/>
    <mergeCell ref="S26:S27"/>
    <mergeCell ref="Q45:Q46"/>
    <mergeCell ref="K1:N1"/>
    <mergeCell ref="O1:R1"/>
    <mergeCell ref="S1:W1"/>
    <mergeCell ref="X1:AA1"/>
    <mergeCell ref="L38:O38"/>
    <mergeCell ref="P38:P39"/>
    <mergeCell ref="Q38:Q39"/>
    <mergeCell ref="Q40:Q41"/>
    <mergeCell ref="L43:O43"/>
    <mergeCell ref="P43:P44"/>
    <mergeCell ref="Q43:Q44"/>
    <mergeCell ref="S28:S31"/>
    <mergeCell ref="L33:O33"/>
    <mergeCell ref="P33:P34"/>
    <mergeCell ref="Q33:Q34"/>
    <mergeCell ref="AB1:AE1"/>
    <mergeCell ref="AF1:AJ1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57"/>
  <sheetViews>
    <sheetView topLeftCell="K1" workbookViewId="0">
      <selection activeCell="M14" sqref="M14"/>
    </sheetView>
  </sheetViews>
  <sheetFormatPr baseColWidth="10" defaultColWidth="8.85546875" defaultRowHeight="15"/>
  <cols>
    <col min="11" max="11" width="40.7109375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A2">
        <v>3</v>
      </c>
      <c r="B2">
        <v>29</v>
      </c>
      <c r="C2" t="s">
        <v>106</v>
      </c>
      <c r="D2" t="s">
        <v>18</v>
      </c>
      <c r="E2" t="s">
        <v>60</v>
      </c>
      <c r="F2" t="s">
        <v>105</v>
      </c>
      <c r="G2">
        <v>1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A3">
        <v>3</v>
      </c>
      <c r="B3">
        <v>47</v>
      </c>
      <c r="C3" t="s">
        <v>106</v>
      </c>
      <c r="D3" t="s">
        <v>18</v>
      </c>
      <c r="E3" t="s">
        <v>77</v>
      </c>
      <c r="F3" t="s">
        <v>105</v>
      </c>
      <c r="G3">
        <v>1</v>
      </c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A4">
        <v>3</v>
      </c>
      <c r="B4">
        <v>353</v>
      </c>
      <c r="C4" t="s">
        <v>106</v>
      </c>
      <c r="D4" t="s">
        <v>18</v>
      </c>
      <c r="E4" t="s">
        <v>41</v>
      </c>
      <c r="F4" t="s">
        <v>107</v>
      </c>
      <c r="G4">
        <v>1</v>
      </c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A5">
        <v>3</v>
      </c>
      <c r="B5">
        <v>441</v>
      </c>
      <c r="C5" t="s">
        <v>106</v>
      </c>
      <c r="D5" t="s">
        <v>18</v>
      </c>
      <c r="E5" t="s">
        <v>77</v>
      </c>
      <c r="F5" t="s">
        <v>107</v>
      </c>
      <c r="G5">
        <v>1</v>
      </c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A6">
        <v>3</v>
      </c>
      <c r="B6">
        <v>445</v>
      </c>
      <c r="C6" t="s">
        <v>106</v>
      </c>
      <c r="D6" t="s">
        <v>18</v>
      </c>
      <c r="E6" t="s">
        <v>77</v>
      </c>
      <c r="F6" t="s">
        <v>107</v>
      </c>
      <c r="G6">
        <v>1</v>
      </c>
      <c r="J6" s="240" t="s">
        <v>179</v>
      </c>
      <c r="K6" s="13" t="s">
        <v>103</v>
      </c>
      <c r="L6" s="9">
        <f t="shared" ref="L6:AA7" si="0">COUNTIFS($C$2:$C$642,$K6,$A$2:$A$642,L$3,$F$2:$F$642,$K$4)</f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Y6" s="9">
        <f t="shared" si="0"/>
        <v>0</v>
      </c>
      <c r="Z6" s="9">
        <f t="shared" si="0"/>
        <v>0</v>
      </c>
      <c r="AA6" s="9">
        <f t="shared" si="0"/>
        <v>0</v>
      </c>
      <c r="AB6" s="9">
        <f t="shared" ref="V6:AC7" si="1">COUNTIFS($C$2:$C$642,$K6,$A$2:$A$642,AB$3,$F$2:$F$642,$K$4)</f>
        <v>0</v>
      </c>
      <c r="AC6" s="9">
        <f t="shared" si="1"/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A7">
        <v>4</v>
      </c>
      <c r="B7">
        <v>364</v>
      </c>
      <c r="C7" t="s">
        <v>103</v>
      </c>
      <c r="D7" t="s">
        <v>18</v>
      </c>
      <c r="E7" t="s">
        <v>44</v>
      </c>
      <c r="F7" t="s">
        <v>107</v>
      </c>
      <c r="G7">
        <v>1</v>
      </c>
      <c r="J7" s="241"/>
      <c r="K7" s="13" t="s">
        <v>106</v>
      </c>
      <c r="L7" s="9">
        <f t="shared" si="0"/>
        <v>0</v>
      </c>
      <c r="M7" s="9">
        <f t="shared" si="0"/>
        <v>0</v>
      </c>
      <c r="N7" s="9">
        <f t="shared" si="0"/>
        <v>2</v>
      </c>
      <c r="O7" s="9">
        <f t="shared" si="0"/>
        <v>0</v>
      </c>
      <c r="P7" s="9">
        <f t="shared" si="0"/>
        <v>0</v>
      </c>
      <c r="Q7" s="9">
        <f t="shared" si="0"/>
        <v>3</v>
      </c>
      <c r="R7" s="9">
        <f t="shared" si="0"/>
        <v>0</v>
      </c>
      <c r="S7" s="9">
        <f t="shared" si="0"/>
        <v>0</v>
      </c>
      <c r="T7" s="9">
        <f t="shared" si="0"/>
        <v>3</v>
      </c>
      <c r="U7" s="9">
        <f t="shared" si="0"/>
        <v>0</v>
      </c>
      <c r="V7" s="9">
        <f t="shared" si="1"/>
        <v>0</v>
      </c>
      <c r="W7" s="9">
        <f t="shared" si="1"/>
        <v>3</v>
      </c>
      <c r="X7" s="9">
        <f t="shared" si="1"/>
        <v>0</v>
      </c>
      <c r="Y7" s="9">
        <f t="shared" si="1"/>
        <v>0</v>
      </c>
      <c r="Z7" s="9">
        <f t="shared" si="1"/>
        <v>3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A8">
        <v>4</v>
      </c>
      <c r="B8">
        <v>368</v>
      </c>
      <c r="C8" t="s">
        <v>103</v>
      </c>
      <c r="D8" t="s">
        <v>18</v>
      </c>
      <c r="E8" t="s">
        <v>44</v>
      </c>
      <c r="F8" t="s">
        <v>107</v>
      </c>
      <c r="G8">
        <v>1</v>
      </c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A9">
        <v>5</v>
      </c>
      <c r="B9">
        <v>354</v>
      </c>
      <c r="C9" t="s">
        <v>106</v>
      </c>
      <c r="D9" t="s">
        <v>18</v>
      </c>
      <c r="E9" t="s">
        <v>41</v>
      </c>
      <c r="F9" t="s">
        <v>107</v>
      </c>
      <c r="G9">
        <v>1</v>
      </c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A10">
        <v>5</v>
      </c>
      <c r="B10">
        <v>442</v>
      </c>
      <c r="C10" t="s">
        <v>106</v>
      </c>
      <c r="D10" t="s">
        <v>18</v>
      </c>
      <c r="E10" t="s">
        <v>77</v>
      </c>
      <c r="F10" t="s">
        <v>107</v>
      </c>
      <c r="G10">
        <v>1</v>
      </c>
      <c r="J10" s="240" t="s">
        <v>179</v>
      </c>
      <c r="K10" s="13" t="s">
        <v>103</v>
      </c>
      <c r="L10" s="9">
        <f t="shared" ref="L10:AA12" si="4">COUNTIFS($C$2:$C$642,$K10,$A$2:$A$642,L$3,$F$2:$F$642,$K$8)</f>
        <v>0</v>
      </c>
      <c r="M10" s="9">
        <f t="shared" si="4"/>
        <v>0</v>
      </c>
      <c r="N10" s="9">
        <f t="shared" si="4"/>
        <v>0</v>
      </c>
      <c r="O10" s="9">
        <f t="shared" si="4"/>
        <v>2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2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0</v>
      </c>
      <c r="AB10" s="9">
        <f t="shared" ref="AB10:AM12" si="5">COUNTIFS($C$2:$C$642,$K10,$A$2:$A$642,AB$3,$F$2:$F$642,$K$8)</f>
        <v>0</v>
      </c>
      <c r="AC10" s="9">
        <f t="shared" si="5"/>
        <v>2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2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ref="AN10:AW12" si="6">COUNTIFS($C$2:$C$642,$K10,$A$2:$A$642,AN$3,$F$2:$F$642,$AN$8)</f>
        <v>0</v>
      </c>
      <c r="AO10" s="9">
        <f t="shared" si="6"/>
        <v>0</v>
      </c>
      <c r="AP10" s="9">
        <f t="shared" si="6"/>
        <v>0</v>
      </c>
      <c r="AQ10" s="9">
        <f t="shared" si="6"/>
        <v>0</v>
      </c>
      <c r="AR10" s="9">
        <f t="shared" si="6"/>
        <v>0</v>
      </c>
      <c r="AS10" s="9">
        <f t="shared" si="6"/>
        <v>0</v>
      </c>
      <c r="AT10" s="9">
        <f t="shared" si="6"/>
        <v>0</v>
      </c>
      <c r="AU10" s="9">
        <f t="shared" si="6"/>
        <v>0</v>
      </c>
      <c r="AV10" s="9">
        <f t="shared" si="6"/>
        <v>0</v>
      </c>
      <c r="AW10" s="9">
        <f t="shared" si="6"/>
        <v>0</v>
      </c>
      <c r="AX10" s="253"/>
      <c r="AY10" s="254"/>
      <c r="AZ10" s="229"/>
    </row>
    <row r="11" spans="1:52">
      <c r="A11">
        <v>5</v>
      </c>
      <c r="B11">
        <v>446</v>
      </c>
      <c r="C11" t="s">
        <v>106</v>
      </c>
      <c r="D11" t="s">
        <v>18</v>
      </c>
      <c r="E11" t="s">
        <v>77</v>
      </c>
      <c r="F11" t="s">
        <v>107</v>
      </c>
      <c r="G11">
        <v>1</v>
      </c>
      <c r="J11" s="263"/>
      <c r="K11" s="13" t="s">
        <v>106</v>
      </c>
      <c r="L11" s="9">
        <f t="shared" si="4"/>
        <v>0</v>
      </c>
      <c r="M11" s="9">
        <f t="shared" si="4"/>
        <v>0</v>
      </c>
      <c r="N11" s="9">
        <f t="shared" si="4"/>
        <v>3</v>
      </c>
      <c r="O11" s="9">
        <f t="shared" si="4"/>
        <v>0</v>
      </c>
      <c r="P11" s="9">
        <f t="shared" si="4"/>
        <v>3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3</v>
      </c>
      <c r="V11" s="9">
        <f t="shared" si="4"/>
        <v>0</v>
      </c>
      <c r="W11" s="9">
        <f t="shared" si="4"/>
        <v>3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5"/>
        <v>4</v>
      </c>
      <c r="AC11" s="9">
        <f t="shared" si="5"/>
        <v>0</v>
      </c>
      <c r="AD11" s="9">
        <f t="shared" si="5"/>
        <v>4</v>
      </c>
      <c r="AE11" s="9">
        <f t="shared" si="5"/>
        <v>0</v>
      </c>
      <c r="AF11" s="9">
        <f t="shared" si="5"/>
        <v>0</v>
      </c>
      <c r="AG11" s="9">
        <f t="shared" si="5"/>
        <v>0</v>
      </c>
      <c r="AH11" s="9">
        <f t="shared" si="5"/>
        <v>0</v>
      </c>
      <c r="AI11" s="9">
        <f t="shared" si="5"/>
        <v>3</v>
      </c>
      <c r="AJ11" s="9">
        <f t="shared" si="5"/>
        <v>0</v>
      </c>
      <c r="AK11" s="9">
        <f t="shared" si="5"/>
        <v>3</v>
      </c>
      <c r="AL11" s="9">
        <f t="shared" si="5"/>
        <v>0</v>
      </c>
      <c r="AM11" s="9">
        <f t="shared" si="5"/>
        <v>0</v>
      </c>
      <c r="AN11" s="9">
        <f t="shared" si="6"/>
        <v>0</v>
      </c>
      <c r="AO11" s="9">
        <f t="shared" si="6"/>
        <v>0</v>
      </c>
      <c r="AP11" s="9">
        <f t="shared" si="6"/>
        <v>0</v>
      </c>
      <c r="AQ11" s="9">
        <f t="shared" si="6"/>
        <v>0</v>
      </c>
      <c r="AR11" s="9">
        <f t="shared" si="6"/>
        <v>0</v>
      </c>
      <c r="AS11" s="9">
        <f t="shared" si="6"/>
        <v>0</v>
      </c>
      <c r="AT11" s="9">
        <f t="shared" si="6"/>
        <v>0</v>
      </c>
      <c r="AU11" s="9">
        <f t="shared" si="6"/>
        <v>0</v>
      </c>
      <c r="AV11" s="9">
        <f t="shared" si="6"/>
        <v>0</v>
      </c>
      <c r="AW11" s="9">
        <f t="shared" si="6"/>
        <v>0</v>
      </c>
      <c r="AX11" s="253"/>
      <c r="AY11" s="254"/>
      <c r="AZ11" s="229"/>
    </row>
    <row r="12" spans="1:52">
      <c r="A12">
        <v>6</v>
      </c>
      <c r="B12">
        <v>69</v>
      </c>
      <c r="C12" t="s">
        <v>106</v>
      </c>
      <c r="D12" t="s">
        <v>18</v>
      </c>
      <c r="E12" t="s">
        <v>20</v>
      </c>
      <c r="F12" t="s">
        <v>105</v>
      </c>
      <c r="G12">
        <v>2</v>
      </c>
      <c r="J12" s="241"/>
      <c r="K12" s="13" t="s">
        <v>6</v>
      </c>
      <c r="L12" s="9">
        <f t="shared" si="4"/>
        <v>0</v>
      </c>
      <c r="M12" s="9">
        <f t="shared" si="4"/>
        <v>0</v>
      </c>
      <c r="N12" s="9">
        <f t="shared" si="4"/>
        <v>0</v>
      </c>
      <c r="O12" s="9">
        <f t="shared" si="4"/>
        <v>0</v>
      </c>
      <c r="P12" s="9">
        <f t="shared" si="4"/>
        <v>0</v>
      </c>
      <c r="Q12" s="9">
        <f t="shared" si="4"/>
        <v>0</v>
      </c>
      <c r="R12" s="9">
        <f t="shared" si="4"/>
        <v>2</v>
      </c>
      <c r="S12" s="9">
        <f t="shared" si="4"/>
        <v>0</v>
      </c>
      <c r="T12" s="9">
        <f t="shared" si="4"/>
        <v>0</v>
      </c>
      <c r="U12" s="9">
        <f t="shared" si="4"/>
        <v>0</v>
      </c>
      <c r="V12" s="9">
        <f t="shared" si="4"/>
        <v>0</v>
      </c>
      <c r="W12" s="9">
        <f t="shared" si="4"/>
        <v>0</v>
      </c>
      <c r="X12" s="9">
        <f t="shared" si="4"/>
        <v>0</v>
      </c>
      <c r="Y12" s="9">
        <f t="shared" si="4"/>
        <v>2</v>
      </c>
      <c r="Z12" s="9">
        <f t="shared" si="4"/>
        <v>0</v>
      </c>
      <c r="AA12" s="9">
        <f t="shared" si="4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2</v>
      </c>
      <c r="AG12" s="9">
        <f t="shared" si="5"/>
        <v>0</v>
      </c>
      <c r="AH12" s="9">
        <f t="shared" si="5"/>
        <v>0</v>
      </c>
      <c r="AI12" s="9">
        <f t="shared" si="5"/>
        <v>0</v>
      </c>
      <c r="AJ12" s="9">
        <f t="shared" si="5"/>
        <v>0</v>
      </c>
      <c r="AK12" s="9">
        <f t="shared" si="5"/>
        <v>0</v>
      </c>
      <c r="AL12" s="9">
        <f t="shared" si="5"/>
        <v>0</v>
      </c>
      <c r="AM12" s="9">
        <f t="shared" si="5"/>
        <v>2</v>
      </c>
      <c r="AN12" s="9">
        <f t="shared" si="6"/>
        <v>0</v>
      </c>
      <c r="AO12" s="9">
        <f t="shared" si="6"/>
        <v>0</v>
      </c>
      <c r="AP12" s="9">
        <f t="shared" si="6"/>
        <v>0</v>
      </c>
      <c r="AQ12" s="9">
        <f t="shared" si="6"/>
        <v>0</v>
      </c>
      <c r="AR12" s="9">
        <f t="shared" si="6"/>
        <v>0</v>
      </c>
      <c r="AS12" s="9">
        <f t="shared" si="6"/>
        <v>0</v>
      </c>
      <c r="AT12" s="9">
        <f t="shared" si="6"/>
        <v>0</v>
      </c>
      <c r="AU12" s="9">
        <f t="shared" si="6"/>
        <v>0</v>
      </c>
      <c r="AV12" s="9">
        <f t="shared" si="6"/>
        <v>0</v>
      </c>
      <c r="AW12" s="9">
        <f t="shared" si="6"/>
        <v>0</v>
      </c>
      <c r="AX12" s="255"/>
      <c r="AY12" s="256"/>
      <c r="AZ12" s="230"/>
    </row>
    <row r="13" spans="1:52">
      <c r="A13">
        <v>6</v>
      </c>
      <c r="B13">
        <v>93</v>
      </c>
      <c r="C13" t="s">
        <v>106</v>
      </c>
      <c r="D13" t="s">
        <v>18</v>
      </c>
      <c r="E13" t="s">
        <v>60</v>
      </c>
      <c r="F13" t="s">
        <v>105</v>
      </c>
      <c r="G13">
        <v>2</v>
      </c>
    </row>
    <row r="14" spans="1:52">
      <c r="A14">
        <v>6</v>
      </c>
      <c r="B14">
        <v>107</v>
      </c>
      <c r="C14" t="s">
        <v>106</v>
      </c>
      <c r="D14" t="s">
        <v>18</v>
      </c>
      <c r="E14" t="s">
        <v>77</v>
      </c>
      <c r="F14" t="s">
        <v>105</v>
      </c>
      <c r="G14">
        <v>2</v>
      </c>
      <c r="K14" s="15" t="s">
        <v>186</v>
      </c>
      <c r="L14" s="16">
        <v>3</v>
      </c>
      <c r="M14" s="157">
        <f>AVERAGE(L19:Z19)</f>
        <v>2.8</v>
      </c>
    </row>
    <row r="15" spans="1:52">
      <c r="A15">
        <v>7</v>
      </c>
      <c r="B15">
        <v>367</v>
      </c>
      <c r="C15" t="s">
        <v>6</v>
      </c>
      <c r="D15" t="s">
        <v>18</v>
      </c>
      <c r="E15" t="s">
        <v>44</v>
      </c>
      <c r="F15" t="s">
        <v>107</v>
      </c>
      <c r="G15">
        <v>1</v>
      </c>
      <c r="K15" s="17" t="s">
        <v>187</v>
      </c>
      <c r="L15" s="9">
        <f>(L6+L10)*1.5</f>
        <v>0</v>
      </c>
      <c r="M15" s="9">
        <f t="shared" ref="M15:AZ15" si="7">(M6+M10)*1.5</f>
        <v>0</v>
      </c>
      <c r="N15" s="9">
        <f t="shared" si="7"/>
        <v>0</v>
      </c>
      <c r="O15" s="9">
        <f t="shared" si="7"/>
        <v>3</v>
      </c>
      <c r="P15" s="9">
        <f t="shared" si="7"/>
        <v>0</v>
      </c>
      <c r="Q15" s="9">
        <f t="shared" si="7"/>
        <v>0</v>
      </c>
      <c r="R15" s="9">
        <f t="shared" si="7"/>
        <v>0</v>
      </c>
      <c r="S15" s="9">
        <f t="shared" si="7"/>
        <v>0</v>
      </c>
      <c r="T15" s="9">
        <f t="shared" si="7"/>
        <v>0</v>
      </c>
      <c r="U15" s="9">
        <f t="shared" si="7"/>
        <v>0</v>
      </c>
      <c r="V15" s="9">
        <f t="shared" si="7"/>
        <v>3</v>
      </c>
      <c r="W15" s="9">
        <f t="shared" si="7"/>
        <v>0</v>
      </c>
      <c r="X15" s="9">
        <f t="shared" si="7"/>
        <v>0</v>
      </c>
      <c r="Y15" s="9">
        <f t="shared" si="7"/>
        <v>0</v>
      </c>
      <c r="Z15" s="9">
        <f t="shared" si="7"/>
        <v>0</v>
      </c>
      <c r="AA15" s="9">
        <f t="shared" si="7"/>
        <v>0</v>
      </c>
      <c r="AB15" s="9">
        <f t="shared" si="7"/>
        <v>0</v>
      </c>
      <c r="AC15" s="9">
        <f t="shared" si="7"/>
        <v>3</v>
      </c>
      <c r="AD15" s="9">
        <f t="shared" si="7"/>
        <v>0</v>
      </c>
      <c r="AE15" s="9">
        <f t="shared" si="7"/>
        <v>0</v>
      </c>
      <c r="AF15" s="9">
        <f>(AF10)*1.5</f>
        <v>0</v>
      </c>
      <c r="AG15" s="9">
        <f t="shared" si="7"/>
        <v>0</v>
      </c>
      <c r="AH15" s="9">
        <f t="shared" si="7"/>
        <v>0</v>
      </c>
      <c r="AI15" s="9">
        <f t="shared" si="7"/>
        <v>0</v>
      </c>
      <c r="AJ15" s="9">
        <f t="shared" si="7"/>
        <v>3</v>
      </c>
      <c r="AK15" s="9">
        <f t="shared" si="7"/>
        <v>0</v>
      </c>
      <c r="AL15" s="9">
        <f t="shared" si="7"/>
        <v>0</v>
      </c>
      <c r="AM15" s="9">
        <f t="shared" si="7"/>
        <v>0</v>
      </c>
      <c r="AN15" s="9">
        <f t="shared" si="7"/>
        <v>0</v>
      </c>
      <c r="AO15" s="9">
        <f t="shared" si="7"/>
        <v>0</v>
      </c>
      <c r="AP15" s="9">
        <f t="shared" si="7"/>
        <v>0</v>
      </c>
      <c r="AQ15" s="9">
        <f t="shared" si="7"/>
        <v>0</v>
      </c>
      <c r="AR15" s="9">
        <f t="shared" si="7"/>
        <v>0</v>
      </c>
      <c r="AS15" s="9">
        <f t="shared" si="7"/>
        <v>0</v>
      </c>
      <c r="AT15" s="9">
        <f t="shared" si="7"/>
        <v>0</v>
      </c>
      <c r="AU15" s="9">
        <f t="shared" si="7"/>
        <v>0</v>
      </c>
      <c r="AV15" s="9">
        <f t="shared" si="7"/>
        <v>0</v>
      </c>
      <c r="AW15" s="9">
        <f t="shared" si="7"/>
        <v>0</v>
      </c>
      <c r="AX15" s="9">
        <f t="shared" si="7"/>
        <v>0</v>
      </c>
      <c r="AY15" s="9">
        <f t="shared" si="7"/>
        <v>0</v>
      </c>
      <c r="AZ15" s="9">
        <f t="shared" si="7"/>
        <v>0</v>
      </c>
    </row>
    <row r="16" spans="1:52">
      <c r="A16">
        <v>7</v>
      </c>
      <c r="B16">
        <v>371</v>
      </c>
      <c r="C16" t="s">
        <v>6</v>
      </c>
      <c r="D16" t="s">
        <v>18</v>
      </c>
      <c r="E16" t="s">
        <v>44</v>
      </c>
      <c r="F16" t="s">
        <v>107</v>
      </c>
      <c r="G16">
        <v>1</v>
      </c>
      <c r="K16" s="17" t="s">
        <v>188</v>
      </c>
      <c r="L16" s="9">
        <f>(L7+L11)*1</f>
        <v>0</v>
      </c>
      <c r="M16" s="9">
        <f t="shared" ref="M16:AZ16" si="8">(M7+M11)*1</f>
        <v>0</v>
      </c>
      <c r="N16" s="9">
        <f t="shared" si="8"/>
        <v>5</v>
      </c>
      <c r="O16" s="9">
        <f t="shared" si="8"/>
        <v>0</v>
      </c>
      <c r="P16" s="9">
        <f t="shared" si="8"/>
        <v>3</v>
      </c>
      <c r="Q16" s="9">
        <f t="shared" si="8"/>
        <v>3</v>
      </c>
      <c r="R16" s="9">
        <f t="shared" si="8"/>
        <v>0</v>
      </c>
      <c r="S16" s="9">
        <f t="shared" si="8"/>
        <v>0</v>
      </c>
      <c r="T16" s="9">
        <f t="shared" si="8"/>
        <v>3</v>
      </c>
      <c r="U16" s="9">
        <f t="shared" si="8"/>
        <v>3</v>
      </c>
      <c r="V16" s="9">
        <f t="shared" si="8"/>
        <v>0</v>
      </c>
      <c r="W16" s="9">
        <f t="shared" si="8"/>
        <v>6</v>
      </c>
      <c r="X16" s="9">
        <f t="shared" si="8"/>
        <v>0</v>
      </c>
      <c r="Y16" s="9">
        <f t="shared" si="8"/>
        <v>0</v>
      </c>
      <c r="Z16" s="9">
        <f t="shared" si="8"/>
        <v>3</v>
      </c>
      <c r="AA16" s="9">
        <f t="shared" si="8"/>
        <v>0</v>
      </c>
      <c r="AB16" s="9">
        <f t="shared" si="8"/>
        <v>4</v>
      </c>
      <c r="AC16" s="9">
        <f t="shared" si="8"/>
        <v>0</v>
      </c>
      <c r="AD16" s="9">
        <f t="shared" si="8"/>
        <v>4</v>
      </c>
      <c r="AE16" s="9">
        <f t="shared" si="8"/>
        <v>0</v>
      </c>
      <c r="AF16" s="9">
        <f t="shared" si="8"/>
        <v>0</v>
      </c>
      <c r="AG16" s="9">
        <f t="shared" si="8"/>
        <v>0</v>
      </c>
      <c r="AH16" s="9">
        <f t="shared" si="8"/>
        <v>0</v>
      </c>
      <c r="AI16" s="9">
        <f t="shared" si="8"/>
        <v>3</v>
      </c>
      <c r="AJ16" s="9">
        <f t="shared" si="8"/>
        <v>0</v>
      </c>
      <c r="AK16" s="9">
        <f t="shared" si="8"/>
        <v>3</v>
      </c>
      <c r="AL16" s="9">
        <f t="shared" si="8"/>
        <v>0</v>
      </c>
      <c r="AM16" s="9">
        <f t="shared" si="8"/>
        <v>0</v>
      </c>
      <c r="AN16" s="9">
        <f t="shared" si="8"/>
        <v>0</v>
      </c>
      <c r="AO16" s="9">
        <f t="shared" si="8"/>
        <v>0</v>
      </c>
      <c r="AP16" s="9">
        <f t="shared" si="8"/>
        <v>0</v>
      </c>
      <c r="AQ16" s="9">
        <f t="shared" si="8"/>
        <v>0</v>
      </c>
      <c r="AR16" s="9">
        <f t="shared" si="8"/>
        <v>0</v>
      </c>
      <c r="AS16" s="9">
        <f t="shared" si="8"/>
        <v>0</v>
      </c>
      <c r="AT16" s="9">
        <f t="shared" si="8"/>
        <v>0</v>
      </c>
      <c r="AU16" s="9">
        <f t="shared" si="8"/>
        <v>0</v>
      </c>
      <c r="AV16" s="9">
        <f t="shared" si="8"/>
        <v>0</v>
      </c>
      <c r="AW16" s="9">
        <f t="shared" si="8"/>
        <v>0</v>
      </c>
      <c r="AX16" s="9">
        <f t="shared" si="8"/>
        <v>0</v>
      </c>
      <c r="AY16" s="9">
        <f t="shared" si="8"/>
        <v>0</v>
      </c>
      <c r="AZ16" s="9">
        <f t="shared" si="8"/>
        <v>0</v>
      </c>
    </row>
    <row r="17" spans="1:52">
      <c r="A17">
        <v>9</v>
      </c>
      <c r="B17">
        <v>145</v>
      </c>
      <c r="C17" t="s">
        <v>106</v>
      </c>
      <c r="D17" t="s">
        <v>18</v>
      </c>
      <c r="E17" t="s">
        <v>60</v>
      </c>
      <c r="F17" t="s">
        <v>105</v>
      </c>
      <c r="G17">
        <v>3</v>
      </c>
      <c r="K17" s="17" t="s">
        <v>189</v>
      </c>
      <c r="L17" s="9">
        <f>L12*2.5</f>
        <v>0</v>
      </c>
      <c r="M17" s="9">
        <f t="shared" ref="M17:AZ17" si="9">M12*2.5</f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5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5</v>
      </c>
      <c r="Z17" s="9">
        <f t="shared" si="9"/>
        <v>0</v>
      </c>
      <c r="AA17" s="9">
        <f t="shared" si="9"/>
        <v>0</v>
      </c>
      <c r="AB17" s="9">
        <f t="shared" si="9"/>
        <v>0</v>
      </c>
      <c r="AC17" s="9">
        <f t="shared" si="9"/>
        <v>0</v>
      </c>
      <c r="AD17" s="9">
        <f t="shared" si="9"/>
        <v>0</v>
      </c>
      <c r="AE17" s="9">
        <f t="shared" si="9"/>
        <v>0</v>
      </c>
      <c r="AF17" s="9">
        <f t="shared" si="9"/>
        <v>5</v>
      </c>
      <c r="AG17" s="9">
        <f t="shared" si="9"/>
        <v>0</v>
      </c>
      <c r="AH17" s="9">
        <f t="shared" si="9"/>
        <v>0</v>
      </c>
      <c r="AI17" s="9">
        <f t="shared" si="9"/>
        <v>0</v>
      </c>
      <c r="AJ17" s="9">
        <f t="shared" si="9"/>
        <v>0</v>
      </c>
      <c r="AK17" s="9">
        <f t="shared" si="9"/>
        <v>0</v>
      </c>
      <c r="AL17" s="9">
        <f t="shared" si="9"/>
        <v>0</v>
      </c>
      <c r="AM17" s="9">
        <f t="shared" si="9"/>
        <v>5</v>
      </c>
      <c r="AN17" s="9">
        <f t="shared" si="9"/>
        <v>0</v>
      </c>
      <c r="AO17" s="9">
        <f t="shared" si="9"/>
        <v>0</v>
      </c>
      <c r="AP17" s="9">
        <f t="shared" si="9"/>
        <v>0</v>
      </c>
      <c r="AQ17" s="9">
        <f t="shared" si="9"/>
        <v>0</v>
      </c>
      <c r="AR17" s="9">
        <f t="shared" si="9"/>
        <v>0</v>
      </c>
      <c r="AS17" s="9">
        <f t="shared" si="9"/>
        <v>0</v>
      </c>
      <c r="AT17" s="9">
        <f t="shared" si="9"/>
        <v>0</v>
      </c>
      <c r="AU17" s="9">
        <f t="shared" si="9"/>
        <v>0</v>
      </c>
      <c r="AV17" s="9">
        <f t="shared" si="9"/>
        <v>0</v>
      </c>
      <c r="AW17" s="9">
        <f t="shared" si="9"/>
        <v>0</v>
      </c>
      <c r="AX17" s="9">
        <f t="shared" si="9"/>
        <v>0</v>
      </c>
      <c r="AY17" s="9">
        <f t="shared" si="9"/>
        <v>0</v>
      </c>
      <c r="AZ17" s="9">
        <f t="shared" si="9"/>
        <v>0</v>
      </c>
    </row>
    <row r="18" spans="1:52">
      <c r="A18">
        <v>9</v>
      </c>
      <c r="B18">
        <v>165</v>
      </c>
      <c r="C18" t="s">
        <v>106</v>
      </c>
      <c r="D18" t="s">
        <v>18</v>
      </c>
      <c r="E18" t="s">
        <v>77</v>
      </c>
      <c r="F18" t="s">
        <v>105</v>
      </c>
      <c r="G18">
        <v>3</v>
      </c>
      <c r="K18" s="15" t="s">
        <v>186</v>
      </c>
      <c r="L18" s="16">
        <f>$L$14</f>
        <v>3</v>
      </c>
      <c r="M18" s="16">
        <f t="shared" ref="M18:AZ18" si="10">$L$14</f>
        <v>3</v>
      </c>
      <c r="N18" s="16">
        <f t="shared" si="10"/>
        <v>3</v>
      </c>
      <c r="O18" s="16">
        <f t="shared" si="10"/>
        <v>3</v>
      </c>
      <c r="P18" s="16">
        <f t="shared" si="10"/>
        <v>3</v>
      </c>
      <c r="Q18" s="16">
        <f t="shared" si="10"/>
        <v>3</v>
      </c>
      <c r="R18" s="16">
        <f t="shared" si="10"/>
        <v>3</v>
      </c>
      <c r="S18" s="16">
        <f t="shared" si="10"/>
        <v>3</v>
      </c>
      <c r="T18" s="16">
        <f t="shared" si="10"/>
        <v>3</v>
      </c>
      <c r="U18" s="16">
        <f t="shared" si="10"/>
        <v>3</v>
      </c>
      <c r="V18" s="16">
        <f t="shared" si="10"/>
        <v>3</v>
      </c>
      <c r="W18" s="16">
        <f t="shared" si="10"/>
        <v>3</v>
      </c>
      <c r="X18" s="16">
        <f t="shared" si="10"/>
        <v>3</v>
      </c>
      <c r="Y18" s="16">
        <f t="shared" si="10"/>
        <v>3</v>
      </c>
      <c r="Z18" s="16">
        <f t="shared" si="10"/>
        <v>3</v>
      </c>
      <c r="AA18" s="16">
        <f t="shared" si="10"/>
        <v>3</v>
      </c>
      <c r="AB18" s="16">
        <f t="shared" si="10"/>
        <v>3</v>
      </c>
      <c r="AC18" s="16">
        <f t="shared" si="10"/>
        <v>3</v>
      </c>
      <c r="AD18" s="16">
        <f t="shared" si="10"/>
        <v>3</v>
      </c>
      <c r="AE18" s="16">
        <f t="shared" si="10"/>
        <v>3</v>
      </c>
      <c r="AF18" s="16">
        <f t="shared" si="10"/>
        <v>3</v>
      </c>
      <c r="AG18" s="16">
        <f t="shared" si="10"/>
        <v>3</v>
      </c>
      <c r="AH18" s="16">
        <f t="shared" si="10"/>
        <v>3</v>
      </c>
      <c r="AI18" s="16">
        <f t="shared" si="10"/>
        <v>3</v>
      </c>
      <c r="AJ18" s="16">
        <f t="shared" si="10"/>
        <v>3</v>
      </c>
      <c r="AK18" s="16">
        <f t="shared" si="10"/>
        <v>3</v>
      </c>
      <c r="AL18" s="16">
        <f t="shared" si="10"/>
        <v>3</v>
      </c>
      <c r="AM18" s="16">
        <f t="shared" si="10"/>
        <v>3</v>
      </c>
      <c r="AN18" s="16">
        <f t="shared" si="10"/>
        <v>3</v>
      </c>
      <c r="AO18" s="16">
        <f t="shared" si="10"/>
        <v>3</v>
      </c>
      <c r="AP18" s="16">
        <f t="shared" si="10"/>
        <v>3</v>
      </c>
      <c r="AQ18" s="16">
        <f t="shared" si="10"/>
        <v>3</v>
      </c>
      <c r="AR18" s="16">
        <f t="shared" si="10"/>
        <v>3</v>
      </c>
      <c r="AS18" s="16">
        <f t="shared" si="10"/>
        <v>3</v>
      </c>
      <c r="AT18" s="16">
        <f t="shared" si="10"/>
        <v>3</v>
      </c>
      <c r="AU18" s="16">
        <f t="shared" si="10"/>
        <v>3</v>
      </c>
      <c r="AV18" s="16">
        <f t="shared" si="10"/>
        <v>3</v>
      </c>
      <c r="AW18" s="16">
        <f t="shared" si="10"/>
        <v>3</v>
      </c>
      <c r="AX18" s="16">
        <f t="shared" si="10"/>
        <v>3</v>
      </c>
      <c r="AY18" s="16">
        <f t="shared" si="10"/>
        <v>3</v>
      </c>
      <c r="AZ18" s="16">
        <f t="shared" si="10"/>
        <v>3</v>
      </c>
    </row>
    <row r="19" spans="1:52">
      <c r="A19">
        <v>9</v>
      </c>
      <c r="B19">
        <v>167</v>
      </c>
      <c r="C19" t="s">
        <v>106</v>
      </c>
      <c r="D19" t="s">
        <v>18</v>
      </c>
      <c r="E19" t="s">
        <v>77</v>
      </c>
      <c r="F19" t="s">
        <v>105</v>
      </c>
      <c r="G19">
        <v>3</v>
      </c>
      <c r="K19" s="18" t="s">
        <v>190</v>
      </c>
      <c r="L19" s="19">
        <f t="shared" ref="L19:AZ19" si="11">SUM(L15:L17)</f>
        <v>0</v>
      </c>
      <c r="M19" s="19">
        <f t="shared" si="11"/>
        <v>0</v>
      </c>
      <c r="N19" s="19">
        <f t="shared" si="11"/>
        <v>5</v>
      </c>
      <c r="O19" s="19">
        <f t="shared" si="11"/>
        <v>3</v>
      </c>
      <c r="P19" s="19">
        <f t="shared" si="11"/>
        <v>3</v>
      </c>
      <c r="Q19" s="19">
        <f t="shared" si="11"/>
        <v>3</v>
      </c>
      <c r="R19" s="19">
        <f t="shared" si="11"/>
        <v>5</v>
      </c>
      <c r="S19" s="19">
        <f t="shared" si="11"/>
        <v>0</v>
      </c>
      <c r="T19" s="19">
        <f t="shared" si="11"/>
        <v>3</v>
      </c>
      <c r="U19" s="19">
        <f t="shared" si="11"/>
        <v>3</v>
      </c>
      <c r="V19" s="19">
        <f t="shared" si="11"/>
        <v>3</v>
      </c>
      <c r="W19" s="19">
        <f t="shared" si="11"/>
        <v>6</v>
      </c>
      <c r="X19" s="19">
        <f t="shared" si="11"/>
        <v>0</v>
      </c>
      <c r="Y19" s="19">
        <f t="shared" si="11"/>
        <v>5</v>
      </c>
      <c r="Z19" s="19">
        <f t="shared" si="11"/>
        <v>3</v>
      </c>
      <c r="AA19" s="19">
        <f t="shared" si="11"/>
        <v>0</v>
      </c>
      <c r="AB19" s="19">
        <f t="shared" si="11"/>
        <v>4</v>
      </c>
      <c r="AC19" s="19">
        <f t="shared" si="11"/>
        <v>3</v>
      </c>
      <c r="AD19" s="19">
        <f t="shared" si="11"/>
        <v>4</v>
      </c>
      <c r="AE19" s="19">
        <f t="shared" si="11"/>
        <v>0</v>
      </c>
      <c r="AF19" s="19">
        <f t="shared" si="11"/>
        <v>5</v>
      </c>
      <c r="AG19" s="19">
        <f t="shared" si="11"/>
        <v>0</v>
      </c>
      <c r="AH19" s="19">
        <f t="shared" si="11"/>
        <v>0</v>
      </c>
      <c r="AI19" s="19">
        <f t="shared" si="11"/>
        <v>3</v>
      </c>
      <c r="AJ19" s="19">
        <f t="shared" si="11"/>
        <v>3</v>
      </c>
      <c r="AK19" s="19">
        <f t="shared" si="11"/>
        <v>3</v>
      </c>
      <c r="AL19" s="19">
        <f t="shared" si="11"/>
        <v>0</v>
      </c>
      <c r="AM19" s="19">
        <f t="shared" si="11"/>
        <v>5</v>
      </c>
      <c r="AN19" s="19">
        <f t="shared" si="11"/>
        <v>0</v>
      </c>
      <c r="AO19" s="19">
        <f t="shared" si="11"/>
        <v>0</v>
      </c>
      <c r="AP19" s="19">
        <f t="shared" si="11"/>
        <v>0</v>
      </c>
      <c r="AQ19" s="19">
        <f t="shared" si="11"/>
        <v>0</v>
      </c>
      <c r="AR19" s="19">
        <f t="shared" si="11"/>
        <v>0</v>
      </c>
      <c r="AS19" s="19">
        <f t="shared" si="11"/>
        <v>0</v>
      </c>
      <c r="AT19" s="19">
        <f t="shared" si="11"/>
        <v>0</v>
      </c>
      <c r="AU19" s="19">
        <f t="shared" si="11"/>
        <v>0</v>
      </c>
      <c r="AV19" s="19">
        <f t="shared" si="11"/>
        <v>0</v>
      </c>
      <c r="AW19" s="19">
        <f t="shared" si="11"/>
        <v>0</v>
      </c>
      <c r="AX19" s="19">
        <f t="shared" si="11"/>
        <v>0</v>
      </c>
      <c r="AY19" s="19">
        <f t="shared" si="11"/>
        <v>0</v>
      </c>
      <c r="AZ19" s="19">
        <f t="shared" si="11"/>
        <v>0</v>
      </c>
    </row>
    <row r="20" spans="1:52">
      <c r="A20">
        <v>10</v>
      </c>
      <c r="B20">
        <v>505</v>
      </c>
      <c r="C20" t="s">
        <v>106</v>
      </c>
      <c r="D20" t="s">
        <v>18</v>
      </c>
      <c r="E20" t="s">
        <v>20</v>
      </c>
      <c r="F20" t="s">
        <v>107</v>
      </c>
      <c r="G20">
        <v>2</v>
      </c>
      <c r="K20" s="18" t="s">
        <v>191</v>
      </c>
      <c r="L20" s="20">
        <f t="shared" ref="L20:AZ20" si="12">IF(L19&gt;$L$14,L19-$L$14,0)</f>
        <v>0</v>
      </c>
      <c r="M20" s="20">
        <f t="shared" si="12"/>
        <v>0</v>
      </c>
      <c r="N20" s="20">
        <f t="shared" si="12"/>
        <v>2</v>
      </c>
      <c r="O20" s="20">
        <f t="shared" si="12"/>
        <v>0</v>
      </c>
      <c r="P20" s="20">
        <f t="shared" si="12"/>
        <v>0</v>
      </c>
      <c r="Q20" s="20">
        <f t="shared" si="12"/>
        <v>0</v>
      </c>
      <c r="R20" s="20">
        <f t="shared" si="12"/>
        <v>2</v>
      </c>
      <c r="S20" s="20">
        <f t="shared" si="12"/>
        <v>0</v>
      </c>
      <c r="T20" s="20">
        <f t="shared" si="12"/>
        <v>0</v>
      </c>
      <c r="U20" s="20">
        <f t="shared" si="12"/>
        <v>0</v>
      </c>
      <c r="V20" s="20">
        <f t="shared" si="12"/>
        <v>0</v>
      </c>
      <c r="W20" s="20">
        <f t="shared" si="12"/>
        <v>3</v>
      </c>
      <c r="X20" s="20">
        <f t="shared" si="12"/>
        <v>0</v>
      </c>
      <c r="Y20" s="20">
        <f t="shared" si="12"/>
        <v>2</v>
      </c>
      <c r="Z20" s="20">
        <f t="shared" si="12"/>
        <v>0</v>
      </c>
      <c r="AA20" s="20">
        <f t="shared" si="12"/>
        <v>0</v>
      </c>
      <c r="AB20" s="20">
        <f t="shared" si="12"/>
        <v>1</v>
      </c>
      <c r="AC20" s="20">
        <f t="shared" si="12"/>
        <v>0</v>
      </c>
      <c r="AD20" s="20">
        <f t="shared" si="12"/>
        <v>1</v>
      </c>
      <c r="AE20" s="20">
        <f t="shared" si="12"/>
        <v>0</v>
      </c>
      <c r="AF20" s="20">
        <f t="shared" si="12"/>
        <v>2</v>
      </c>
      <c r="AG20" s="20">
        <f t="shared" si="12"/>
        <v>0</v>
      </c>
      <c r="AH20" s="20">
        <f t="shared" si="12"/>
        <v>0</v>
      </c>
      <c r="AI20" s="20">
        <f t="shared" si="12"/>
        <v>0</v>
      </c>
      <c r="AJ20" s="20">
        <f t="shared" si="12"/>
        <v>0</v>
      </c>
      <c r="AK20" s="20">
        <f t="shared" si="12"/>
        <v>0</v>
      </c>
      <c r="AL20" s="20">
        <f t="shared" si="12"/>
        <v>0</v>
      </c>
      <c r="AM20" s="20">
        <f t="shared" si="12"/>
        <v>2</v>
      </c>
      <c r="AN20" s="20">
        <f t="shared" si="12"/>
        <v>0</v>
      </c>
      <c r="AO20" s="20">
        <f t="shared" si="12"/>
        <v>0</v>
      </c>
      <c r="AP20" s="20">
        <f t="shared" si="12"/>
        <v>0</v>
      </c>
      <c r="AQ20" s="20">
        <f t="shared" si="12"/>
        <v>0</v>
      </c>
      <c r="AR20" s="20">
        <f t="shared" si="12"/>
        <v>0</v>
      </c>
      <c r="AS20" s="20">
        <f t="shared" si="12"/>
        <v>0</v>
      </c>
      <c r="AT20" s="20">
        <f t="shared" si="12"/>
        <v>0</v>
      </c>
      <c r="AU20" s="20">
        <f t="shared" si="12"/>
        <v>0</v>
      </c>
      <c r="AV20" s="20">
        <f t="shared" si="12"/>
        <v>0</v>
      </c>
      <c r="AW20" s="20">
        <f t="shared" si="12"/>
        <v>0</v>
      </c>
      <c r="AX20" s="20">
        <f t="shared" si="12"/>
        <v>0</v>
      </c>
      <c r="AY20" s="20">
        <f t="shared" si="12"/>
        <v>0</v>
      </c>
      <c r="AZ20" s="20">
        <f t="shared" si="12"/>
        <v>0</v>
      </c>
    </row>
    <row r="21" spans="1:52">
      <c r="A21">
        <v>10</v>
      </c>
      <c r="B21">
        <v>533</v>
      </c>
      <c r="C21" t="s">
        <v>106</v>
      </c>
      <c r="D21" t="s">
        <v>18</v>
      </c>
      <c r="E21" t="s">
        <v>41</v>
      </c>
      <c r="F21" t="s">
        <v>107</v>
      </c>
      <c r="G21">
        <v>2</v>
      </c>
    </row>
    <row r="22" spans="1:52">
      <c r="A22">
        <v>10</v>
      </c>
      <c r="B22">
        <v>629</v>
      </c>
      <c r="C22" t="s">
        <v>106</v>
      </c>
      <c r="D22" t="s">
        <v>18</v>
      </c>
      <c r="E22" t="s">
        <v>77</v>
      </c>
      <c r="F22" t="s">
        <v>107</v>
      </c>
      <c r="G22">
        <v>2</v>
      </c>
      <c r="K22" s="3" t="s">
        <v>114</v>
      </c>
      <c r="L22" s="215" t="s">
        <v>111</v>
      </c>
      <c r="M22" s="215"/>
      <c r="N22" s="215"/>
      <c r="O22" s="215"/>
      <c r="P22" s="215"/>
      <c r="Q22" s="215"/>
      <c r="R22" s="215" t="s">
        <v>112</v>
      </c>
      <c r="S22" s="215" t="s">
        <v>113</v>
      </c>
    </row>
    <row r="23" spans="1:52">
      <c r="A23">
        <v>11</v>
      </c>
      <c r="B23">
        <v>544</v>
      </c>
      <c r="C23" t="s">
        <v>103</v>
      </c>
      <c r="D23" t="s">
        <v>18</v>
      </c>
      <c r="E23" t="s">
        <v>44</v>
      </c>
      <c r="F23" t="s">
        <v>107</v>
      </c>
      <c r="G23">
        <v>2</v>
      </c>
      <c r="K23" s="3" t="s">
        <v>110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215"/>
      <c r="S23" s="215"/>
    </row>
    <row r="24" spans="1:52">
      <c r="A24">
        <v>11</v>
      </c>
      <c r="B24">
        <v>548</v>
      </c>
      <c r="C24" t="s">
        <v>103</v>
      </c>
      <c r="D24" t="s">
        <v>18</v>
      </c>
      <c r="E24" t="s">
        <v>44</v>
      </c>
      <c r="F24" t="s">
        <v>107</v>
      </c>
      <c r="G24">
        <v>2</v>
      </c>
      <c r="K24" s="2" t="s">
        <v>60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5</v>
      </c>
      <c r="S24" s="214">
        <v>14</v>
      </c>
    </row>
    <row r="25" spans="1:52">
      <c r="A25">
        <v>12</v>
      </c>
      <c r="B25">
        <v>215</v>
      </c>
      <c r="C25" t="s">
        <v>106</v>
      </c>
      <c r="D25" t="s">
        <v>18</v>
      </c>
      <c r="E25" t="s">
        <v>60</v>
      </c>
      <c r="F25" t="s">
        <v>105</v>
      </c>
      <c r="G25">
        <v>4</v>
      </c>
      <c r="K25" s="2" t="s">
        <v>77</v>
      </c>
      <c r="L25" s="2">
        <v>1</v>
      </c>
      <c r="M25" s="2">
        <v>1</v>
      </c>
      <c r="N25" s="2">
        <v>2</v>
      </c>
      <c r="O25" s="2">
        <v>2</v>
      </c>
      <c r="P25" s="2">
        <v>2</v>
      </c>
      <c r="Q25" s="2">
        <v>0</v>
      </c>
      <c r="R25" s="2">
        <v>8</v>
      </c>
      <c r="S25" s="214"/>
    </row>
    <row r="26" spans="1:52">
      <c r="A26">
        <v>12</v>
      </c>
      <c r="B26">
        <v>233</v>
      </c>
      <c r="C26" t="s">
        <v>106</v>
      </c>
      <c r="D26" t="s">
        <v>18</v>
      </c>
      <c r="E26" t="s">
        <v>77</v>
      </c>
      <c r="F26" t="s">
        <v>105</v>
      </c>
      <c r="G26">
        <v>4</v>
      </c>
      <c r="K26" s="2" t="s">
        <v>20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14"/>
    </row>
    <row r="27" spans="1:52">
      <c r="A27">
        <v>12</v>
      </c>
      <c r="B27">
        <v>235</v>
      </c>
      <c r="C27" t="s">
        <v>106</v>
      </c>
      <c r="D27" t="s">
        <v>18</v>
      </c>
      <c r="E27" t="s">
        <v>77</v>
      </c>
      <c r="F27" t="s">
        <v>105</v>
      </c>
      <c r="G27">
        <v>4</v>
      </c>
    </row>
    <row r="28" spans="1:52">
      <c r="A28">
        <v>12</v>
      </c>
      <c r="B28">
        <v>506</v>
      </c>
      <c r="C28" t="s">
        <v>106</v>
      </c>
      <c r="D28" t="s">
        <v>18</v>
      </c>
      <c r="E28" t="s">
        <v>20</v>
      </c>
      <c r="F28" t="s">
        <v>107</v>
      </c>
      <c r="G28">
        <v>2</v>
      </c>
      <c r="K28" s="3" t="s">
        <v>115</v>
      </c>
      <c r="L28" s="215" t="s">
        <v>111</v>
      </c>
      <c r="M28" s="215"/>
      <c r="N28" s="215"/>
      <c r="O28" s="215"/>
      <c r="P28" s="215" t="s">
        <v>112</v>
      </c>
      <c r="Q28" s="215" t="s">
        <v>113</v>
      </c>
    </row>
    <row r="29" spans="1:52">
      <c r="A29">
        <v>12</v>
      </c>
      <c r="B29">
        <v>534</v>
      </c>
      <c r="C29" t="s">
        <v>106</v>
      </c>
      <c r="D29" t="s">
        <v>18</v>
      </c>
      <c r="E29" t="s">
        <v>41</v>
      </c>
      <c r="F29" t="s">
        <v>107</v>
      </c>
      <c r="G29">
        <v>2</v>
      </c>
      <c r="K29" s="3" t="s">
        <v>110</v>
      </c>
      <c r="L29" s="3">
        <v>1</v>
      </c>
      <c r="M29" s="3">
        <v>2</v>
      </c>
      <c r="N29" s="3">
        <v>3</v>
      </c>
      <c r="O29" s="3">
        <v>4</v>
      </c>
      <c r="P29" s="215"/>
      <c r="Q29" s="215"/>
    </row>
    <row r="30" spans="1:52">
      <c r="A30">
        <v>12</v>
      </c>
      <c r="B30">
        <v>630</v>
      </c>
      <c r="C30" t="s">
        <v>106</v>
      </c>
      <c r="D30" t="s">
        <v>18</v>
      </c>
      <c r="E30" t="s">
        <v>77</v>
      </c>
      <c r="F30" t="s">
        <v>107</v>
      </c>
      <c r="G30">
        <v>2</v>
      </c>
      <c r="K30" s="2" t="s">
        <v>44</v>
      </c>
      <c r="L30" s="2">
        <v>2</v>
      </c>
      <c r="M30" s="2">
        <v>2</v>
      </c>
      <c r="N30" s="2">
        <v>2</v>
      </c>
      <c r="O30" s="2">
        <v>2</v>
      </c>
      <c r="P30" s="2">
        <v>8</v>
      </c>
    </row>
    <row r="31" spans="1:52">
      <c r="A31">
        <v>14</v>
      </c>
      <c r="B31">
        <v>547</v>
      </c>
      <c r="C31" t="s">
        <v>6</v>
      </c>
      <c r="D31" t="s">
        <v>18</v>
      </c>
      <c r="E31" t="s">
        <v>44</v>
      </c>
      <c r="F31" t="s">
        <v>107</v>
      </c>
      <c r="G31">
        <v>2</v>
      </c>
      <c r="Q31" s="4">
        <v>8</v>
      </c>
    </row>
    <row r="32" spans="1:52">
      <c r="A32">
        <v>14</v>
      </c>
      <c r="B32">
        <v>551</v>
      </c>
      <c r="C32" t="s">
        <v>6</v>
      </c>
      <c r="D32" t="s">
        <v>18</v>
      </c>
      <c r="E32" t="s">
        <v>44</v>
      </c>
      <c r="F32" t="s">
        <v>107</v>
      </c>
      <c r="G32">
        <v>2</v>
      </c>
      <c r="K32" s="3" t="s">
        <v>116</v>
      </c>
      <c r="L32" s="215" t="s">
        <v>111</v>
      </c>
      <c r="M32" s="215"/>
      <c r="N32" s="215"/>
      <c r="O32" s="215"/>
      <c r="P32" s="215" t="s">
        <v>112</v>
      </c>
      <c r="Q32" s="215" t="s">
        <v>113</v>
      </c>
    </row>
    <row r="33" spans="1:17">
      <c r="A33">
        <v>15</v>
      </c>
      <c r="B33">
        <v>275</v>
      </c>
      <c r="C33" t="s">
        <v>106</v>
      </c>
      <c r="D33" t="s">
        <v>18</v>
      </c>
      <c r="E33" t="s">
        <v>60</v>
      </c>
      <c r="F33" t="s">
        <v>105</v>
      </c>
      <c r="G33">
        <v>5</v>
      </c>
      <c r="K33" s="3" t="s">
        <v>110</v>
      </c>
      <c r="L33" s="3">
        <v>1</v>
      </c>
      <c r="M33" s="3">
        <v>2</v>
      </c>
      <c r="N33" s="3">
        <v>3</v>
      </c>
      <c r="O33" s="3">
        <v>4</v>
      </c>
      <c r="P33" s="215"/>
      <c r="Q33" s="215"/>
    </row>
    <row r="34" spans="1:17">
      <c r="A34">
        <v>15</v>
      </c>
      <c r="B34">
        <v>291</v>
      </c>
      <c r="C34" t="s">
        <v>106</v>
      </c>
      <c r="D34" t="s">
        <v>18</v>
      </c>
      <c r="E34" t="s">
        <v>77</v>
      </c>
      <c r="F34" t="s">
        <v>105</v>
      </c>
      <c r="G34">
        <v>5</v>
      </c>
      <c r="K34" s="2" t="s">
        <v>41</v>
      </c>
      <c r="L34" s="2">
        <v>1</v>
      </c>
      <c r="M34" s="2">
        <v>1</v>
      </c>
      <c r="N34" s="2">
        <v>1</v>
      </c>
      <c r="O34" s="2">
        <v>1</v>
      </c>
      <c r="P34" s="2">
        <v>4</v>
      </c>
      <c r="Q34" s="214">
        <v>13</v>
      </c>
    </row>
    <row r="35" spans="1:17">
      <c r="A35">
        <v>15</v>
      </c>
      <c r="B35">
        <v>293</v>
      </c>
      <c r="C35" t="s">
        <v>106</v>
      </c>
      <c r="D35" t="s">
        <v>18</v>
      </c>
      <c r="E35" t="s">
        <v>77</v>
      </c>
      <c r="F35" t="s">
        <v>105</v>
      </c>
      <c r="G35">
        <v>5</v>
      </c>
      <c r="K35" s="2" t="s">
        <v>77</v>
      </c>
      <c r="L35" s="2">
        <v>2</v>
      </c>
      <c r="M35" s="2">
        <v>1</v>
      </c>
      <c r="N35" s="2">
        <v>2</v>
      </c>
      <c r="O35" s="2">
        <v>1</v>
      </c>
      <c r="P35" s="2">
        <v>6</v>
      </c>
      <c r="Q35" s="214"/>
    </row>
    <row r="36" spans="1:17">
      <c r="A36">
        <v>17</v>
      </c>
      <c r="B36">
        <v>685</v>
      </c>
      <c r="C36" t="s">
        <v>106</v>
      </c>
      <c r="D36" t="s">
        <v>18</v>
      </c>
      <c r="E36" t="s">
        <v>20</v>
      </c>
      <c r="F36" t="s">
        <v>107</v>
      </c>
      <c r="G36">
        <v>3</v>
      </c>
      <c r="K36" s="2" t="s">
        <v>20</v>
      </c>
      <c r="L36" s="2">
        <v>0</v>
      </c>
      <c r="M36" s="2">
        <v>1</v>
      </c>
      <c r="N36" s="2">
        <v>1</v>
      </c>
      <c r="O36" s="2">
        <v>1</v>
      </c>
      <c r="P36" s="2">
        <v>3</v>
      </c>
      <c r="Q36" s="214"/>
    </row>
    <row r="37" spans="1:17">
      <c r="A37">
        <v>17</v>
      </c>
      <c r="B37">
        <v>709</v>
      </c>
      <c r="C37" t="s">
        <v>106</v>
      </c>
      <c r="D37" t="s">
        <v>18</v>
      </c>
      <c r="E37" t="s">
        <v>41</v>
      </c>
      <c r="F37" t="s">
        <v>107</v>
      </c>
      <c r="G37">
        <v>3</v>
      </c>
    </row>
    <row r="38" spans="1:17">
      <c r="A38">
        <v>17</v>
      </c>
      <c r="B38">
        <v>797</v>
      </c>
      <c r="C38" t="s">
        <v>106</v>
      </c>
      <c r="D38" t="s">
        <v>18</v>
      </c>
      <c r="E38" t="s">
        <v>77</v>
      </c>
      <c r="F38" t="s">
        <v>107</v>
      </c>
      <c r="G38">
        <v>3</v>
      </c>
      <c r="K38" s="3" t="s">
        <v>117</v>
      </c>
      <c r="L38" s="215" t="s">
        <v>111</v>
      </c>
      <c r="M38" s="215"/>
      <c r="N38" s="215"/>
      <c r="O38" s="215"/>
      <c r="P38" s="215" t="s">
        <v>112</v>
      </c>
      <c r="Q38" s="215" t="s">
        <v>113</v>
      </c>
    </row>
    <row r="39" spans="1:17">
      <c r="A39">
        <v>17</v>
      </c>
      <c r="B39">
        <v>801</v>
      </c>
      <c r="C39" t="s">
        <v>106</v>
      </c>
      <c r="D39" t="s">
        <v>18</v>
      </c>
      <c r="E39" t="s">
        <v>77</v>
      </c>
      <c r="F39" t="s">
        <v>107</v>
      </c>
      <c r="G39">
        <v>3</v>
      </c>
      <c r="K39" s="3" t="s">
        <v>110</v>
      </c>
      <c r="L39" s="3">
        <v>1</v>
      </c>
      <c r="M39" s="3">
        <v>2</v>
      </c>
      <c r="N39" s="3">
        <v>3</v>
      </c>
      <c r="O39" s="3">
        <v>4</v>
      </c>
      <c r="P39" s="215"/>
      <c r="Q39" s="215"/>
    </row>
    <row r="40" spans="1:17">
      <c r="A40">
        <v>18</v>
      </c>
      <c r="B40">
        <v>720</v>
      </c>
      <c r="C40" t="s">
        <v>103</v>
      </c>
      <c r="D40" t="s">
        <v>18</v>
      </c>
      <c r="E40" t="s">
        <v>44</v>
      </c>
      <c r="F40" t="s">
        <v>107</v>
      </c>
      <c r="G40">
        <v>3</v>
      </c>
      <c r="K40" s="2" t="s">
        <v>44</v>
      </c>
      <c r="L40" s="2">
        <v>2</v>
      </c>
      <c r="M40" s="2">
        <v>2</v>
      </c>
      <c r="N40" s="2">
        <v>2</v>
      </c>
      <c r="O40" s="2">
        <v>2</v>
      </c>
      <c r="P40" s="2">
        <v>8</v>
      </c>
    </row>
    <row r="41" spans="1:17">
      <c r="A41">
        <v>18</v>
      </c>
      <c r="B41">
        <v>724</v>
      </c>
      <c r="C41" t="s">
        <v>103</v>
      </c>
      <c r="D41" t="s">
        <v>18</v>
      </c>
      <c r="E41" t="s">
        <v>44</v>
      </c>
      <c r="F41" t="s">
        <v>107</v>
      </c>
      <c r="G41">
        <v>3</v>
      </c>
      <c r="Q41" s="4">
        <v>8</v>
      </c>
    </row>
    <row r="42" spans="1:17">
      <c r="A42">
        <v>19</v>
      </c>
      <c r="B42">
        <v>686</v>
      </c>
      <c r="C42" t="s">
        <v>106</v>
      </c>
      <c r="D42" t="s">
        <v>18</v>
      </c>
      <c r="E42" t="s">
        <v>20</v>
      </c>
      <c r="F42" t="s">
        <v>107</v>
      </c>
      <c r="G42">
        <v>3</v>
      </c>
    </row>
    <row r="43" spans="1:17">
      <c r="A43">
        <v>19</v>
      </c>
      <c r="B43">
        <v>710</v>
      </c>
      <c r="C43" t="s">
        <v>106</v>
      </c>
      <c r="D43" t="s">
        <v>18</v>
      </c>
      <c r="E43" t="s">
        <v>41</v>
      </c>
      <c r="F43" t="s">
        <v>107</v>
      </c>
      <c r="G43">
        <v>3</v>
      </c>
    </row>
    <row r="44" spans="1:17">
      <c r="A44">
        <v>19</v>
      </c>
      <c r="B44">
        <v>798</v>
      </c>
      <c r="C44" t="s">
        <v>106</v>
      </c>
      <c r="D44" t="s">
        <v>18</v>
      </c>
      <c r="E44" t="s">
        <v>77</v>
      </c>
      <c r="F44" t="s">
        <v>107</v>
      </c>
      <c r="G44">
        <v>3</v>
      </c>
    </row>
    <row r="45" spans="1:17">
      <c r="A45">
        <v>19</v>
      </c>
      <c r="B45">
        <v>802</v>
      </c>
      <c r="C45" t="s">
        <v>106</v>
      </c>
      <c r="D45" t="s">
        <v>18</v>
      </c>
      <c r="E45" t="s">
        <v>77</v>
      </c>
      <c r="F45" t="s">
        <v>107</v>
      </c>
      <c r="G45">
        <v>3</v>
      </c>
    </row>
    <row r="46" spans="1:17">
      <c r="A46">
        <v>21</v>
      </c>
      <c r="B46">
        <v>723</v>
      </c>
      <c r="C46" t="s">
        <v>6</v>
      </c>
      <c r="D46" t="s">
        <v>18</v>
      </c>
      <c r="E46" t="s">
        <v>44</v>
      </c>
      <c r="F46" t="s">
        <v>107</v>
      </c>
      <c r="G46">
        <v>3</v>
      </c>
    </row>
    <row r="47" spans="1:17">
      <c r="A47">
        <v>21</v>
      </c>
      <c r="B47">
        <v>727</v>
      </c>
      <c r="C47" t="s">
        <v>6</v>
      </c>
      <c r="D47" t="s">
        <v>18</v>
      </c>
      <c r="E47" t="s">
        <v>44</v>
      </c>
      <c r="F47" t="s">
        <v>107</v>
      </c>
      <c r="G47">
        <v>3</v>
      </c>
    </row>
    <row r="48" spans="1:17">
      <c r="A48">
        <v>24</v>
      </c>
      <c r="B48">
        <v>857</v>
      </c>
      <c r="C48" t="s">
        <v>106</v>
      </c>
      <c r="D48" t="s">
        <v>18</v>
      </c>
      <c r="E48" t="s">
        <v>20</v>
      </c>
      <c r="F48" t="s">
        <v>107</v>
      </c>
      <c r="G48">
        <v>4</v>
      </c>
    </row>
    <row r="49" spans="1:7">
      <c r="A49">
        <v>24</v>
      </c>
      <c r="B49">
        <v>885</v>
      </c>
      <c r="C49" t="s">
        <v>106</v>
      </c>
      <c r="D49" t="s">
        <v>18</v>
      </c>
      <c r="E49" t="s">
        <v>41</v>
      </c>
      <c r="F49" t="s">
        <v>107</v>
      </c>
      <c r="G49">
        <v>4</v>
      </c>
    </row>
    <row r="50" spans="1:7">
      <c r="A50">
        <v>24</v>
      </c>
      <c r="B50">
        <v>977</v>
      </c>
      <c r="C50" t="s">
        <v>106</v>
      </c>
      <c r="D50" t="s">
        <v>18</v>
      </c>
      <c r="E50" t="s">
        <v>77</v>
      </c>
      <c r="F50" t="s">
        <v>107</v>
      </c>
      <c r="G50">
        <v>4</v>
      </c>
    </row>
    <row r="51" spans="1:7">
      <c r="A51">
        <v>25</v>
      </c>
      <c r="B51">
        <v>896</v>
      </c>
      <c r="C51" t="s">
        <v>103</v>
      </c>
      <c r="D51" t="s">
        <v>18</v>
      </c>
      <c r="E51" t="s">
        <v>44</v>
      </c>
      <c r="F51" t="s">
        <v>107</v>
      </c>
      <c r="G51">
        <v>4</v>
      </c>
    </row>
    <row r="52" spans="1:7">
      <c r="A52">
        <v>25</v>
      </c>
      <c r="B52">
        <v>900</v>
      </c>
      <c r="C52" t="s">
        <v>103</v>
      </c>
      <c r="D52" t="s">
        <v>18</v>
      </c>
      <c r="E52" t="s">
        <v>44</v>
      </c>
      <c r="F52" t="s">
        <v>107</v>
      </c>
      <c r="G52">
        <v>4</v>
      </c>
    </row>
    <row r="53" spans="1:7">
      <c r="A53">
        <v>26</v>
      </c>
      <c r="B53">
        <v>858</v>
      </c>
      <c r="C53" t="s">
        <v>106</v>
      </c>
      <c r="D53" t="s">
        <v>18</v>
      </c>
      <c r="E53" t="s">
        <v>20</v>
      </c>
      <c r="F53" t="s">
        <v>107</v>
      </c>
      <c r="G53">
        <v>4</v>
      </c>
    </row>
    <row r="54" spans="1:7">
      <c r="A54">
        <v>26</v>
      </c>
      <c r="B54">
        <v>886</v>
      </c>
      <c r="C54" t="s">
        <v>106</v>
      </c>
      <c r="D54" t="s">
        <v>18</v>
      </c>
      <c r="E54" t="s">
        <v>41</v>
      </c>
      <c r="F54" t="s">
        <v>107</v>
      </c>
      <c r="G54">
        <v>4</v>
      </c>
    </row>
    <row r="55" spans="1:7">
      <c r="A55">
        <v>26</v>
      </c>
      <c r="B55">
        <v>978</v>
      </c>
      <c r="C55" t="s">
        <v>106</v>
      </c>
      <c r="D55" t="s">
        <v>18</v>
      </c>
      <c r="E55" t="s">
        <v>77</v>
      </c>
      <c r="F55" t="s">
        <v>107</v>
      </c>
      <c r="G55">
        <v>4</v>
      </c>
    </row>
    <row r="56" spans="1:7">
      <c r="A56">
        <v>28</v>
      </c>
      <c r="B56">
        <v>899</v>
      </c>
      <c r="C56" t="s">
        <v>6</v>
      </c>
      <c r="D56" t="s">
        <v>18</v>
      </c>
      <c r="E56" t="s">
        <v>44</v>
      </c>
      <c r="F56" t="s">
        <v>107</v>
      </c>
      <c r="G56">
        <v>4</v>
      </c>
    </row>
    <row r="57" spans="1:7">
      <c r="A57">
        <v>28</v>
      </c>
      <c r="B57">
        <v>903</v>
      </c>
      <c r="C57" t="s">
        <v>6</v>
      </c>
      <c r="D57" t="s">
        <v>18</v>
      </c>
      <c r="E57" t="s">
        <v>44</v>
      </c>
      <c r="F57" t="s">
        <v>107</v>
      </c>
      <c r="G57">
        <v>4</v>
      </c>
    </row>
  </sheetData>
  <mergeCells count="50">
    <mergeCell ref="L22:Q22"/>
    <mergeCell ref="R22:R23"/>
    <mergeCell ref="S22:S23"/>
    <mergeCell ref="S24:S26"/>
    <mergeCell ref="L28:O28"/>
    <mergeCell ref="P28:P29"/>
    <mergeCell ref="Q28:Q29"/>
    <mergeCell ref="L32:O32"/>
    <mergeCell ref="P32:P33"/>
    <mergeCell ref="Q32:Q33"/>
    <mergeCell ref="Q34:Q36"/>
    <mergeCell ref="L38:O38"/>
    <mergeCell ref="P38:P39"/>
    <mergeCell ref="Q38:Q39"/>
    <mergeCell ref="K1:N1"/>
    <mergeCell ref="O1:R1"/>
    <mergeCell ref="S1:W1"/>
    <mergeCell ref="X1:AA1"/>
    <mergeCell ref="AB1:AE1"/>
    <mergeCell ref="AF1:AJ1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9"/>
  <sheetViews>
    <sheetView workbookViewId="0">
      <selection activeCell="I19" sqref="I19"/>
    </sheetView>
  </sheetViews>
  <sheetFormatPr baseColWidth="10" defaultColWidth="8.85546875" defaultRowHeight="15"/>
  <cols>
    <col min="11" max="11" width="40.7109375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J6" s="240" t="s">
        <v>179</v>
      </c>
      <c r="K6" s="13" t="s">
        <v>103</v>
      </c>
      <c r="L6" s="9">
        <f t="shared" ref="L6:AA7" si="0">COUNTIFS($C$2:$C$642,$K6,$A$2:$A$642,L$3,$F$2:$F$642,$K$4)</f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Y6" s="9">
        <f t="shared" si="0"/>
        <v>0</v>
      </c>
      <c r="Z6" s="9">
        <f t="shared" si="0"/>
        <v>0</v>
      </c>
      <c r="AA6" s="9">
        <f t="shared" si="0"/>
        <v>0</v>
      </c>
      <c r="AB6" s="9">
        <f t="shared" ref="V6:AC7" si="1">COUNTIFS($C$2:$C$642,$K6,$A$2:$A$642,AB$3,$F$2:$F$642,$K$4)</f>
        <v>0</v>
      </c>
      <c r="AC6" s="9">
        <f t="shared" si="1"/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J7" s="241"/>
      <c r="K7" s="13" t="s">
        <v>106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1"/>
        <v>0</v>
      </c>
      <c r="W7" s="9">
        <f t="shared" si="1"/>
        <v>0</v>
      </c>
      <c r="X7" s="9">
        <f t="shared" si="1"/>
        <v>0</v>
      </c>
      <c r="Y7" s="9">
        <f t="shared" si="1"/>
        <v>0</v>
      </c>
      <c r="Z7" s="9">
        <f t="shared" si="1"/>
        <v>0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J10" s="240" t="s">
        <v>179</v>
      </c>
      <c r="K10" s="13" t="s">
        <v>103</v>
      </c>
      <c r="L10" s="9">
        <f t="shared" ref="L10:AA12" si="4">COUNTIFS($C$2:$C$642,$K10,$A$2:$A$642,L$3,$F$2:$F$642,$K$8)</f>
        <v>0</v>
      </c>
      <c r="M10" s="9">
        <f t="shared" si="4"/>
        <v>0</v>
      </c>
      <c r="N10" s="9">
        <f t="shared" si="4"/>
        <v>0</v>
      </c>
      <c r="O10" s="9">
        <f t="shared" si="4"/>
        <v>0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0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0</v>
      </c>
      <c r="AB10" s="9">
        <f t="shared" ref="AB10:AM12" si="5">COUNTIFS($C$2:$C$642,$K10,$A$2:$A$642,AB$3,$F$2:$F$642,$K$8)</f>
        <v>0</v>
      </c>
      <c r="AC10" s="9">
        <f t="shared" si="5"/>
        <v>0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0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ref="AN10:AW12" si="6">COUNTIFS($C$2:$C$642,$K10,$A$2:$A$642,AN$3,$F$2:$F$642,$AN$8)</f>
        <v>0</v>
      </c>
      <c r="AO10" s="9">
        <f t="shared" si="6"/>
        <v>0</v>
      </c>
      <c r="AP10" s="9">
        <f t="shared" si="6"/>
        <v>0</v>
      </c>
      <c r="AQ10" s="9">
        <f t="shared" si="6"/>
        <v>0</v>
      </c>
      <c r="AR10" s="9">
        <f t="shared" si="6"/>
        <v>0</v>
      </c>
      <c r="AS10" s="9">
        <f t="shared" si="6"/>
        <v>0</v>
      </c>
      <c r="AT10" s="9">
        <f t="shared" si="6"/>
        <v>0</v>
      </c>
      <c r="AU10" s="9">
        <f t="shared" si="6"/>
        <v>0</v>
      </c>
      <c r="AV10" s="9">
        <f t="shared" si="6"/>
        <v>0</v>
      </c>
      <c r="AW10" s="9">
        <f t="shared" si="6"/>
        <v>0</v>
      </c>
      <c r="AX10" s="253"/>
      <c r="AY10" s="254"/>
      <c r="AZ10" s="229"/>
    </row>
    <row r="11" spans="1:52">
      <c r="J11" s="263"/>
      <c r="K11" s="13" t="s">
        <v>106</v>
      </c>
      <c r="L11" s="9">
        <f t="shared" si="4"/>
        <v>0</v>
      </c>
      <c r="M11" s="9">
        <f t="shared" si="4"/>
        <v>0</v>
      </c>
      <c r="N11" s="9">
        <f t="shared" si="4"/>
        <v>0</v>
      </c>
      <c r="O11" s="9">
        <f t="shared" si="4"/>
        <v>0</v>
      </c>
      <c r="P11" s="9">
        <f t="shared" si="4"/>
        <v>0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0</v>
      </c>
      <c r="V11" s="9">
        <f t="shared" si="4"/>
        <v>0</v>
      </c>
      <c r="W11" s="9">
        <f t="shared" si="4"/>
        <v>0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5"/>
        <v>0</v>
      </c>
      <c r="AC11" s="9">
        <f t="shared" si="5"/>
        <v>0</v>
      </c>
      <c r="AD11" s="9">
        <f t="shared" si="5"/>
        <v>0</v>
      </c>
      <c r="AE11" s="9">
        <f t="shared" si="5"/>
        <v>0</v>
      </c>
      <c r="AF11" s="9">
        <f t="shared" si="5"/>
        <v>0</v>
      </c>
      <c r="AG11" s="9">
        <f t="shared" si="5"/>
        <v>0</v>
      </c>
      <c r="AH11" s="9">
        <f t="shared" si="5"/>
        <v>0</v>
      </c>
      <c r="AI11" s="9">
        <f t="shared" si="5"/>
        <v>0</v>
      </c>
      <c r="AJ11" s="9">
        <f t="shared" si="5"/>
        <v>0</v>
      </c>
      <c r="AK11" s="9">
        <f t="shared" si="5"/>
        <v>0</v>
      </c>
      <c r="AL11" s="9">
        <f t="shared" si="5"/>
        <v>0</v>
      </c>
      <c r="AM11" s="9">
        <f t="shared" si="5"/>
        <v>0</v>
      </c>
      <c r="AN11" s="9">
        <f t="shared" si="6"/>
        <v>0</v>
      </c>
      <c r="AO11" s="9">
        <f t="shared" si="6"/>
        <v>0</v>
      </c>
      <c r="AP11" s="9">
        <f t="shared" si="6"/>
        <v>0</v>
      </c>
      <c r="AQ11" s="9">
        <f t="shared" si="6"/>
        <v>0</v>
      </c>
      <c r="AR11" s="9">
        <f t="shared" si="6"/>
        <v>0</v>
      </c>
      <c r="AS11" s="9">
        <f t="shared" si="6"/>
        <v>0</v>
      </c>
      <c r="AT11" s="9">
        <f t="shared" si="6"/>
        <v>0</v>
      </c>
      <c r="AU11" s="9">
        <f t="shared" si="6"/>
        <v>0</v>
      </c>
      <c r="AV11" s="9">
        <f t="shared" si="6"/>
        <v>0</v>
      </c>
      <c r="AW11" s="9">
        <f t="shared" si="6"/>
        <v>0</v>
      </c>
      <c r="AX11" s="253"/>
      <c r="AY11" s="254"/>
      <c r="AZ11" s="229"/>
    </row>
    <row r="12" spans="1:52">
      <c r="J12" s="241"/>
      <c r="K12" s="13" t="s">
        <v>6</v>
      </c>
      <c r="L12" s="9">
        <f t="shared" si="4"/>
        <v>0</v>
      </c>
      <c r="M12" s="9">
        <f t="shared" si="4"/>
        <v>0</v>
      </c>
      <c r="N12" s="9">
        <f t="shared" si="4"/>
        <v>0</v>
      </c>
      <c r="O12" s="9">
        <f t="shared" si="4"/>
        <v>0</v>
      </c>
      <c r="P12" s="9">
        <f t="shared" si="4"/>
        <v>0</v>
      </c>
      <c r="Q12" s="9">
        <f t="shared" si="4"/>
        <v>0</v>
      </c>
      <c r="R12" s="9">
        <f t="shared" si="4"/>
        <v>0</v>
      </c>
      <c r="S12" s="9">
        <f t="shared" si="4"/>
        <v>0</v>
      </c>
      <c r="T12" s="9">
        <f t="shared" si="4"/>
        <v>0</v>
      </c>
      <c r="U12" s="9">
        <f t="shared" si="4"/>
        <v>0</v>
      </c>
      <c r="V12" s="9">
        <f t="shared" si="4"/>
        <v>0</v>
      </c>
      <c r="W12" s="9">
        <f t="shared" si="4"/>
        <v>0</v>
      </c>
      <c r="X12" s="9">
        <f t="shared" si="4"/>
        <v>0</v>
      </c>
      <c r="Y12" s="9">
        <f t="shared" si="4"/>
        <v>0</v>
      </c>
      <c r="Z12" s="9">
        <f t="shared" si="4"/>
        <v>0</v>
      </c>
      <c r="AA12" s="9">
        <f t="shared" si="4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0</v>
      </c>
      <c r="AG12" s="9">
        <f t="shared" si="5"/>
        <v>0</v>
      </c>
      <c r="AH12" s="9">
        <f t="shared" si="5"/>
        <v>0</v>
      </c>
      <c r="AI12" s="9">
        <f t="shared" si="5"/>
        <v>0</v>
      </c>
      <c r="AJ12" s="9">
        <f t="shared" si="5"/>
        <v>0</v>
      </c>
      <c r="AK12" s="9">
        <f t="shared" si="5"/>
        <v>0</v>
      </c>
      <c r="AL12" s="9">
        <f t="shared" si="5"/>
        <v>0</v>
      </c>
      <c r="AM12" s="9">
        <f t="shared" si="5"/>
        <v>0</v>
      </c>
      <c r="AN12" s="9">
        <f t="shared" si="6"/>
        <v>0</v>
      </c>
      <c r="AO12" s="9">
        <f t="shared" si="6"/>
        <v>0</v>
      </c>
      <c r="AP12" s="9">
        <f t="shared" si="6"/>
        <v>0</v>
      </c>
      <c r="AQ12" s="9">
        <f t="shared" si="6"/>
        <v>0</v>
      </c>
      <c r="AR12" s="9">
        <f t="shared" si="6"/>
        <v>0</v>
      </c>
      <c r="AS12" s="9">
        <f t="shared" si="6"/>
        <v>0</v>
      </c>
      <c r="AT12" s="9">
        <f t="shared" si="6"/>
        <v>0</v>
      </c>
      <c r="AU12" s="9">
        <f t="shared" si="6"/>
        <v>0</v>
      </c>
      <c r="AV12" s="9">
        <f t="shared" si="6"/>
        <v>0</v>
      </c>
      <c r="AW12" s="9">
        <f t="shared" si="6"/>
        <v>0</v>
      </c>
      <c r="AX12" s="255"/>
      <c r="AY12" s="256"/>
      <c r="AZ12" s="230"/>
    </row>
    <row r="14" spans="1:52">
      <c r="K14" s="15" t="s">
        <v>186</v>
      </c>
      <c r="L14" s="16">
        <v>0</v>
      </c>
    </row>
    <row r="15" spans="1:52">
      <c r="K15" s="17" t="s">
        <v>187</v>
      </c>
      <c r="L15" s="9">
        <f>(L6+L10)*1.5</f>
        <v>0</v>
      </c>
      <c r="M15" s="9">
        <f t="shared" ref="M15:AZ15" si="7">(M6+M10)*1.5</f>
        <v>0</v>
      </c>
      <c r="N15" s="9">
        <f t="shared" si="7"/>
        <v>0</v>
      </c>
      <c r="O15" s="9">
        <f t="shared" si="7"/>
        <v>0</v>
      </c>
      <c r="P15" s="9">
        <f t="shared" si="7"/>
        <v>0</v>
      </c>
      <c r="Q15" s="9">
        <f t="shared" si="7"/>
        <v>0</v>
      </c>
      <c r="R15" s="9">
        <f t="shared" si="7"/>
        <v>0</v>
      </c>
      <c r="S15" s="9">
        <f t="shared" si="7"/>
        <v>0</v>
      </c>
      <c r="T15" s="9">
        <f t="shared" si="7"/>
        <v>0</v>
      </c>
      <c r="U15" s="9">
        <f t="shared" si="7"/>
        <v>0</v>
      </c>
      <c r="V15" s="9">
        <f t="shared" si="7"/>
        <v>0</v>
      </c>
      <c r="W15" s="9">
        <f t="shared" si="7"/>
        <v>0</v>
      </c>
      <c r="X15" s="9">
        <f t="shared" si="7"/>
        <v>0</v>
      </c>
      <c r="Y15" s="9">
        <f t="shared" si="7"/>
        <v>0</v>
      </c>
      <c r="Z15" s="9">
        <f t="shared" si="7"/>
        <v>0</v>
      </c>
      <c r="AA15" s="9">
        <f t="shared" si="7"/>
        <v>0</v>
      </c>
      <c r="AB15" s="9">
        <f t="shared" si="7"/>
        <v>0</v>
      </c>
      <c r="AC15" s="9">
        <f t="shared" si="7"/>
        <v>0</v>
      </c>
      <c r="AD15" s="9">
        <f t="shared" si="7"/>
        <v>0</v>
      </c>
      <c r="AE15" s="9">
        <f t="shared" si="7"/>
        <v>0</v>
      </c>
      <c r="AF15" s="9">
        <f>(AF10)*1.5</f>
        <v>0</v>
      </c>
      <c r="AG15" s="9">
        <f t="shared" si="7"/>
        <v>0</v>
      </c>
      <c r="AH15" s="9">
        <f t="shared" si="7"/>
        <v>0</v>
      </c>
      <c r="AI15" s="9">
        <f t="shared" si="7"/>
        <v>0</v>
      </c>
      <c r="AJ15" s="9">
        <f t="shared" si="7"/>
        <v>0</v>
      </c>
      <c r="AK15" s="9">
        <f t="shared" si="7"/>
        <v>0</v>
      </c>
      <c r="AL15" s="9">
        <f t="shared" si="7"/>
        <v>0</v>
      </c>
      <c r="AM15" s="9">
        <f t="shared" si="7"/>
        <v>0</v>
      </c>
      <c r="AN15" s="9">
        <f t="shared" si="7"/>
        <v>0</v>
      </c>
      <c r="AO15" s="9">
        <f t="shared" si="7"/>
        <v>0</v>
      </c>
      <c r="AP15" s="9">
        <f t="shared" si="7"/>
        <v>0</v>
      </c>
      <c r="AQ15" s="9">
        <f t="shared" si="7"/>
        <v>0</v>
      </c>
      <c r="AR15" s="9">
        <f t="shared" si="7"/>
        <v>0</v>
      </c>
      <c r="AS15" s="9">
        <f t="shared" si="7"/>
        <v>0</v>
      </c>
      <c r="AT15" s="9">
        <f t="shared" si="7"/>
        <v>0</v>
      </c>
      <c r="AU15" s="9">
        <f t="shared" si="7"/>
        <v>0</v>
      </c>
      <c r="AV15" s="9">
        <f t="shared" si="7"/>
        <v>0</v>
      </c>
      <c r="AW15" s="9">
        <f t="shared" si="7"/>
        <v>0</v>
      </c>
      <c r="AX15" s="9">
        <f t="shared" si="7"/>
        <v>0</v>
      </c>
      <c r="AY15" s="9">
        <f t="shared" si="7"/>
        <v>0</v>
      </c>
      <c r="AZ15" s="9">
        <f t="shared" si="7"/>
        <v>0</v>
      </c>
    </row>
    <row r="16" spans="1:52">
      <c r="K16" s="17" t="s">
        <v>188</v>
      </c>
      <c r="L16" s="9">
        <f>(L7+L11)*1</f>
        <v>0</v>
      </c>
      <c r="M16" s="9">
        <f t="shared" ref="M16:AZ16" si="8">(M7+M11)*1</f>
        <v>0</v>
      </c>
      <c r="N16" s="9">
        <f t="shared" si="8"/>
        <v>0</v>
      </c>
      <c r="O16" s="9">
        <f t="shared" si="8"/>
        <v>0</v>
      </c>
      <c r="P16" s="9">
        <f t="shared" si="8"/>
        <v>0</v>
      </c>
      <c r="Q16" s="9">
        <f t="shared" si="8"/>
        <v>0</v>
      </c>
      <c r="R16" s="9">
        <f t="shared" si="8"/>
        <v>0</v>
      </c>
      <c r="S16" s="9">
        <f t="shared" si="8"/>
        <v>0</v>
      </c>
      <c r="T16" s="9">
        <f t="shared" si="8"/>
        <v>0</v>
      </c>
      <c r="U16" s="9">
        <f t="shared" si="8"/>
        <v>0</v>
      </c>
      <c r="V16" s="9">
        <f t="shared" si="8"/>
        <v>0</v>
      </c>
      <c r="W16" s="9">
        <f t="shared" si="8"/>
        <v>0</v>
      </c>
      <c r="X16" s="9">
        <f t="shared" si="8"/>
        <v>0</v>
      </c>
      <c r="Y16" s="9">
        <f t="shared" si="8"/>
        <v>0</v>
      </c>
      <c r="Z16" s="9">
        <f t="shared" si="8"/>
        <v>0</v>
      </c>
      <c r="AA16" s="9">
        <f t="shared" si="8"/>
        <v>0</v>
      </c>
      <c r="AB16" s="9">
        <f t="shared" si="8"/>
        <v>0</v>
      </c>
      <c r="AC16" s="9">
        <f t="shared" si="8"/>
        <v>0</v>
      </c>
      <c r="AD16" s="9">
        <f t="shared" si="8"/>
        <v>0</v>
      </c>
      <c r="AE16" s="9">
        <f t="shared" si="8"/>
        <v>0</v>
      </c>
      <c r="AF16" s="9">
        <f t="shared" si="8"/>
        <v>0</v>
      </c>
      <c r="AG16" s="9">
        <f t="shared" si="8"/>
        <v>0</v>
      </c>
      <c r="AH16" s="9">
        <f t="shared" si="8"/>
        <v>0</v>
      </c>
      <c r="AI16" s="9">
        <f t="shared" si="8"/>
        <v>0</v>
      </c>
      <c r="AJ16" s="9">
        <f t="shared" si="8"/>
        <v>0</v>
      </c>
      <c r="AK16" s="9">
        <f t="shared" si="8"/>
        <v>0</v>
      </c>
      <c r="AL16" s="9">
        <f t="shared" si="8"/>
        <v>0</v>
      </c>
      <c r="AM16" s="9">
        <f t="shared" si="8"/>
        <v>0</v>
      </c>
      <c r="AN16" s="9">
        <f t="shared" si="8"/>
        <v>0</v>
      </c>
      <c r="AO16" s="9">
        <f t="shared" si="8"/>
        <v>0</v>
      </c>
      <c r="AP16" s="9">
        <f t="shared" si="8"/>
        <v>0</v>
      </c>
      <c r="AQ16" s="9">
        <f t="shared" si="8"/>
        <v>0</v>
      </c>
      <c r="AR16" s="9">
        <f t="shared" si="8"/>
        <v>0</v>
      </c>
      <c r="AS16" s="9">
        <f t="shared" si="8"/>
        <v>0</v>
      </c>
      <c r="AT16" s="9">
        <f t="shared" si="8"/>
        <v>0</v>
      </c>
      <c r="AU16" s="9">
        <f t="shared" si="8"/>
        <v>0</v>
      </c>
      <c r="AV16" s="9">
        <f t="shared" si="8"/>
        <v>0</v>
      </c>
      <c r="AW16" s="9">
        <f t="shared" si="8"/>
        <v>0</v>
      </c>
      <c r="AX16" s="9">
        <f t="shared" si="8"/>
        <v>0</v>
      </c>
      <c r="AY16" s="9">
        <f t="shared" si="8"/>
        <v>0</v>
      </c>
      <c r="AZ16" s="9">
        <f t="shared" si="8"/>
        <v>0</v>
      </c>
    </row>
    <row r="17" spans="11:52">
      <c r="K17" s="17" t="s">
        <v>189</v>
      </c>
      <c r="L17" s="9">
        <f>L12*2.5</f>
        <v>0</v>
      </c>
      <c r="M17" s="9">
        <f t="shared" ref="M17:AZ17" si="9">M12*2.5</f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0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0</v>
      </c>
      <c r="Z17" s="9">
        <f t="shared" si="9"/>
        <v>0</v>
      </c>
      <c r="AA17" s="9">
        <f t="shared" si="9"/>
        <v>0</v>
      </c>
      <c r="AB17" s="9">
        <f t="shared" si="9"/>
        <v>0</v>
      </c>
      <c r="AC17" s="9">
        <f t="shared" si="9"/>
        <v>0</v>
      </c>
      <c r="AD17" s="9">
        <f t="shared" si="9"/>
        <v>0</v>
      </c>
      <c r="AE17" s="9">
        <f t="shared" si="9"/>
        <v>0</v>
      </c>
      <c r="AF17" s="9">
        <f t="shared" si="9"/>
        <v>0</v>
      </c>
      <c r="AG17" s="9">
        <f t="shared" si="9"/>
        <v>0</v>
      </c>
      <c r="AH17" s="9">
        <f t="shared" si="9"/>
        <v>0</v>
      </c>
      <c r="AI17" s="9">
        <f t="shared" si="9"/>
        <v>0</v>
      </c>
      <c r="AJ17" s="9">
        <f t="shared" si="9"/>
        <v>0</v>
      </c>
      <c r="AK17" s="9">
        <f t="shared" si="9"/>
        <v>0</v>
      </c>
      <c r="AL17" s="9">
        <f t="shared" si="9"/>
        <v>0</v>
      </c>
      <c r="AM17" s="9">
        <f t="shared" si="9"/>
        <v>0</v>
      </c>
      <c r="AN17" s="9">
        <f t="shared" si="9"/>
        <v>0</v>
      </c>
      <c r="AO17" s="9">
        <f t="shared" si="9"/>
        <v>0</v>
      </c>
      <c r="AP17" s="9">
        <f t="shared" si="9"/>
        <v>0</v>
      </c>
      <c r="AQ17" s="9">
        <f t="shared" si="9"/>
        <v>0</v>
      </c>
      <c r="AR17" s="9">
        <f t="shared" si="9"/>
        <v>0</v>
      </c>
      <c r="AS17" s="9">
        <f t="shared" si="9"/>
        <v>0</v>
      </c>
      <c r="AT17" s="9">
        <f t="shared" si="9"/>
        <v>0</v>
      </c>
      <c r="AU17" s="9">
        <f t="shared" si="9"/>
        <v>0</v>
      </c>
      <c r="AV17" s="9">
        <f t="shared" si="9"/>
        <v>0</v>
      </c>
      <c r="AW17" s="9">
        <f t="shared" si="9"/>
        <v>0</v>
      </c>
      <c r="AX17" s="9">
        <f t="shared" si="9"/>
        <v>0</v>
      </c>
      <c r="AY17" s="9">
        <f t="shared" si="9"/>
        <v>0</v>
      </c>
      <c r="AZ17" s="9">
        <f t="shared" si="9"/>
        <v>0</v>
      </c>
    </row>
    <row r="18" spans="11:52">
      <c r="K18" s="18" t="s">
        <v>190</v>
      </c>
      <c r="L18" s="19">
        <f>SUM(L15:L17)</f>
        <v>0</v>
      </c>
      <c r="M18" s="19">
        <f t="shared" ref="M18:AZ18" si="10">SUM(M15:M17)</f>
        <v>0</v>
      </c>
      <c r="N18" s="19">
        <f t="shared" si="10"/>
        <v>0</v>
      </c>
      <c r="O18" s="19">
        <f t="shared" si="10"/>
        <v>0</v>
      </c>
      <c r="P18" s="19">
        <f t="shared" si="10"/>
        <v>0</v>
      </c>
      <c r="Q18" s="19">
        <f t="shared" si="10"/>
        <v>0</v>
      </c>
      <c r="R18" s="19">
        <f t="shared" si="10"/>
        <v>0</v>
      </c>
      <c r="S18" s="19">
        <f t="shared" si="10"/>
        <v>0</v>
      </c>
      <c r="T18" s="19">
        <f t="shared" si="10"/>
        <v>0</v>
      </c>
      <c r="U18" s="19">
        <f t="shared" si="10"/>
        <v>0</v>
      </c>
      <c r="V18" s="19">
        <f t="shared" si="10"/>
        <v>0</v>
      </c>
      <c r="W18" s="19">
        <f t="shared" si="10"/>
        <v>0</v>
      </c>
      <c r="X18" s="19">
        <f t="shared" si="10"/>
        <v>0</v>
      </c>
      <c r="Y18" s="19">
        <f t="shared" si="10"/>
        <v>0</v>
      </c>
      <c r="Z18" s="19">
        <f t="shared" si="10"/>
        <v>0</v>
      </c>
      <c r="AA18" s="19">
        <f t="shared" si="10"/>
        <v>0</v>
      </c>
      <c r="AB18" s="19">
        <f t="shared" si="10"/>
        <v>0</v>
      </c>
      <c r="AC18" s="19">
        <f t="shared" si="10"/>
        <v>0</v>
      </c>
      <c r="AD18" s="19">
        <f t="shared" si="10"/>
        <v>0</v>
      </c>
      <c r="AE18" s="19">
        <f t="shared" si="10"/>
        <v>0</v>
      </c>
      <c r="AF18" s="19">
        <f t="shared" si="10"/>
        <v>0</v>
      </c>
      <c r="AG18" s="19">
        <f t="shared" si="10"/>
        <v>0</v>
      </c>
      <c r="AH18" s="19">
        <f t="shared" si="10"/>
        <v>0</v>
      </c>
      <c r="AI18" s="19">
        <f t="shared" si="10"/>
        <v>0</v>
      </c>
      <c r="AJ18" s="19">
        <f t="shared" si="10"/>
        <v>0</v>
      </c>
      <c r="AK18" s="19">
        <f t="shared" si="10"/>
        <v>0</v>
      </c>
      <c r="AL18" s="19">
        <f t="shared" si="10"/>
        <v>0</v>
      </c>
      <c r="AM18" s="19">
        <f t="shared" si="10"/>
        <v>0</v>
      </c>
      <c r="AN18" s="19">
        <f t="shared" si="10"/>
        <v>0</v>
      </c>
      <c r="AO18" s="19">
        <f t="shared" si="10"/>
        <v>0</v>
      </c>
      <c r="AP18" s="19">
        <f t="shared" si="10"/>
        <v>0</v>
      </c>
      <c r="AQ18" s="19">
        <f t="shared" si="10"/>
        <v>0</v>
      </c>
      <c r="AR18" s="19">
        <f t="shared" si="10"/>
        <v>0</v>
      </c>
      <c r="AS18" s="19">
        <f t="shared" si="10"/>
        <v>0</v>
      </c>
      <c r="AT18" s="19">
        <f t="shared" si="10"/>
        <v>0</v>
      </c>
      <c r="AU18" s="19">
        <f t="shared" si="10"/>
        <v>0</v>
      </c>
      <c r="AV18" s="19">
        <f t="shared" si="10"/>
        <v>0</v>
      </c>
      <c r="AW18" s="19">
        <f t="shared" si="10"/>
        <v>0</v>
      </c>
      <c r="AX18" s="19">
        <f t="shared" si="10"/>
        <v>0</v>
      </c>
      <c r="AY18" s="19">
        <f t="shared" si="10"/>
        <v>0</v>
      </c>
      <c r="AZ18" s="19">
        <f t="shared" si="10"/>
        <v>0</v>
      </c>
    </row>
    <row r="19" spans="11:52">
      <c r="K19" s="18" t="s">
        <v>191</v>
      </c>
      <c r="L19" s="20">
        <f t="shared" ref="L19:AZ19" si="11">IF(L18&gt;$L$14,L18-$L$14,0)</f>
        <v>0</v>
      </c>
      <c r="M19" s="20">
        <f t="shared" si="11"/>
        <v>0</v>
      </c>
      <c r="N19" s="20">
        <f t="shared" si="11"/>
        <v>0</v>
      </c>
      <c r="O19" s="20">
        <f t="shared" si="11"/>
        <v>0</v>
      </c>
      <c r="P19" s="20">
        <f t="shared" si="11"/>
        <v>0</v>
      </c>
      <c r="Q19" s="20">
        <f t="shared" si="11"/>
        <v>0</v>
      </c>
      <c r="R19" s="20">
        <f t="shared" si="11"/>
        <v>0</v>
      </c>
      <c r="S19" s="20">
        <f t="shared" si="11"/>
        <v>0</v>
      </c>
      <c r="T19" s="20">
        <f t="shared" si="11"/>
        <v>0</v>
      </c>
      <c r="U19" s="20">
        <f t="shared" si="11"/>
        <v>0</v>
      </c>
      <c r="V19" s="20">
        <f t="shared" si="11"/>
        <v>0</v>
      </c>
      <c r="W19" s="20">
        <f t="shared" si="11"/>
        <v>0</v>
      </c>
      <c r="X19" s="20">
        <f t="shared" si="11"/>
        <v>0</v>
      </c>
      <c r="Y19" s="20">
        <f t="shared" si="11"/>
        <v>0</v>
      </c>
      <c r="Z19" s="20">
        <f t="shared" si="11"/>
        <v>0</v>
      </c>
      <c r="AA19" s="20">
        <f t="shared" si="11"/>
        <v>0</v>
      </c>
      <c r="AB19" s="20">
        <f t="shared" si="11"/>
        <v>0</v>
      </c>
      <c r="AC19" s="20">
        <f t="shared" si="11"/>
        <v>0</v>
      </c>
      <c r="AD19" s="20">
        <f t="shared" si="11"/>
        <v>0</v>
      </c>
      <c r="AE19" s="20">
        <f t="shared" si="11"/>
        <v>0</v>
      </c>
      <c r="AF19" s="20">
        <f t="shared" si="11"/>
        <v>0</v>
      </c>
      <c r="AG19" s="20">
        <f t="shared" si="11"/>
        <v>0</v>
      </c>
      <c r="AH19" s="20">
        <f t="shared" si="11"/>
        <v>0</v>
      </c>
      <c r="AI19" s="20">
        <f t="shared" si="11"/>
        <v>0</v>
      </c>
      <c r="AJ19" s="20">
        <f t="shared" si="11"/>
        <v>0</v>
      </c>
      <c r="AK19" s="20">
        <f t="shared" si="11"/>
        <v>0</v>
      </c>
      <c r="AL19" s="20">
        <f t="shared" si="11"/>
        <v>0</v>
      </c>
      <c r="AM19" s="20">
        <f t="shared" si="11"/>
        <v>0</v>
      </c>
      <c r="AN19" s="20">
        <f t="shared" si="11"/>
        <v>0</v>
      </c>
      <c r="AO19" s="20">
        <f t="shared" si="11"/>
        <v>0</v>
      </c>
      <c r="AP19" s="20">
        <f t="shared" si="11"/>
        <v>0</v>
      </c>
      <c r="AQ19" s="20">
        <f t="shared" si="11"/>
        <v>0</v>
      </c>
      <c r="AR19" s="20">
        <f t="shared" si="11"/>
        <v>0</v>
      </c>
      <c r="AS19" s="20">
        <f t="shared" si="11"/>
        <v>0</v>
      </c>
      <c r="AT19" s="20">
        <f t="shared" si="11"/>
        <v>0</v>
      </c>
      <c r="AU19" s="20">
        <f t="shared" si="11"/>
        <v>0</v>
      </c>
      <c r="AV19" s="20">
        <f t="shared" si="11"/>
        <v>0</v>
      </c>
      <c r="AW19" s="20">
        <f t="shared" si="11"/>
        <v>0</v>
      </c>
      <c r="AX19" s="20">
        <f t="shared" si="11"/>
        <v>0</v>
      </c>
      <c r="AY19" s="20">
        <f t="shared" si="11"/>
        <v>0</v>
      </c>
      <c r="AZ19" s="20">
        <f t="shared" si="11"/>
        <v>0</v>
      </c>
    </row>
  </sheetData>
  <mergeCells count="36">
    <mergeCell ref="AK1:AN1"/>
    <mergeCell ref="AO1:AR1"/>
    <mergeCell ref="AS1:AW1"/>
    <mergeCell ref="AM5:AM7"/>
    <mergeCell ref="AN5:AP5"/>
    <mergeCell ref="J6:J7"/>
    <mergeCell ref="R5:T5"/>
    <mergeCell ref="U5:W5"/>
    <mergeCell ref="X5:Z5"/>
    <mergeCell ref="AA5:AC5"/>
    <mergeCell ref="L5:N5"/>
    <mergeCell ref="O5:Q5"/>
    <mergeCell ref="AQ5:AS5"/>
    <mergeCell ref="AT5:AV5"/>
    <mergeCell ref="AW5:AY5"/>
    <mergeCell ref="AX1:AZ1"/>
    <mergeCell ref="K4:AC4"/>
    <mergeCell ref="AD4:AE7"/>
    <mergeCell ref="AF4:AY4"/>
    <mergeCell ref="AZ4:AZ12"/>
    <mergeCell ref="K1:N1"/>
    <mergeCell ref="O1:R1"/>
    <mergeCell ref="S1:W1"/>
    <mergeCell ref="X1:AA1"/>
    <mergeCell ref="AB1:AE1"/>
    <mergeCell ref="AF1:AJ1"/>
    <mergeCell ref="AG5:AI5"/>
    <mergeCell ref="AJ5:AL5"/>
    <mergeCell ref="J10:J12"/>
    <mergeCell ref="K8:AM8"/>
    <mergeCell ref="AN8:AW9"/>
    <mergeCell ref="AX8:AY12"/>
    <mergeCell ref="L9:R9"/>
    <mergeCell ref="S9:Y9"/>
    <mergeCell ref="Z9:AF9"/>
    <mergeCell ref="AG9:AM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55"/>
  <sheetViews>
    <sheetView topLeftCell="K1" workbookViewId="0">
      <selection activeCell="M14" sqref="M14"/>
    </sheetView>
  </sheetViews>
  <sheetFormatPr baseColWidth="10" defaultColWidth="8.85546875" defaultRowHeight="15"/>
  <cols>
    <col min="11" max="11" width="40.7109375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A2">
        <v>2</v>
      </c>
      <c r="B2">
        <v>10</v>
      </c>
      <c r="C2" t="s">
        <v>103</v>
      </c>
      <c r="D2" t="s">
        <v>30</v>
      </c>
      <c r="E2" t="s">
        <v>29</v>
      </c>
      <c r="F2" t="s">
        <v>105</v>
      </c>
      <c r="G2">
        <v>1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A3">
        <v>2</v>
      </c>
      <c r="B3">
        <v>40</v>
      </c>
      <c r="C3" t="s">
        <v>103</v>
      </c>
      <c r="D3" t="s">
        <v>30</v>
      </c>
      <c r="E3" t="s">
        <v>68</v>
      </c>
      <c r="F3" t="s">
        <v>105</v>
      </c>
      <c r="G3">
        <v>1</v>
      </c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A4">
        <v>3</v>
      </c>
      <c r="B4">
        <v>7</v>
      </c>
      <c r="C4" t="s">
        <v>106</v>
      </c>
      <c r="D4" t="s">
        <v>104</v>
      </c>
      <c r="E4" t="s">
        <v>26</v>
      </c>
      <c r="F4" t="s">
        <v>105</v>
      </c>
      <c r="G4">
        <v>1</v>
      </c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A5">
        <v>3</v>
      </c>
      <c r="B5">
        <v>9</v>
      </c>
      <c r="C5" t="s">
        <v>106</v>
      </c>
      <c r="D5" t="s">
        <v>104</v>
      </c>
      <c r="E5" t="s">
        <v>26</v>
      </c>
      <c r="F5" t="s">
        <v>105</v>
      </c>
      <c r="G5">
        <v>1</v>
      </c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A6">
        <v>3</v>
      </c>
      <c r="B6">
        <v>17</v>
      </c>
      <c r="C6" t="s">
        <v>106</v>
      </c>
      <c r="D6" t="s">
        <v>30</v>
      </c>
      <c r="E6" t="s">
        <v>45</v>
      </c>
      <c r="F6" t="s">
        <v>105</v>
      </c>
      <c r="G6">
        <v>1</v>
      </c>
      <c r="J6" s="240" t="s">
        <v>179</v>
      </c>
      <c r="K6" s="13" t="s">
        <v>103</v>
      </c>
      <c r="L6" s="9">
        <f t="shared" ref="L6:AA7" si="0">COUNTIFS($C$2:$C$642,$K6,$A$2:$A$642,L$3,$F$2:$F$642,$K$4)</f>
        <v>0</v>
      </c>
      <c r="M6" s="9">
        <f t="shared" si="0"/>
        <v>2</v>
      </c>
      <c r="N6" s="9">
        <f t="shared" si="0"/>
        <v>0</v>
      </c>
      <c r="O6" s="9">
        <f t="shared" si="0"/>
        <v>0</v>
      </c>
      <c r="P6" s="9">
        <f t="shared" si="0"/>
        <v>2</v>
      </c>
      <c r="Q6" s="9">
        <f t="shared" si="0"/>
        <v>0</v>
      </c>
      <c r="R6" s="9">
        <f t="shared" si="0"/>
        <v>0</v>
      </c>
      <c r="S6" s="9">
        <f t="shared" si="0"/>
        <v>1</v>
      </c>
      <c r="T6" s="9">
        <f t="shared" si="0"/>
        <v>0</v>
      </c>
      <c r="U6" s="9">
        <f t="shared" si="0"/>
        <v>0</v>
      </c>
      <c r="V6" s="9">
        <f t="shared" si="0"/>
        <v>1</v>
      </c>
      <c r="W6" s="9">
        <f t="shared" si="0"/>
        <v>0</v>
      </c>
      <c r="X6" s="9">
        <f t="shared" si="0"/>
        <v>0</v>
      </c>
      <c r="Y6" s="9">
        <f t="shared" si="0"/>
        <v>0</v>
      </c>
      <c r="Z6" s="9">
        <f t="shared" si="0"/>
        <v>0</v>
      </c>
      <c r="AA6" s="9">
        <f t="shared" si="0"/>
        <v>0</v>
      </c>
      <c r="AB6" s="9">
        <f t="shared" ref="V6:AC7" si="1">COUNTIFS($C$2:$C$642,$K6,$A$2:$A$642,AB$3,$F$2:$F$642,$K$4)</f>
        <v>0</v>
      </c>
      <c r="AC6" s="9">
        <f t="shared" si="1"/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A7">
        <v>3</v>
      </c>
      <c r="B7">
        <v>21</v>
      </c>
      <c r="C7" t="s">
        <v>106</v>
      </c>
      <c r="D7" t="s">
        <v>104</v>
      </c>
      <c r="E7" t="s">
        <v>52</v>
      </c>
      <c r="F7" t="s">
        <v>105</v>
      </c>
      <c r="G7">
        <v>1</v>
      </c>
      <c r="J7" s="241"/>
      <c r="K7" s="13" t="s">
        <v>106</v>
      </c>
      <c r="L7" s="9">
        <f t="shared" si="0"/>
        <v>0</v>
      </c>
      <c r="M7" s="9">
        <f t="shared" si="0"/>
        <v>0</v>
      </c>
      <c r="N7" s="9">
        <f t="shared" si="0"/>
        <v>11</v>
      </c>
      <c r="O7" s="9">
        <f t="shared" si="0"/>
        <v>0</v>
      </c>
      <c r="P7" s="9">
        <f t="shared" si="0"/>
        <v>0</v>
      </c>
      <c r="Q7" s="9">
        <f t="shared" si="0"/>
        <v>8</v>
      </c>
      <c r="R7" s="9">
        <f t="shared" si="0"/>
        <v>0</v>
      </c>
      <c r="S7" s="9">
        <f t="shared" si="0"/>
        <v>0</v>
      </c>
      <c r="T7" s="9">
        <f t="shared" si="0"/>
        <v>9</v>
      </c>
      <c r="U7" s="9">
        <f t="shared" si="0"/>
        <v>0</v>
      </c>
      <c r="V7" s="9">
        <f t="shared" si="1"/>
        <v>0</v>
      </c>
      <c r="W7" s="9">
        <f t="shared" si="1"/>
        <v>7</v>
      </c>
      <c r="X7" s="9">
        <f t="shared" si="1"/>
        <v>0</v>
      </c>
      <c r="Y7" s="9">
        <f t="shared" si="1"/>
        <v>0</v>
      </c>
      <c r="Z7" s="9">
        <f t="shared" si="1"/>
        <v>8</v>
      </c>
      <c r="AA7" s="9">
        <f t="shared" si="1"/>
        <v>0</v>
      </c>
      <c r="AB7" s="9">
        <f t="shared" si="1"/>
        <v>0</v>
      </c>
      <c r="AC7" s="9">
        <f t="shared" si="1"/>
        <v>1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A8">
        <v>3</v>
      </c>
      <c r="B8">
        <v>23</v>
      </c>
      <c r="C8" t="s">
        <v>106</v>
      </c>
      <c r="D8" t="s">
        <v>104</v>
      </c>
      <c r="E8" t="s">
        <v>52</v>
      </c>
      <c r="F8" t="s">
        <v>105</v>
      </c>
      <c r="G8">
        <v>1</v>
      </c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A9">
        <v>3</v>
      </c>
      <c r="B9">
        <v>25</v>
      </c>
      <c r="C9" t="s">
        <v>106</v>
      </c>
      <c r="D9" t="s">
        <v>30</v>
      </c>
      <c r="E9" t="s">
        <v>55</v>
      </c>
      <c r="F9" t="s">
        <v>105</v>
      </c>
      <c r="G9">
        <v>1</v>
      </c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A10">
        <v>3</v>
      </c>
      <c r="B10">
        <v>27</v>
      </c>
      <c r="C10" t="s">
        <v>106</v>
      </c>
      <c r="D10" t="s">
        <v>30</v>
      </c>
      <c r="E10" t="s">
        <v>55</v>
      </c>
      <c r="F10" t="s">
        <v>105</v>
      </c>
      <c r="G10">
        <v>1</v>
      </c>
      <c r="J10" s="240" t="s">
        <v>179</v>
      </c>
      <c r="K10" s="13" t="s">
        <v>103</v>
      </c>
      <c r="L10" s="9">
        <f t="shared" ref="L10:AA12" si="4">COUNTIFS($C$2:$C$642,$K10,$A$2:$A$642,L$3,$F$2:$F$642,$K$8)</f>
        <v>0</v>
      </c>
      <c r="M10" s="9">
        <f t="shared" si="4"/>
        <v>0</v>
      </c>
      <c r="N10" s="9">
        <f t="shared" si="4"/>
        <v>0</v>
      </c>
      <c r="O10" s="9">
        <f t="shared" si="4"/>
        <v>7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7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0</v>
      </c>
      <c r="AB10" s="9">
        <f t="shared" ref="AB10:AM12" si="5">COUNTIFS($C$2:$C$642,$K10,$A$2:$A$642,AB$3,$F$2:$F$642,$K$8)</f>
        <v>0</v>
      </c>
      <c r="AC10" s="9">
        <f t="shared" si="5"/>
        <v>7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7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ref="AN10:AW12" si="6">COUNTIFS($C$2:$C$642,$K10,$A$2:$A$642,AN$3,$F$2:$F$642,$AN$8)</f>
        <v>0</v>
      </c>
      <c r="AO10" s="9">
        <f t="shared" si="6"/>
        <v>0</v>
      </c>
      <c r="AP10" s="9">
        <f t="shared" si="6"/>
        <v>0</v>
      </c>
      <c r="AQ10" s="9">
        <f t="shared" si="6"/>
        <v>0</v>
      </c>
      <c r="AR10" s="9">
        <f t="shared" si="6"/>
        <v>0</v>
      </c>
      <c r="AS10" s="9">
        <f t="shared" si="6"/>
        <v>0</v>
      </c>
      <c r="AT10" s="9">
        <f t="shared" si="6"/>
        <v>0</v>
      </c>
      <c r="AU10" s="9">
        <f t="shared" si="6"/>
        <v>0</v>
      </c>
      <c r="AV10" s="9">
        <f t="shared" si="6"/>
        <v>0</v>
      </c>
      <c r="AW10" s="9">
        <f t="shared" si="6"/>
        <v>0</v>
      </c>
      <c r="AX10" s="253"/>
      <c r="AY10" s="254"/>
      <c r="AZ10" s="229"/>
    </row>
    <row r="11" spans="1:52">
      <c r="A11">
        <v>3</v>
      </c>
      <c r="B11">
        <v>31</v>
      </c>
      <c r="C11" t="s">
        <v>106</v>
      </c>
      <c r="D11" t="s">
        <v>104</v>
      </c>
      <c r="E11" t="s">
        <v>61</v>
      </c>
      <c r="F11" t="s">
        <v>105</v>
      </c>
      <c r="G11">
        <v>1</v>
      </c>
      <c r="J11" s="263"/>
      <c r="K11" s="13" t="s">
        <v>106</v>
      </c>
      <c r="L11" s="9">
        <f t="shared" si="4"/>
        <v>0</v>
      </c>
      <c r="M11" s="9">
        <f t="shared" si="4"/>
        <v>0</v>
      </c>
      <c r="N11" s="9">
        <f t="shared" si="4"/>
        <v>4</v>
      </c>
      <c r="O11" s="9">
        <f t="shared" si="4"/>
        <v>0</v>
      </c>
      <c r="P11" s="9">
        <f t="shared" si="4"/>
        <v>4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6</v>
      </c>
      <c r="V11" s="9">
        <f t="shared" si="4"/>
        <v>0</v>
      </c>
      <c r="W11" s="9">
        <f t="shared" si="4"/>
        <v>6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5"/>
        <v>6</v>
      </c>
      <c r="AC11" s="9">
        <f t="shared" si="5"/>
        <v>0</v>
      </c>
      <c r="AD11" s="9">
        <f t="shared" si="5"/>
        <v>6</v>
      </c>
      <c r="AE11" s="9">
        <f t="shared" si="5"/>
        <v>0</v>
      </c>
      <c r="AF11" s="9">
        <f t="shared" si="5"/>
        <v>0</v>
      </c>
      <c r="AG11" s="9">
        <f t="shared" si="5"/>
        <v>0</v>
      </c>
      <c r="AH11" s="9">
        <f t="shared" si="5"/>
        <v>0</v>
      </c>
      <c r="AI11" s="9">
        <f t="shared" si="5"/>
        <v>8</v>
      </c>
      <c r="AJ11" s="9">
        <f t="shared" si="5"/>
        <v>0</v>
      </c>
      <c r="AK11" s="9">
        <f t="shared" si="5"/>
        <v>8</v>
      </c>
      <c r="AL11" s="9">
        <f t="shared" si="5"/>
        <v>0</v>
      </c>
      <c r="AM11" s="9">
        <f t="shared" si="5"/>
        <v>0</v>
      </c>
      <c r="AN11" s="9">
        <f t="shared" si="6"/>
        <v>0</v>
      </c>
      <c r="AO11" s="9">
        <f t="shared" si="6"/>
        <v>0</v>
      </c>
      <c r="AP11" s="9">
        <f t="shared" si="6"/>
        <v>0</v>
      </c>
      <c r="AQ11" s="9">
        <f t="shared" si="6"/>
        <v>0</v>
      </c>
      <c r="AR11" s="9">
        <f t="shared" si="6"/>
        <v>0</v>
      </c>
      <c r="AS11" s="9">
        <f t="shared" si="6"/>
        <v>0</v>
      </c>
      <c r="AT11" s="9">
        <f t="shared" si="6"/>
        <v>0</v>
      </c>
      <c r="AU11" s="9">
        <f t="shared" si="6"/>
        <v>0</v>
      </c>
      <c r="AV11" s="9">
        <f t="shared" si="6"/>
        <v>0</v>
      </c>
      <c r="AW11" s="9">
        <f t="shared" si="6"/>
        <v>0</v>
      </c>
      <c r="AX11" s="253"/>
      <c r="AY11" s="254"/>
      <c r="AZ11" s="229"/>
    </row>
    <row r="12" spans="1:52">
      <c r="A12">
        <v>3</v>
      </c>
      <c r="B12">
        <v>37</v>
      </c>
      <c r="C12" t="s">
        <v>106</v>
      </c>
      <c r="D12" t="s">
        <v>104</v>
      </c>
      <c r="E12" t="s">
        <v>64</v>
      </c>
      <c r="F12" t="s">
        <v>105</v>
      </c>
      <c r="G12">
        <v>1</v>
      </c>
      <c r="J12" s="241"/>
      <c r="K12" s="13" t="s">
        <v>6</v>
      </c>
      <c r="L12" s="9">
        <f t="shared" si="4"/>
        <v>0</v>
      </c>
      <c r="M12" s="9">
        <f t="shared" si="4"/>
        <v>0</v>
      </c>
      <c r="N12" s="9">
        <f t="shared" si="4"/>
        <v>0</v>
      </c>
      <c r="O12" s="9">
        <f t="shared" si="4"/>
        <v>0</v>
      </c>
      <c r="P12" s="9">
        <f t="shared" si="4"/>
        <v>0</v>
      </c>
      <c r="Q12" s="9">
        <f t="shared" si="4"/>
        <v>0</v>
      </c>
      <c r="R12" s="9">
        <f t="shared" si="4"/>
        <v>7</v>
      </c>
      <c r="S12" s="9">
        <f t="shared" si="4"/>
        <v>0</v>
      </c>
      <c r="T12" s="9">
        <f t="shared" si="4"/>
        <v>0</v>
      </c>
      <c r="U12" s="9">
        <f t="shared" si="4"/>
        <v>0</v>
      </c>
      <c r="V12" s="9">
        <f t="shared" si="4"/>
        <v>0</v>
      </c>
      <c r="W12" s="9">
        <f t="shared" si="4"/>
        <v>0</v>
      </c>
      <c r="X12" s="9">
        <f t="shared" si="4"/>
        <v>0</v>
      </c>
      <c r="Y12" s="9">
        <f t="shared" si="4"/>
        <v>7</v>
      </c>
      <c r="Z12" s="9">
        <f t="shared" si="4"/>
        <v>0</v>
      </c>
      <c r="AA12" s="9">
        <f t="shared" si="4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7</v>
      </c>
      <c r="AG12" s="9">
        <f t="shared" si="5"/>
        <v>0</v>
      </c>
      <c r="AH12" s="9">
        <f t="shared" si="5"/>
        <v>0</v>
      </c>
      <c r="AI12" s="9">
        <f t="shared" si="5"/>
        <v>0</v>
      </c>
      <c r="AJ12" s="9">
        <f t="shared" si="5"/>
        <v>0</v>
      </c>
      <c r="AK12" s="9">
        <f t="shared" si="5"/>
        <v>0</v>
      </c>
      <c r="AL12" s="9">
        <f t="shared" si="5"/>
        <v>0</v>
      </c>
      <c r="AM12" s="9">
        <f t="shared" si="5"/>
        <v>7</v>
      </c>
      <c r="AN12" s="9">
        <f t="shared" si="6"/>
        <v>0</v>
      </c>
      <c r="AO12" s="9">
        <f t="shared" si="6"/>
        <v>0</v>
      </c>
      <c r="AP12" s="9">
        <f t="shared" si="6"/>
        <v>0</v>
      </c>
      <c r="AQ12" s="9">
        <f t="shared" si="6"/>
        <v>0</v>
      </c>
      <c r="AR12" s="9">
        <f t="shared" si="6"/>
        <v>0</v>
      </c>
      <c r="AS12" s="9">
        <f t="shared" si="6"/>
        <v>0</v>
      </c>
      <c r="AT12" s="9">
        <f t="shared" si="6"/>
        <v>0</v>
      </c>
      <c r="AU12" s="9">
        <f t="shared" si="6"/>
        <v>0</v>
      </c>
      <c r="AV12" s="9">
        <f t="shared" si="6"/>
        <v>0</v>
      </c>
      <c r="AW12" s="9">
        <f t="shared" si="6"/>
        <v>0</v>
      </c>
      <c r="AX12" s="255"/>
      <c r="AY12" s="256"/>
      <c r="AZ12" s="230"/>
    </row>
    <row r="13" spans="1:52">
      <c r="A13">
        <v>3</v>
      </c>
      <c r="B13">
        <v>39</v>
      </c>
      <c r="C13" t="s">
        <v>106</v>
      </c>
      <c r="D13" t="s">
        <v>104</v>
      </c>
      <c r="E13" t="s">
        <v>64</v>
      </c>
      <c r="F13" t="s">
        <v>105</v>
      </c>
      <c r="G13">
        <v>1</v>
      </c>
    </row>
    <row r="14" spans="1:52">
      <c r="A14">
        <v>3</v>
      </c>
      <c r="B14">
        <v>51</v>
      </c>
      <c r="C14" t="s">
        <v>106</v>
      </c>
      <c r="D14" t="s">
        <v>30</v>
      </c>
      <c r="E14" t="s">
        <v>80</v>
      </c>
      <c r="F14" t="s">
        <v>105</v>
      </c>
      <c r="G14">
        <v>1</v>
      </c>
      <c r="K14" s="15" t="s">
        <v>186</v>
      </c>
      <c r="L14" s="16">
        <v>9</v>
      </c>
      <c r="M14" s="157">
        <f>AVERAGE(L19:Z19)</f>
        <v>8.5333333333333332</v>
      </c>
    </row>
    <row r="15" spans="1:52">
      <c r="A15">
        <v>3</v>
      </c>
      <c r="B15">
        <v>397</v>
      </c>
      <c r="C15" t="s">
        <v>106</v>
      </c>
      <c r="D15" t="s">
        <v>30</v>
      </c>
      <c r="E15" t="s">
        <v>59</v>
      </c>
      <c r="F15" t="s">
        <v>107</v>
      </c>
      <c r="G15">
        <v>1</v>
      </c>
      <c r="K15" s="17" t="s">
        <v>187</v>
      </c>
      <c r="L15" s="9">
        <f>(L6+L10)*1.5</f>
        <v>0</v>
      </c>
      <c r="M15" s="9">
        <f t="shared" ref="M15:AZ15" si="7">(M6+M10)*1.5</f>
        <v>3</v>
      </c>
      <c r="N15" s="9">
        <f t="shared" si="7"/>
        <v>0</v>
      </c>
      <c r="O15" s="9">
        <f t="shared" si="7"/>
        <v>10.5</v>
      </c>
      <c r="P15" s="9">
        <f t="shared" si="7"/>
        <v>3</v>
      </c>
      <c r="Q15" s="9">
        <f t="shared" si="7"/>
        <v>0</v>
      </c>
      <c r="R15" s="9">
        <f t="shared" si="7"/>
        <v>0</v>
      </c>
      <c r="S15" s="9">
        <f t="shared" si="7"/>
        <v>1.5</v>
      </c>
      <c r="T15" s="9">
        <f t="shared" si="7"/>
        <v>0</v>
      </c>
      <c r="U15" s="9">
        <f t="shared" si="7"/>
        <v>0</v>
      </c>
      <c r="V15" s="9">
        <f t="shared" si="7"/>
        <v>12</v>
      </c>
      <c r="W15" s="9">
        <f t="shared" si="7"/>
        <v>0</v>
      </c>
      <c r="X15" s="9">
        <f t="shared" si="7"/>
        <v>0</v>
      </c>
      <c r="Y15" s="9">
        <f t="shared" si="7"/>
        <v>0</v>
      </c>
      <c r="Z15" s="9">
        <f t="shared" si="7"/>
        <v>0</v>
      </c>
      <c r="AA15" s="9">
        <f t="shared" si="7"/>
        <v>0</v>
      </c>
      <c r="AB15" s="9">
        <f t="shared" si="7"/>
        <v>0</v>
      </c>
      <c r="AC15" s="9">
        <f t="shared" si="7"/>
        <v>10.5</v>
      </c>
      <c r="AD15" s="9">
        <f t="shared" si="7"/>
        <v>0</v>
      </c>
      <c r="AE15" s="9">
        <f t="shared" si="7"/>
        <v>0</v>
      </c>
      <c r="AF15" s="9">
        <f>(AF10)*1.5</f>
        <v>0</v>
      </c>
      <c r="AG15" s="9">
        <f t="shared" si="7"/>
        <v>0</v>
      </c>
      <c r="AH15" s="9">
        <f t="shared" si="7"/>
        <v>0</v>
      </c>
      <c r="AI15" s="9">
        <f t="shared" si="7"/>
        <v>0</v>
      </c>
      <c r="AJ15" s="9">
        <f t="shared" si="7"/>
        <v>10.5</v>
      </c>
      <c r="AK15" s="9">
        <f t="shared" si="7"/>
        <v>0</v>
      </c>
      <c r="AL15" s="9">
        <f t="shared" si="7"/>
        <v>0</v>
      </c>
      <c r="AM15" s="9">
        <f t="shared" si="7"/>
        <v>0</v>
      </c>
      <c r="AN15" s="9">
        <f t="shared" si="7"/>
        <v>0</v>
      </c>
      <c r="AO15" s="9">
        <f t="shared" si="7"/>
        <v>0</v>
      </c>
      <c r="AP15" s="9">
        <f t="shared" si="7"/>
        <v>0</v>
      </c>
      <c r="AQ15" s="9">
        <f t="shared" si="7"/>
        <v>0</v>
      </c>
      <c r="AR15" s="9">
        <f t="shared" si="7"/>
        <v>0</v>
      </c>
      <c r="AS15" s="9">
        <f t="shared" si="7"/>
        <v>0</v>
      </c>
      <c r="AT15" s="9">
        <f t="shared" si="7"/>
        <v>0</v>
      </c>
      <c r="AU15" s="9">
        <f t="shared" si="7"/>
        <v>0</v>
      </c>
      <c r="AV15" s="9">
        <f t="shared" si="7"/>
        <v>0</v>
      </c>
      <c r="AW15" s="9">
        <f t="shared" si="7"/>
        <v>0</v>
      </c>
      <c r="AX15" s="9">
        <f t="shared" si="7"/>
        <v>0</v>
      </c>
      <c r="AY15" s="9">
        <f t="shared" si="7"/>
        <v>0</v>
      </c>
      <c r="AZ15" s="9">
        <f t="shared" si="7"/>
        <v>0</v>
      </c>
    </row>
    <row r="16" spans="1:52">
      <c r="A16">
        <v>3</v>
      </c>
      <c r="B16">
        <v>417</v>
      </c>
      <c r="C16" t="s">
        <v>106</v>
      </c>
      <c r="D16" t="s">
        <v>30</v>
      </c>
      <c r="E16" t="s">
        <v>68</v>
      </c>
      <c r="F16" t="s">
        <v>107</v>
      </c>
      <c r="G16">
        <v>1</v>
      </c>
      <c r="K16" s="17" t="s">
        <v>188</v>
      </c>
      <c r="L16" s="9">
        <f>(L7+L11)*1</f>
        <v>0</v>
      </c>
      <c r="M16" s="9">
        <f t="shared" ref="M16:AZ16" si="8">(M7+M11)*1</f>
        <v>0</v>
      </c>
      <c r="N16" s="9">
        <f t="shared" si="8"/>
        <v>15</v>
      </c>
      <c r="O16" s="9">
        <f t="shared" si="8"/>
        <v>0</v>
      </c>
      <c r="P16" s="9">
        <f t="shared" si="8"/>
        <v>4</v>
      </c>
      <c r="Q16" s="9">
        <f t="shared" si="8"/>
        <v>8</v>
      </c>
      <c r="R16" s="9">
        <f t="shared" si="8"/>
        <v>0</v>
      </c>
      <c r="S16" s="9">
        <f t="shared" si="8"/>
        <v>0</v>
      </c>
      <c r="T16" s="9">
        <f t="shared" si="8"/>
        <v>9</v>
      </c>
      <c r="U16" s="9">
        <f t="shared" si="8"/>
        <v>6</v>
      </c>
      <c r="V16" s="9">
        <f t="shared" si="8"/>
        <v>0</v>
      </c>
      <c r="W16" s="9">
        <f t="shared" si="8"/>
        <v>13</v>
      </c>
      <c r="X16" s="9">
        <f t="shared" si="8"/>
        <v>0</v>
      </c>
      <c r="Y16" s="9">
        <f t="shared" si="8"/>
        <v>0</v>
      </c>
      <c r="Z16" s="9">
        <f t="shared" si="8"/>
        <v>8</v>
      </c>
      <c r="AA16" s="9">
        <f t="shared" si="8"/>
        <v>0</v>
      </c>
      <c r="AB16" s="9">
        <f t="shared" si="8"/>
        <v>6</v>
      </c>
      <c r="AC16" s="9">
        <f t="shared" si="8"/>
        <v>1</v>
      </c>
      <c r="AD16" s="9">
        <f t="shared" si="8"/>
        <v>6</v>
      </c>
      <c r="AE16" s="9">
        <f t="shared" si="8"/>
        <v>0</v>
      </c>
      <c r="AF16" s="9">
        <f t="shared" si="8"/>
        <v>0</v>
      </c>
      <c r="AG16" s="9">
        <f t="shared" si="8"/>
        <v>0</v>
      </c>
      <c r="AH16" s="9">
        <f t="shared" si="8"/>
        <v>0</v>
      </c>
      <c r="AI16" s="9">
        <f t="shared" si="8"/>
        <v>8</v>
      </c>
      <c r="AJ16" s="9">
        <f t="shared" si="8"/>
        <v>0</v>
      </c>
      <c r="AK16" s="9">
        <f t="shared" si="8"/>
        <v>8</v>
      </c>
      <c r="AL16" s="9">
        <f t="shared" si="8"/>
        <v>0</v>
      </c>
      <c r="AM16" s="9">
        <f t="shared" si="8"/>
        <v>0</v>
      </c>
      <c r="AN16" s="9">
        <f t="shared" si="8"/>
        <v>0</v>
      </c>
      <c r="AO16" s="9">
        <f t="shared" si="8"/>
        <v>0</v>
      </c>
      <c r="AP16" s="9">
        <f t="shared" si="8"/>
        <v>0</v>
      </c>
      <c r="AQ16" s="9">
        <f t="shared" si="8"/>
        <v>0</v>
      </c>
      <c r="AR16" s="9">
        <f t="shared" si="8"/>
        <v>0</v>
      </c>
      <c r="AS16" s="9">
        <f t="shared" si="8"/>
        <v>0</v>
      </c>
      <c r="AT16" s="9">
        <f t="shared" si="8"/>
        <v>0</v>
      </c>
      <c r="AU16" s="9">
        <f t="shared" si="8"/>
        <v>0</v>
      </c>
      <c r="AV16" s="9">
        <f t="shared" si="8"/>
        <v>0</v>
      </c>
      <c r="AW16" s="9">
        <f t="shared" si="8"/>
        <v>0</v>
      </c>
      <c r="AX16" s="9">
        <f t="shared" si="8"/>
        <v>0</v>
      </c>
      <c r="AY16" s="9">
        <f t="shared" si="8"/>
        <v>0</v>
      </c>
      <c r="AZ16" s="9">
        <f t="shared" si="8"/>
        <v>0</v>
      </c>
    </row>
    <row r="17" spans="1:52">
      <c r="A17">
        <v>3</v>
      </c>
      <c r="B17">
        <v>437</v>
      </c>
      <c r="C17" t="s">
        <v>106</v>
      </c>
      <c r="D17" t="s">
        <v>30</v>
      </c>
      <c r="E17" t="s">
        <v>76</v>
      </c>
      <c r="F17" t="s">
        <v>107</v>
      </c>
      <c r="G17">
        <v>1</v>
      </c>
      <c r="K17" s="17" t="s">
        <v>189</v>
      </c>
      <c r="L17" s="9">
        <f>L12*2.5</f>
        <v>0</v>
      </c>
      <c r="M17" s="9">
        <f t="shared" ref="M17:AZ17" si="9">M12*2.5</f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17.5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17.5</v>
      </c>
      <c r="Z17" s="9">
        <f t="shared" si="9"/>
        <v>0</v>
      </c>
      <c r="AA17" s="9">
        <f t="shared" si="9"/>
        <v>0</v>
      </c>
      <c r="AB17" s="9">
        <f t="shared" si="9"/>
        <v>0</v>
      </c>
      <c r="AC17" s="9">
        <f t="shared" si="9"/>
        <v>0</v>
      </c>
      <c r="AD17" s="9">
        <f t="shared" si="9"/>
        <v>0</v>
      </c>
      <c r="AE17" s="9">
        <f t="shared" si="9"/>
        <v>0</v>
      </c>
      <c r="AF17" s="9">
        <f t="shared" si="9"/>
        <v>17.5</v>
      </c>
      <c r="AG17" s="9">
        <f t="shared" si="9"/>
        <v>0</v>
      </c>
      <c r="AH17" s="9">
        <f t="shared" si="9"/>
        <v>0</v>
      </c>
      <c r="AI17" s="9">
        <f t="shared" si="9"/>
        <v>0</v>
      </c>
      <c r="AJ17" s="9">
        <f t="shared" si="9"/>
        <v>0</v>
      </c>
      <c r="AK17" s="9">
        <f t="shared" si="9"/>
        <v>0</v>
      </c>
      <c r="AL17" s="9">
        <f t="shared" si="9"/>
        <v>0</v>
      </c>
      <c r="AM17" s="9">
        <f t="shared" si="9"/>
        <v>17.5</v>
      </c>
      <c r="AN17" s="9">
        <f t="shared" si="9"/>
        <v>0</v>
      </c>
      <c r="AO17" s="9">
        <f t="shared" si="9"/>
        <v>0</v>
      </c>
      <c r="AP17" s="9">
        <f t="shared" si="9"/>
        <v>0</v>
      </c>
      <c r="AQ17" s="9">
        <f t="shared" si="9"/>
        <v>0</v>
      </c>
      <c r="AR17" s="9">
        <f t="shared" si="9"/>
        <v>0</v>
      </c>
      <c r="AS17" s="9">
        <f t="shared" si="9"/>
        <v>0</v>
      </c>
      <c r="AT17" s="9">
        <f t="shared" si="9"/>
        <v>0</v>
      </c>
      <c r="AU17" s="9">
        <f t="shared" si="9"/>
        <v>0</v>
      </c>
      <c r="AV17" s="9">
        <f t="shared" si="9"/>
        <v>0</v>
      </c>
      <c r="AW17" s="9">
        <f t="shared" si="9"/>
        <v>0</v>
      </c>
      <c r="AX17" s="9">
        <f t="shared" si="9"/>
        <v>0</v>
      </c>
      <c r="AY17" s="9">
        <f t="shared" si="9"/>
        <v>0</v>
      </c>
      <c r="AZ17" s="9">
        <f t="shared" si="9"/>
        <v>0</v>
      </c>
    </row>
    <row r="18" spans="1:52">
      <c r="A18">
        <v>3</v>
      </c>
      <c r="B18">
        <v>449</v>
      </c>
      <c r="C18" t="s">
        <v>106</v>
      </c>
      <c r="D18" t="s">
        <v>30</v>
      </c>
      <c r="E18" t="s">
        <v>80</v>
      </c>
      <c r="F18" t="s">
        <v>107</v>
      </c>
      <c r="G18">
        <v>1</v>
      </c>
      <c r="K18" s="15" t="s">
        <v>186</v>
      </c>
      <c r="L18" s="16">
        <f>$L$14</f>
        <v>9</v>
      </c>
      <c r="M18" s="16">
        <f t="shared" ref="M18:AZ18" si="10">$L$14</f>
        <v>9</v>
      </c>
      <c r="N18" s="16">
        <f t="shared" si="10"/>
        <v>9</v>
      </c>
      <c r="O18" s="16">
        <f t="shared" si="10"/>
        <v>9</v>
      </c>
      <c r="P18" s="16">
        <f t="shared" si="10"/>
        <v>9</v>
      </c>
      <c r="Q18" s="16">
        <f t="shared" si="10"/>
        <v>9</v>
      </c>
      <c r="R18" s="16">
        <f t="shared" si="10"/>
        <v>9</v>
      </c>
      <c r="S18" s="16">
        <f t="shared" si="10"/>
        <v>9</v>
      </c>
      <c r="T18" s="16">
        <f t="shared" si="10"/>
        <v>9</v>
      </c>
      <c r="U18" s="16">
        <f t="shared" si="10"/>
        <v>9</v>
      </c>
      <c r="V18" s="16">
        <f t="shared" si="10"/>
        <v>9</v>
      </c>
      <c r="W18" s="16">
        <f t="shared" si="10"/>
        <v>9</v>
      </c>
      <c r="X18" s="16">
        <f t="shared" si="10"/>
        <v>9</v>
      </c>
      <c r="Y18" s="16">
        <f t="shared" si="10"/>
        <v>9</v>
      </c>
      <c r="Z18" s="16">
        <f t="shared" si="10"/>
        <v>9</v>
      </c>
      <c r="AA18" s="16">
        <f t="shared" si="10"/>
        <v>9</v>
      </c>
      <c r="AB18" s="16">
        <f t="shared" si="10"/>
        <v>9</v>
      </c>
      <c r="AC18" s="16">
        <f t="shared" si="10"/>
        <v>9</v>
      </c>
      <c r="AD18" s="16">
        <f t="shared" si="10"/>
        <v>9</v>
      </c>
      <c r="AE18" s="16">
        <f t="shared" si="10"/>
        <v>9</v>
      </c>
      <c r="AF18" s="16">
        <f t="shared" si="10"/>
        <v>9</v>
      </c>
      <c r="AG18" s="16">
        <f t="shared" si="10"/>
        <v>9</v>
      </c>
      <c r="AH18" s="16">
        <f t="shared" si="10"/>
        <v>9</v>
      </c>
      <c r="AI18" s="16">
        <f t="shared" si="10"/>
        <v>9</v>
      </c>
      <c r="AJ18" s="16">
        <f t="shared" si="10"/>
        <v>9</v>
      </c>
      <c r="AK18" s="16">
        <f t="shared" si="10"/>
        <v>9</v>
      </c>
      <c r="AL18" s="16">
        <f t="shared" si="10"/>
        <v>9</v>
      </c>
      <c r="AM18" s="16">
        <f t="shared" si="10"/>
        <v>9</v>
      </c>
      <c r="AN18" s="16">
        <f t="shared" si="10"/>
        <v>9</v>
      </c>
      <c r="AO18" s="16">
        <f t="shared" si="10"/>
        <v>9</v>
      </c>
      <c r="AP18" s="16">
        <f t="shared" si="10"/>
        <v>9</v>
      </c>
      <c r="AQ18" s="16">
        <f t="shared" si="10"/>
        <v>9</v>
      </c>
      <c r="AR18" s="16">
        <f t="shared" si="10"/>
        <v>9</v>
      </c>
      <c r="AS18" s="16">
        <f t="shared" si="10"/>
        <v>9</v>
      </c>
      <c r="AT18" s="16">
        <f t="shared" si="10"/>
        <v>9</v>
      </c>
      <c r="AU18" s="16">
        <f t="shared" si="10"/>
        <v>9</v>
      </c>
      <c r="AV18" s="16">
        <f t="shared" si="10"/>
        <v>9</v>
      </c>
      <c r="AW18" s="16">
        <f t="shared" si="10"/>
        <v>9</v>
      </c>
      <c r="AX18" s="16">
        <f t="shared" si="10"/>
        <v>9</v>
      </c>
      <c r="AY18" s="16">
        <f t="shared" si="10"/>
        <v>9</v>
      </c>
      <c r="AZ18" s="16">
        <f t="shared" si="10"/>
        <v>9</v>
      </c>
    </row>
    <row r="19" spans="1:52">
      <c r="A19">
        <v>4</v>
      </c>
      <c r="B19">
        <v>336</v>
      </c>
      <c r="C19" t="s">
        <v>103</v>
      </c>
      <c r="D19" t="s">
        <v>30</v>
      </c>
      <c r="E19" t="s">
        <v>29</v>
      </c>
      <c r="F19" t="s">
        <v>107</v>
      </c>
      <c r="G19">
        <v>1</v>
      </c>
      <c r="K19" s="18" t="s">
        <v>190</v>
      </c>
      <c r="L19" s="19">
        <f t="shared" ref="L19:AZ19" si="11">SUM(L15:L17)</f>
        <v>0</v>
      </c>
      <c r="M19" s="19">
        <f t="shared" si="11"/>
        <v>3</v>
      </c>
      <c r="N19" s="19">
        <f t="shared" si="11"/>
        <v>15</v>
      </c>
      <c r="O19" s="19">
        <f t="shared" si="11"/>
        <v>10.5</v>
      </c>
      <c r="P19" s="19">
        <f t="shared" si="11"/>
        <v>7</v>
      </c>
      <c r="Q19" s="19">
        <f t="shared" si="11"/>
        <v>8</v>
      </c>
      <c r="R19" s="19">
        <f t="shared" si="11"/>
        <v>17.5</v>
      </c>
      <c r="S19" s="19">
        <f t="shared" si="11"/>
        <v>1.5</v>
      </c>
      <c r="T19" s="19">
        <f t="shared" si="11"/>
        <v>9</v>
      </c>
      <c r="U19" s="19">
        <f t="shared" si="11"/>
        <v>6</v>
      </c>
      <c r="V19" s="19">
        <f t="shared" si="11"/>
        <v>12</v>
      </c>
      <c r="W19" s="19">
        <f t="shared" si="11"/>
        <v>13</v>
      </c>
      <c r="X19" s="19">
        <f t="shared" si="11"/>
        <v>0</v>
      </c>
      <c r="Y19" s="19">
        <f t="shared" si="11"/>
        <v>17.5</v>
      </c>
      <c r="Z19" s="19">
        <f t="shared" si="11"/>
        <v>8</v>
      </c>
      <c r="AA19" s="19">
        <f t="shared" si="11"/>
        <v>0</v>
      </c>
      <c r="AB19" s="19">
        <f t="shared" si="11"/>
        <v>6</v>
      </c>
      <c r="AC19" s="19">
        <f t="shared" si="11"/>
        <v>11.5</v>
      </c>
      <c r="AD19" s="19">
        <f t="shared" si="11"/>
        <v>6</v>
      </c>
      <c r="AE19" s="19">
        <f t="shared" si="11"/>
        <v>0</v>
      </c>
      <c r="AF19" s="19">
        <f t="shared" si="11"/>
        <v>17.5</v>
      </c>
      <c r="AG19" s="19">
        <f t="shared" si="11"/>
        <v>0</v>
      </c>
      <c r="AH19" s="19">
        <f t="shared" si="11"/>
        <v>0</v>
      </c>
      <c r="AI19" s="19">
        <f t="shared" si="11"/>
        <v>8</v>
      </c>
      <c r="AJ19" s="19">
        <f t="shared" si="11"/>
        <v>10.5</v>
      </c>
      <c r="AK19" s="19">
        <f t="shared" si="11"/>
        <v>8</v>
      </c>
      <c r="AL19" s="19">
        <f t="shared" si="11"/>
        <v>0</v>
      </c>
      <c r="AM19" s="19">
        <f t="shared" si="11"/>
        <v>17.5</v>
      </c>
      <c r="AN19" s="19">
        <f t="shared" si="11"/>
        <v>0</v>
      </c>
      <c r="AO19" s="19">
        <f t="shared" si="11"/>
        <v>0</v>
      </c>
      <c r="AP19" s="19">
        <f t="shared" si="11"/>
        <v>0</v>
      </c>
      <c r="AQ19" s="19">
        <f t="shared" si="11"/>
        <v>0</v>
      </c>
      <c r="AR19" s="19">
        <f t="shared" si="11"/>
        <v>0</v>
      </c>
      <c r="AS19" s="19">
        <f t="shared" si="11"/>
        <v>0</v>
      </c>
      <c r="AT19" s="19">
        <f t="shared" si="11"/>
        <v>0</v>
      </c>
      <c r="AU19" s="19">
        <f t="shared" si="11"/>
        <v>0</v>
      </c>
      <c r="AV19" s="19">
        <f t="shared" si="11"/>
        <v>0</v>
      </c>
      <c r="AW19" s="19">
        <f t="shared" si="11"/>
        <v>0</v>
      </c>
      <c r="AX19" s="19">
        <f t="shared" si="11"/>
        <v>0</v>
      </c>
      <c r="AY19" s="19">
        <f t="shared" si="11"/>
        <v>0</v>
      </c>
      <c r="AZ19" s="19">
        <f t="shared" si="11"/>
        <v>0</v>
      </c>
    </row>
    <row r="20" spans="1:52">
      <c r="A20">
        <v>4</v>
      </c>
      <c r="B20">
        <v>344</v>
      </c>
      <c r="C20" t="s">
        <v>103</v>
      </c>
      <c r="D20" t="s">
        <v>30</v>
      </c>
      <c r="E20" t="s">
        <v>37</v>
      </c>
      <c r="F20" t="s">
        <v>107</v>
      </c>
      <c r="G20">
        <v>1</v>
      </c>
      <c r="K20" s="18" t="s">
        <v>191</v>
      </c>
      <c r="L20" s="20">
        <f t="shared" ref="L20:AZ20" si="12">IF(L19&gt;$L$14,L19-$L$14,0)</f>
        <v>0</v>
      </c>
      <c r="M20" s="20">
        <f t="shared" si="12"/>
        <v>0</v>
      </c>
      <c r="N20" s="20">
        <f t="shared" si="12"/>
        <v>6</v>
      </c>
      <c r="O20" s="20">
        <f t="shared" si="12"/>
        <v>1.5</v>
      </c>
      <c r="P20" s="20">
        <f t="shared" si="12"/>
        <v>0</v>
      </c>
      <c r="Q20" s="20">
        <f t="shared" si="12"/>
        <v>0</v>
      </c>
      <c r="R20" s="20">
        <f t="shared" si="12"/>
        <v>8.5</v>
      </c>
      <c r="S20" s="20">
        <f t="shared" si="12"/>
        <v>0</v>
      </c>
      <c r="T20" s="20">
        <f t="shared" si="12"/>
        <v>0</v>
      </c>
      <c r="U20" s="20">
        <f t="shared" si="12"/>
        <v>0</v>
      </c>
      <c r="V20" s="20">
        <f t="shared" si="12"/>
        <v>3</v>
      </c>
      <c r="W20" s="20">
        <f t="shared" si="12"/>
        <v>4</v>
      </c>
      <c r="X20" s="20">
        <f t="shared" si="12"/>
        <v>0</v>
      </c>
      <c r="Y20" s="20">
        <f t="shared" si="12"/>
        <v>8.5</v>
      </c>
      <c r="Z20" s="20">
        <f t="shared" si="12"/>
        <v>0</v>
      </c>
      <c r="AA20" s="20">
        <f t="shared" si="12"/>
        <v>0</v>
      </c>
      <c r="AB20" s="20">
        <f t="shared" si="12"/>
        <v>0</v>
      </c>
      <c r="AC20" s="20">
        <f t="shared" si="12"/>
        <v>2.5</v>
      </c>
      <c r="AD20" s="20">
        <f t="shared" si="12"/>
        <v>0</v>
      </c>
      <c r="AE20" s="20">
        <f t="shared" si="12"/>
        <v>0</v>
      </c>
      <c r="AF20" s="20">
        <f t="shared" si="12"/>
        <v>8.5</v>
      </c>
      <c r="AG20" s="20">
        <f t="shared" si="12"/>
        <v>0</v>
      </c>
      <c r="AH20" s="20">
        <f t="shared" si="12"/>
        <v>0</v>
      </c>
      <c r="AI20" s="20">
        <f t="shared" si="12"/>
        <v>0</v>
      </c>
      <c r="AJ20" s="20">
        <f t="shared" si="12"/>
        <v>1.5</v>
      </c>
      <c r="AK20" s="20">
        <f t="shared" si="12"/>
        <v>0</v>
      </c>
      <c r="AL20" s="20">
        <f t="shared" si="12"/>
        <v>0</v>
      </c>
      <c r="AM20" s="20">
        <f t="shared" si="12"/>
        <v>8.5</v>
      </c>
      <c r="AN20" s="20">
        <f t="shared" si="12"/>
        <v>0</v>
      </c>
      <c r="AO20" s="20">
        <f t="shared" si="12"/>
        <v>0</v>
      </c>
      <c r="AP20" s="20">
        <f t="shared" si="12"/>
        <v>0</v>
      </c>
      <c r="AQ20" s="20">
        <f t="shared" si="12"/>
        <v>0</v>
      </c>
      <c r="AR20" s="20">
        <f t="shared" si="12"/>
        <v>0</v>
      </c>
      <c r="AS20" s="20">
        <f t="shared" si="12"/>
        <v>0</v>
      </c>
      <c r="AT20" s="20">
        <f t="shared" si="12"/>
        <v>0</v>
      </c>
      <c r="AU20" s="20">
        <f t="shared" si="12"/>
        <v>0</v>
      </c>
      <c r="AV20" s="20">
        <f t="shared" si="12"/>
        <v>0</v>
      </c>
      <c r="AW20" s="20">
        <f t="shared" si="12"/>
        <v>0</v>
      </c>
      <c r="AX20" s="20">
        <f t="shared" si="12"/>
        <v>0</v>
      </c>
      <c r="AY20" s="20">
        <f t="shared" si="12"/>
        <v>0</v>
      </c>
      <c r="AZ20" s="20">
        <f t="shared" si="12"/>
        <v>0</v>
      </c>
    </row>
    <row r="21" spans="1:52">
      <c r="A21">
        <v>4</v>
      </c>
      <c r="B21">
        <v>380</v>
      </c>
      <c r="C21" t="s">
        <v>103</v>
      </c>
      <c r="D21" t="s">
        <v>30</v>
      </c>
      <c r="E21" t="s">
        <v>51</v>
      </c>
      <c r="F21" t="s">
        <v>107</v>
      </c>
      <c r="G21">
        <v>1</v>
      </c>
    </row>
    <row r="22" spans="1:52">
      <c r="A22">
        <v>4</v>
      </c>
      <c r="B22">
        <v>384</v>
      </c>
      <c r="C22" t="s">
        <v>103</v>
      </c>
      <c r="D22" t="s">
        <v>30</v>
      </c>
      <c r="E22" t="s">
        <v>54</v>
      </c>
      <c r="F22" t="s">
        <v>107</v>
      </c>
      <c r="G22">
        <v>1</v>
      </c>
      <c r="K22" s="3" t="s">
        <v>109</v>
      </c>
      <c r="L22" s="215" t="s">
        <v>111</v>
      </c>
      <c r="M22" s="215"/>
      <c r="N22" s="215"/>
      <c r="O22" s="215"/>
      <c r="P22" s="215"/>
      <c r="Q22" s="215"/>
      <c r="R22" s="215" t="s">
        <v>112</v>
      </c>
      <c r="S22" s="215" t="s">
        <v>113</v>
      </c>
    </row>
    <row r="23" spans="1:52">
      <c r="A23">
        <v>4</v>
      </c>
      <c r="B23">
        <v>396</v>
      </c>
      <c r="C23" t="s">
        <v>103</v>
      </c>
      <c r="D23" t="s">
        <v>30</v>
      </c>
      <c r="E23" t="s">
        <v>59</v>
      </c>
      <c r="F23" t="s">
        <v>107</v>
      </c>
      <c r="G23">
        <v>1</v>
      </c>
      <c r="K23" s="3" t="s">
        <v>110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215"/>
      <c r="S23" s="215"/>
    </row>
    <row r="24" spans="1:52">
      <c r="A24">
        <v>4</v>
      </c>
      <c r="B24">
        <v>416</v>
      </c>
      <c r="C24" t="s">
        <v>103</v>
      </c>
      <c r="D24" t="s">
        <v>30</v>
      </c>
      <c r="E24" t="s">
        <v>68</v>
      </c>
      <c r="F24" t="s">
        <v>107</v>
      </c>
      <c r="G24">
        <v>1</v>
      </c>
      <c r="K24" s="2" t="s">
        <v>68</v>
      </c>
      <c r="L24" s="2">
        <v>1</v>
      </c>
      <c r="M24" s="2">
        <v>1</v>
      </c>
      <c r="N24" s="2">
        <v>1</v>
      </c>
      <c r="O24" s="2">
        <v>1</v>
      </c>
      <c r="P24" s="2">
        <v>0</v>
      </c>
      <c r="Q24" s="2">
        <v>0</v>
      </c>
      <c r="R24" s="2">
        <v>4</v>
      </c>
      <c r="S24" s="214">
        <v>6</v>
      </c>
    </row>
    <row r="25" spans="1:52">
      <c r="A25">
        <v>4</v>
      </c>
      <c r="B25">
        <v>424</v>
      </c>
      <c r="C25" t="s">
        <v>103</v>
      </c>
      <c r="D25" t="s">
        <v>30</v>
      </c>
      <c r="E25" t="s">
        <v>70</v>
      </c>
      <c r="F25" t="s">
        <v>107</v>
      </c>
      <c r="G25">
        <v>1</v>
      </c>
      <c r="K25" s="2" t="s">
        <v>29</v>
      </c>
      <c r="L25" s="2">
        <v>1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2</v>
      </c>
      <c r="S25" s="214"/>
    </row>
    <row r="26" spans="1:52">
      <c r="A26">
        <v>5</v>
      </c>
      <c r="B26">
        <v>74</v>
      </c>
      <c r="C26" t="s">
        <v>103</v>
      </c>
      <c r="D26" t="s">
        <v>30</v>
      </c>
      <c r="E26" t="s">
        <v>29</v>
      </c>
      <c r="F26" t="s">
        <v>105</v>
      </c>
      <c r="G26">
        <v>2</v>
      </c>
    </row>
    <row r="27" spans="1:52">
      <c r="A27">
        <v>5</v>
      </c>
      <c r="B27">
        <v>100</v>
      </c>
      <c r="C27" t="s">
        <v>103</v>
      </c>
      <c r="D27" t="s">
        <v>30</v>
      </c>
      <c r="E27" t="s">
        <v>68</v>
      </c>
      <c r="F27" t="s">
        <v>105</v>
      </c>
      <c r="G27">
        <v>2</v>
      </c>
      <c r="K27" s="3" t="s">
        <v>114</v>
      </c>
      <c r="L27" s="215" t="s">
        <v>111</v>
      </c>
      <c r="M27" s="215"/>
      <c r="N27" s="215"/>
      <c r="O27" s="215"/>
      <c r="P27" s="215"/>
      <c r="Q27" s="215"/>
      <c r="R27" s="215" t="s">
        <v>112</v>
      </c>
      <c r="S27" s="215" t="s">
        <v>113</v>
      </c>
    </row>
    <row r="28" spans="1:52">
      <c r="A28">
        <v>5</v>
      </c>
      <c r="B28">
        <v>398</v>
      </c>
      <c r="C28" t="s">
        <v>106</v>
      </c>
      <c r="D28" t="s">
        <v>30</v>
      </c>
      <c r="E28" t="s">
        <v>59</v>
      </c>
      <c r="F28" t="s">
        <v>107</v>
      </c>
      <c r="G28">
        <v>1</v>
      </c>
      <c r="K28" s="3" t="s">
        <v>110</v>
      </c>
      <c r="L28" s="3">
        <v>1</v>
      </c>
      <c r="M28" s="3">
        <v>2</v>
      </c>
      <c r="N28" s="3">
        <v>3</v>
      </c>
      <c r="O28" s="3">
        <v>4</v>
      </c>
      <c r="P28" s="3">
        <v>5</v>
      </c>
      <c r="Q28" s="3">
        <v>6</v>
      </c>
      <c r="R28" s="215"/>
      <c r="S28" s="215"/>
    </row>
    <row r="29" spans="1:52">
      <c r="A29">
        <v>5</v>
      </c>
      <c r="B29">
        <v>418</v>
      </c>
      <c r="C29" t="s">
        <v>106</v>
      </c>
      <c r="D29" t="s">
        <v>30</v>
      </c>
      <c r="E29" t="s">
        <v>68</v>
      </c>
      <c r="F29" t="s">
        <v>107</v>
      </c>
      <c r="G29">
        <v>1</v>
      </c>
      <c r="K29" s="2" t="s">
        <v>64</v>
      </c>
      <c r="L29" s="2">
        <v>2</v>
      </c>
      <c r="M29" s="2">
        <v>2</v>
      </c>
      <c r="N29" s="2">
        <v>2</v>
      </c>
      <c r="O29" s="2">
        <v>0</v>
      </c>
      <c r="P29" s="2">
        <v>2</v>
      </c>
      <c r="Q29" s="2">
        <v>0</v>
      </c>
      <c r="R29" s="2">
        <v>8</v>
      </c>
      <c r="S29" s="214">
        <v>44</v>
      </c>
    </row>
    <row r="30" spans="1:52">
      <c r="A30">
        <v>5</v>
      </c>
      <c r="B30">
        <v>438</v>
      </c>
      <c r="C30" t="s">
        <v>106</v>
      </c>
      <c r="D30" t="s">
        <v>30</v>
      </c>
      <c r="E30" t="s">
        <v>76</v>
      </c>
      <c r="F30" t="s">
        <v>107</v>
      </c>
      <c r="G30">
        <v>1</v>
      </c>
      <c r="K30" s="2" t="s">
        <v>52</v>
      </c>
      <c r="L30" s="2">
        <v>2</v>
      </c>
      <c r="M30" s="2">
        <v>1</v>
      </c>
      <c r="N30" s="2">
        <v>2</v>
      </c>
      <c r="O30" s="2">
        <v>2</v>
      </c>
      <c r="P30" s="2">
        <v>2</v>
      </c>
      <c r="Q30" s="2">
        <v>0</v>
      </c>
      <c r="R30" s="2">
        <v>9</v>
      </c>
      <c r="S30" s="214"/>
    </row>
    <row r="31" spans="1:52">
      <c r="A31">
        <v>5</v>
      </c>
      <c r="B31">
        <v>450</v>
      </c>
      <c r="C31" t="s">
        <v>106</v>
      </c>
      <c r="D31" t="s">
        <v>30</v>
      </c>
      <c r="E31" t="s">
        <v>80</v>
      </c>
      <c r="F31" t="s">
        <v>107</v>
      </c>
      <c r="G31">
        <v>1</v>
      </c>
      <c r="K31" s="2" t="s">
        <v>26</v>
      </c>
      <c r="L31" s="2">
        <v>2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6</v>
      </c>
      <c r="S31" s="214"/>
    </row>
    <row r="32" spans="1:52">
      <c r="A32">
        <v>6</v>
      </c>
      <c r="B32">
        <v>73</v>
      </c>
      <c r="C32" t="s">
        <v>106</v>
      </c>
      <c r="D32" t="s">
        <v>104</v>
      </c>
      <c r="E32" t="s">
        <v>26</v>
      </c>
      <c r="F32" t="s">
        <v>105</v>
      </c>
      <c r="G32">
        <v>2</v>
      </c>
      <c r="K32" s="2" t="s">
        <v>45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6</v>
      </c>
      <c r="S32" s="214"/>
    </row>
    <row r="33" spans="1:19">
      <c r="A33">
        <v>6</v>
      </c>
      <c r="B33">
        <v>85</v>
      </c>
      <c r="C33" t="s">
        <v>106</v>
      </c>
      <c r="D33" t="s">
        <v>30</v>
      </c>
      <c r="E33" t="s">
        <v>45</v>
      </c>
      <c r="F33" t="s">
        <v>105</v>
      </c>
      <c r="G33">
        <v>2</v>
      </c>
      <c r="K33" s="2" t="s">
        <v>55</v>
      </c>
      <c r="L33" s="2">
        <v>2</v>
      </c>
      <c r="M33" s="2">
        <v>1</v>
      </c>
      <c r="N33" s="2">
        <v>1</v>
      </c>
      <c r="O33" s="2">
        <v>1</v>
      </c>
      <c r="P33" s="2">
        <v>0</v>
      </c>
      <c r="Q33" s="2">
        <v>0</v>
      </c>
      <c r="R33" s="2">
        <v>5</v>
      </c>
      <c r="S33" s="214"/>
    </row>
    <row r="34" spans="1:19">
      <c r="A34">
        <v>6</v>
      </c>
      <c r="B34">
        <v>89</v>
      </c>
      <c r="C34" t="s">
        <v>106</v>
      </c>
      <c r="D34" t="s">
        <v>104</v>
      </c>
      <c r="E34" t="s">
        <v>52</v>
      </c>
      <c r="F34" t="s">
        <v>105</v>
      </c>
      <c r="G34">
        <v>2</v>
      </c>
      <c r="K34" s="2" t="s">
        <v>80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0</v>
      </c>
      <c r="R34" s="2">
        <v>5</v>
      </c>
      <c r="S34" s="214"/>
    </row>
    <row r="35" spans="1:19">
      <c r="A35">
        <v>6</v>
      </c>
      <c r="B35">
        <v>91</v>
      </c>
      <c r="C35" t="s">
        <v>106</v>
      </c>
      <c r="D35" t="s">
        <v>30</v>
      </c>
      <c r="E35" t="s">
        <v>55</v>
      </c>
      <c r="F35" t="s">
        <v>105</v>
      </c>
      <c r="G35">
        <v>2</v>
      </c>
      <c r="K35" s="2" t="s">
        <v>61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0</v>
      </c>
      <c r="R35" s="2">
        <v>5</v>
      </c>
      <c r="S35" s="214"/>
    </row>
    <row r="36" spans="1:19">
      <c r="A36">
        <v>6</v>
      </c>
      <c r="B36">
        <v>95</v>
      </c>
      <c r="C36" t="s">
        <v>106</v>
      </c>
      <c r="D36" t="s">
        <v>104</v>
      </c>
      <c r="E36" t="s">
        <v>61</v>
      </c>
      <c r="F36" t="s">
        <v>105</v>
      </c>
      <c r="G36">
        <v>2</v>
      </c>
    </row>
    <row r="37" spans="1:19">
      <c r="A37">
        <v>6</v>
      </c>
      <c r="B37">
        <v>97</v>
      </c>
      <c r="C37" t="s">
        <v>106</v>
      </c>
      <c r="D37" t="s">
        <v>104</v>
      </c>
      <c r="E37" t="s">
        <v>64</v>
      </c>
      <c r="F37" t="s">
        <v>105</v>
      </c>
      <c r="G37">
        <v>2</v>
      </c>
      <c r="K37" s="3" t="s">
        <v>115</v>
      </c>
      <c r="L37" s="215" t="s">
        <v>111</v>
      </c>
      <c r="M37" s="215"/>
      <c r="N37" s="215"/>
      <c r="O37" s="215"/>
      <c r="P37" s="215" t="s">
        <v>112</v>
      </c>
      <c r="Q37" s="215" t="s">
        <v>113</v>
      </c>
    </row>
    <row r="38" spans="1:19">
      <c r="A38">
        <v>6</v>
      </c>
      <c r="B38">
        <v>99</v>
      </c>
      <c r="C38" t="s">
        <v>106</v>
      </c>
      <c r="D38" t="s">
        <v>104</v>
      </c>
      <c r="E38" t="s">
        <v>64</v>
      </c>
      <c r="F38" t="s">
        <v>105</v>
      </c>
      <c r="G38">
        <v>2</v>
      </c>
      <c r="K38" s="3" t="s">
        <v>110</v>
      </c>
      <c r="L38" s="3">
        <v>1</v>
      </c>
      <c r="M38" s="3">
        <v>2</v>
      </c>
      <c r="N38" s="3">
        <v>3</v>
      </c>
      <c r="O38" s="3">
        <v>4</v>
      </c>
      <c r="P38" s="215"/>
      <c r="Q38" s="215"/>
    </row>
    <row r="39" spans="1:19">
      <c r="A39">
        <v>6</v>
      </c>
      <c r="B39">
        <v>109</v>
      </c>
      <c r="C39" t="s">
        <v>106</v>
      </c>
      <c r="D39" t="s">
        <v>30</v>
      </c>
      <c r="E39" t="s">
        <v>80</v>
      </c>
      <c r="F39" t="s">
        <v>105</v>
      </c>
      <c r="G39">
        <v>2</v>
      </c>
      <c r="K39" s="2" t="s">
        <v>68</v>
      </c>
      <c r="L39" s="2">
        <v>1</v>
      </c>
      <c r="M39" s="2">
        <v>1</v>
      </c>
      <c r="N39" s="2">
        <v>1</v>
      </c>
      <c r="O39" s="2">
        <v>1</v>
      </c>
      <c r="P39" s="2">
        <v>4</v>
      </c>
      <c r="Q39" s="214">
        <v>28</v>
      </c>
    </row>
    <row r="40" spans="1:19">
      <c r="A40">
        <v>7</v>
      </c>
      <c r="B40">
        <v>339</v>
      </c>
      <c r="C40" t="s">
        <v>6</v>
      </c>
      <c r="D40" t="s">
        <v>30</v>
      </c>
      <c r="E40" t="s">
        <v>29</v>
      </c>
      <c r="F40" t="s">
        <v>107</v>
      </c>
      <c r="G40">
        <v>1</v>
      </c>
      <c r="K40" s="2" t="s">
        <v>51</v>
      </c>
      <c r="L40" s="2">
        <v>1</v>
      </c>
      <c r="M40" s="2">
        <v>1</v>
      </c>
      <c r="N40" s="2">
        <v>1</v>
      </c>
      <c r="O40" s="2">
        <v>1</v>
      </c>
      <c r="P40" s="2">
        <v>4</v>
      </c>
      <c r="Q40" s="214"/>
    </row>
    <row r="41" spans="1:19">
      <c r="A41">
        <v>7</v>
      </c>
      <c r="B41">
        <v>347</v>
      </c>
      <c r="C41" t="s">
        <v>6</v>
      </c>
      <c r="D41" t="s">
        <v>30</v>
      </c>
      <c r="E41" t="s">
        <v>37</v>
      </c>
      <c r="F41" t="s">
        <v>107</v>
      </c>
      <c r="G41">
        <v>1</v>
      </c>
      <c r="K41" s="2" t="s">
        <v>54</v>
      </c>
      <c r="L41" s="2">
        <v>1</v>
      </c>
      <c r="M41" s="2">
        <v>1</v>
      </c>
      <c r="N41" s="2">
        <v>1</v>
      </c>
      <c r="O41" s="2">
        <v>1</v>
      </c>
      <c r="P41" s="2">
        <v>4</v>
      </c>
      <c r="Q41" s="214"/>
    </row>
    <row r="42" spans="1:19">
      <c r="A42">
        <v>7</v>
      </c>
      <c r="B42">
        <v>383</v>
      </c>
      <c r="C42" t="s">
        <v>6</v>
      </c>
      <c r="D42" t="s">
        <v>30</v>
      </c>
      <c r="E42" t="s">
        <v>51</v>
      </c>
      <c r="F42" t="s">
        <v>107</v>
      </c>
      <c r="G42">
        <v>1</v>
      </c>
      <c r="K42" s="2" t="s">
        <v>70</v>
      </c>
      <c r="L42" s="2">
        <v>1</v>
      </c>
      <c r="M42" s="2">
        <v>1</v>
      </c>
      <c r="N42" s="2">
        <v>1</v>
      </c>
      <c r="O42" s="2">
        <v>1</v>
      </c>
      <c r="P42" s="2">
        <v>4</v>
      </c>
      <c r="Q42" s="214"/>
    </row>
    <row r="43" spans="1:19">
      <c r="A43">
        <v>7</v>
      </c>
      <c r="B43">
        <v>387</v>
      </c>
      <c r="C43" t="s">
        <v>6</v>
      </c>
      <c r="D43" t="s">
        <v>30</v>
      </c>
      <c r="E43" t="s">
        <v>54</v>
      </c>
      <c r="F43" t="s">
        <v>107</v>
      </c>
      <c r="G43">
        <v>1</v>
      </c>
      <c r="K43" s="2" t="s">
        <v>37</v>
      </c>
      <c r="L43" s="2">
        <v>1</v>
      </c>
      <c r="M43" s="2">
        <v>1</v>
      </c>
      <c r="N43" s="2">
        <v>1</v>
      </c>
      <c r="O43" s="2">
        <v>1</v>
      </c>
      <c r="P43" s="2">
        <v>4</v>
      </c>
      <c r="Q43" s="214"/>
    </row>
    <row r="44" spans="1:19">
      <c r="A44">
        <v>7</v>
      </c>
      <c r="B44">
        <v>399</v>
      </c>
      <c r="C44" t="s">
        <v>6</v>
      </c>
      <c r="D44" t="s">
        <v>30</v>
      </c>
      <c r="E44" t="s">
        <v>59</v>
      </c>
      <c r="F44" t="s">
        <v>107</v>
      </c>
      <c r="G44">
        <v>1</v>
      </c>
      <c r="K44" s="2" t="s">
        <v>29</v>
      </c>
      <c r="L44" s="2">
        <v>1</v>
      </c>
      <c r="M44" s="2">
        <v>1</v>
      </c>
      <c r="N44" s="2">
        <v>1</v>
      </c>
      <c r="O44" s="2">
        <v>1</v>
      </c>
      <c r="P44" s="2">
        <v>4</v>
      </c>
      <c r="Q44" s="214"/>
    </row>
    <row r="45" spans="1:19">
      <c r="A45">
        <v>7</v>
      </c>
      <c r="B45">
        <v>419</v>
      </c>
      <c r="C45" t="s">
        <v>6</v>
      </c>
      <c r="D45" t="s">
        <v>30</v>
      </c>
      <c r="E45" t="s">
        <v>68</v>
      </c>
      <c r="F45" t="s">
        <v>107</v>
      </c>
      <c r="G45">
        <v>1</v>
      </c>
      <c r="K45" s="2" t="s">
        <v>59</v>
      </c>
      <c r="L45" s="2">
        <v>1</v>
      </c>
      <c r="M45" s="2">
        <v>1</v>
      </c>
      <c r="N45" s="2">
        <v>1</v>
      </c>
      <c r="O45" s="2">
        <v>1</v>
      </c>
      <c r="P45" s="2">
        <v>4</v>
      </c>
      <c r="Q45" s="214"/>
    </row>
    <row r="46" spans="1:19">
      <c r="A46">
        <v>7</v>
      </c>
      <c r="B46">
        <v>427</v>
      </c>
      <c r="C46" t="s">
        <v>6</v>
      </c>
      <c r="D46" t="s">
        <v>30</v>
      </c>
      <c r="E46" t="s">
        <v>70</v>
      </c>
      <c r="F46" t="s">
        <v>107</v>
      </c>
      <c r="G46">
        <v>1</v>
      </c>
    </row>
    <row r="47" spans="1:19">
      <c r="A47">
        <v>8</v>
      </c>
      <c r="B47">
        <v>158</v>
      </c>
      <c r="C47" t="s">
        <v>103</v>
      </c>
      <c r="D47" t="s">
        <v>30</v>
      </c>
      <c r="E47" t="s">
        <v>68</v>
      </c>
      <c r="F47" t="s">
        <v>105</v>
      </c>
      <c r="G47">
        <v>3</v>
      </c>
      <c r="K47" s="3" t="s">
        <v>116</v>
      </c>
      <c r="L47" s="215" t="s">
        <v>111</v>
      </c>
      <c r="M47" s="215"/>
      <c r="N47" s="215"/>
      <c r="O47" s="215"/>
      <c r="P47" s="215" t="s">
        <v>112</v>
      </c>
      <c r="Q47" s="215" t="s">
        <v>113</v>
      </c>
    </row>
    <row r="48" spans="1:19">
      <c r="A48">
        <v>9</v>
      </c>
      <c r="B48">
        <v>129</v>
      </c>
      <c r="C48" t="s">
        <v>106</v>
      </c>
      <c r="D48" t="s">
        <v>104</v>
      </c>
      <c r="E48" t="s">
        <v>26</v>
      </c>
      <c r="F48" t="s">
        <v>105</v>
      </c>
      <c r="G48">
        <v>3</v>
      </c>
      <c r="K48" s="3" t="s">
        <v>110</v>
      </c>
      <c r="L48" s="3">
        <v>1</v>
      </c>
      <c r="M48" s="3">
        <v>2</v>
      </c>
      <c r="N48" s="3">
        <v>3</v>
      </c>
      <c r="O48" s="3">
        <v>4</v>
      </c>
      <c r="P48" s="215"/>
      <c r="Q48" s="215"/>
    </row>
    <row r="49" spans="1:17">
      <c r="A49">
        <v>9</v>
      </c>
      <c r="B49">
        <v>137</v>
      </c>
      <c r="C49" t="s">
        <v>106</v>
      </c>
      <c r="D49" t="s">
        <v>30</v>
      </c>
      <c r="E49" t="s">
        <v>45</v>
      </c>
      <c r="F49" t="s">
        <v>105</v>
      </c>
      <c r="G49">
        <v>3</v>
      </c>
      <c r="K49" s="2" t="s">
        <v>68</v>
      </c>
      <c r="L49" s="2">
        <v>1</v>
      </c>
      <c r="M49" s="2">
        <v>1</v>
      </c>
      <c r="N49" s="2">
        <v>1</v>
      </c>
      <c r="O49" s="2">
        <v>1</v>
      </c>
      <c r="P49" s="2">
        <v>4</v>
      </c>
      <c r="Q49" s="214">
        <v>24</v>
      </c>
    </row>
    <row r="50" spans="1:17">
      <c r="A50">
        <v>9</v>
      </c>
      <c r="B50">
        <v>139</v>
      </c>
      <c r="C50" t="s">
        <v>106</v>
      </c>
      <c r="D50" t="s">
        <v>104</v>
      </c>
      <c r="E50" t="s">
        <v>52</v>
      </c>
      <c r="F50" t="s">
        <v>105</v>
      </c>
      <c r="G50">
        <v>3</v>
      </c>
      <c r="K50" s="2" t="s">
        <v>76</v>
      </c>
      <c r="L50" s="2">
        <v>1</v>
      </c>
      <c r="M50" s="2">
        <v>1</v>
      </c>
      <c r="N50" s="2">
        <v>1</v>
      </c>
      <c r="O50" s="2">
        <v>2</v>
      </c>
      <c r="P50" s="2">
        <v>5</v>
      </c>
      <c r="Q50" s="214"/>
    </row>
    <row r="51" spans="1:17">
      <c r="A51">
        <v>9</v>
      </c>
      <c r="B51">
        <v>141</v>
      </c>
      <c r="C51" t="s">
        <v>106</v>
      </c>
      <c r="D51" t="s">
        <v>104</v>
      </c>
      <c r="E51" t="s">
        <v>52</v>
      </c>
      <c r="F51" t="s">
        <v>105</v>
      </c>
      <c r="G51">
        <v>3</v>
      </c>
      <c r="K51" s="2" t="s">
        <v>71</v>
      </c>
      <c r="L51" s="2">
        <v>0</v>
      </c>
      <c r="M51" s="2">
        <v>0</v>
      </c>
      <c r="N51" s="2">
        <v>0</v>
      </c>
      <c r="O51" s="2">
        <v>1</v>
      </c>
      <c r="P51" s="2">
        <v>1</v>
      </c>
      <c r="Q51" s="214"/>
    </row>
    <row r="52" spans="1:17">
      <c r="A52">
        <v>9</v>
      </c>
      <c r="B52">
        <v>143</v>
      </c>
      <c r="C52" t="s">
        <v>106</v>
      </c>
      <c r="D52" t="s">
        <v>30</v>
      </c>
      <c r="E52" t="s">
        <v>55</v>
      </c>
      <c r="F52" t="s">
        <v>105</v>
      </c>
      <c r="G52">
        <v>3</v>
      </c>
      <c r="K52" s="2" t="s">
        <v>55</v>
      </c>
      <c r="L52" s="2">
        <v>0</v>
      </c>
      <c r="M52" s="2">
        <v>1</v>
      </c>
      <c r="N52" s="2">
        <v>1</v>
      </c>
      <c r="O52" s="2">
        <v>1</v>
      </c>
      <c r="P52" s="2">
        <v>3</v>
      </c>
      <c r="Q52" s="214"/>
    </row>
    <row r="53" spans="1:17">
      <c r="A53">
        <v>9</v>
      </c>
      <c r="B53">
        <v>147</v>
      </c>
      <c r="C53" t="s">
        <v>106</v>
      </c>
      <c r="D53" t="s">
        <v>104</v>
      </c>
      <c r="E53" t="s">
        <v>61</v>
      </c>
      <c r="F53" t="s">
        <v>105</v>
      </c>
      <c r="G53">
        <v>3</v>
      </c>
      <c r="K53" s="2" t="s">
        <v>72</v>
      </c>
      <c r="L53" s="2">
        <v>0</v>
      </c>
      <c r="M53" s="2">
        <v>1</v>
      </c>
      <c r="N53" s="2">
        <v>0</v>
      </c>
      <c r="O53" s="2">
        <v>0</v>
      </c>
      <c r="P53" s="2">
        <v>1</v>
      </c>
      <c r="Q53" s="214"/>
    </row>
    <row r="54" spans="1:17">
      <c r="A54">
        <v>9</v>
      </c>
      <c r="B54">
        <v>155</v>
      </c>
      <c r="C54" t="s">
        <v>106</v>
      </c>
      <c r="D54" t="s">
        <v>104</v>
      </c>
      <c r="E54" t="s">
        <v>64</v>
      </c>
      <c r="F54" t="s">
        <v>105</v>
      </c>
      <c r="G54">
        <v>3</v>
      </c>
      <c r="K54" s="2" t="s">
        <v>80</v>
      </c>
      <c r="L54" s="2">
        <v>1</v>
      </c>
      <c r="M54" s="2">
        <v>1</v>
      </c>
      <c r="N54" s="2">
        <v>1</v>
      </c>
      <c r="O54" s="2">
        <v>1</v>
      </c>
      <c r="P54" s="2">
        <v>4</v>
      </c>
      <c r="Q54" s="214"/>
    </row>
    <row r="55" spans="1:17">
      <c r="A55">
        <v>9</v>
      </c>
      <c r="B55">
        <v>157</v>
      </c>
      <c r="C55" t="s">
        <v>106</v>
      </c>
      <c r="D55" t="s">
        <v>104</v>
      </c>
      <c r="E55" t="s">
        <v>64</v>
      </c>
      <c r="F55" t="s">
        <v>105</v>
      </c>
      <c r="G55">
        <v>3</v>
      </c>
      <c r="K55" s="2" t="s">
        <v>57</v>
      </c>
      <c r="L55" s="2">
        <v>0</v>
      </c>
      <c r="M55" s="2">
        <v>0</v>
      </c>
      <c r="N55" s="2">
        <v>1</v>
      </c>
      <c r="O55" s="2">
        <v>1</v>
      </c>
      <c r="P55" s="2">
        <v>2</v>
      </c>
      <c r="Q55" s="214"/>
    </row>
    <row r="56" spans="1:17">
      <c r="A56">
        <v>9</v>
      </c>
      <c r="B56">
        <v>171</v>
      </c>
      <c r="C56" t="s">
        <v>106</v>
      </c>
      <c r="D56" t="s">
        <v>30</v>
      </c>
      <c r="E56" t="s">
        <v>80</v>
      </c>
      <c r="F56" t="s">
        <v>105</v>
      </c>
      <c r="G56">
        <v>3</v>
      </c>
      <c r="K56" s="2" t="s">
        <v>59</v>
      </c>
      <c r="L56" s="2">
        <v>1</v>
      </c>
      <c r="M56" s="2">
        <v>1</v>
      </c>
      <c r="N56" s="2">
        <v>1</v>
      </c>
      <c r="O56" s="2">
        <v>1</v>
      </c>
      <c r="P56" s="2">
        <v>4</v>
      </c>
      <c r="Q56" s="214"/>
    </row>
    <row r="57" spans="1:17">
      <c r="A57">
        <v>10</v>
      </c>
      <c r="B57">
        <v>569</v>
      </c>
      <c r="C57" t="s">
        <v>106</v>
      </c>
      <c r="D57" t="s">
        <v>30</v>
      </c>
      <c r="E57" t="s">
        <v>55</v>
      </c>
      <c r="F57" t="s">
        <v>107</v>
      </c>
      <c r="G57">
        <v>2</v>
      </c>
    </row>
    <row r="58" spans="1:17">
      <c r="A58">
        <v>10</v>
      </c>
      <c r="B58">
        <v>581</v>
      </c>
      <c r="C58" t="s">
        <v>106</v>
      </c>
      <c r="D58" t="s">
        <v>30</v>
      </c>
      <c r="E58" t="s">
        <v>59</v>
      </c>
      <c r="F58" t="s">
        <v>107</v>
      </c>
      <c r="G58">
        <v>2</v>
      </c>
      <c r="K58" s="3" t="s">
        <v>117</v>
      </c>
      <c r="L58" s="215" t="s">
        <v>111</v>
      </c>
      <c r="M58" s="215"/>
      <c r="N58" s="215"/>
      <c r="O58" s="215"/>
      <c r="P58" s="215" t="s">
        <v>112</v>
      </c>
      <c r="Q58" s="215" t="s">
        <v>113</v>
      </c>
    </row>
    <row r="59" spans="1:17">
      <c r="A59">
        <v>10</v>
      </c>
      <c r="B59">
        <v>601</v>
      </c>
      <c r="C59" t="s">
        <v>106</v>
      </c>
      <c r="D59" t="s">
        <v>30</v>
      </c>
      <c r="E59" t="s">
        <v>68</v>
      </c>
      <c r="F59" t="s">
        <v>107</v>
      </c>
      <c r="G59">
        <v>2</v>
      </c>
      <c r="K59" s="3" t="s">
        <v>110</v>
      </c>
      <c r="L59" s="3">
        <v>1</v>
      </c>
      <c r="M59" s="3">
        <v>2</v>
      </c>
      <c r="N59" s="3">
        <v>3</v>
      </c>
      <c r="O59" s="3">
        <v>4</v>
      </c>
      <c r="P59" s="215"/>
      <c r="Q59" s="215"/>
    </row>
    <row r="60" spans="1:17">
      <c r="A60">
        <v>10</v>
      </c>
      <c r="B60">
        <v>613</v>
      </c>
      <c r="C60" t="s">
        <v>106</v>
      </c>
      <c r="D60" t="s">
        <v>30</v>
      </c>
      <c r="E60" t="s">
        <v>72</v>
      </c>
      <c r="F60" t="s">
        <v>107</v>
      </c>
      <c r="G60">
        <v>2</v>
      </c>
      <c r="K60" s="2" t="s">
        <v>68</v>
      </c>
      <c r="L60" s="2">
        <v>1</v>
      </c>
      <c r="M60" s="2">
        <v>1</v>
      </c>
      <c r="N60" s="2">
        <v>1</v>
      </c>
      <c r="O60" s="2">
        <v>1</v>
      </c>
      <c r="P60" s="2">
        <v>4</v>
      </c>
      <c r="Q60" s="214">
        <v>28</v>
      </c>
    </row>
    <row r="61" spans="1:17">
      <c r="A61">
        <v>10</v>
      </c>
      <c r="B61">
        <v>625</v>
      </c>
      <c r="C61" t="s">
        <v>106</v>
      </c>
      <c r="D61" t="s">
        <v>30</v>
      </c>
      <c r="E61" t="s">
        <v>76</v>
      </c>
      <c r="F61" t="s">
        <v>107</v>
      </c>
      <c r="G61">
        <v>2</v>
      </c>
      <c r="K61" s="2" t="s">
        <v>51</v>
      </c>
      <c r="L61" s="2">
        <v>1</v>
      </c>
      <c r="M61" s="2">
        <v>1</v>
      </c>
      <c r="N61" s="2">
        <v>1</v>
      </c>
      <c r="O61" s="2">
        <v>1</v>
      </c>
      <c r="P61" s="2">
        <v>4</v>
      </c>
      <c r="Q61" s="214"/>
    </row>
    <row r="62" spans="1:17">
      <c r="A62">
        <v>10</v>
      </c>
      <c r="B62">
        <v>633</v>
      </c>
      <c r="C62" t="s">
        <v>106</v>
      </c>
      <c r="D62" t="s">
        <v>30</v>
      </c>
      <c r="E62" t="s">
        <v>80</v>
      </c>
      <c r="F62" t="s">
        <v>107</v>
      </c>
      <c r="G62">
        <v>2</v>
      </c>
      <c r="K62" s="2" t="s">
        <v>54</v>
      </c>
      <c r="L62" s="2">
        <v>1</v>
      </c>
      <c r="M62" s="2">
        <v>1</v>
      </c>
      <c r="N62" s="2">
        <v>1</v>
      </c>
      <c r="O62" s="2">
        <v>1</v>
      </c>
      <c r="P62" s="2">
        <v>4</v>
      </c>
      <c r="Q62" s="214"/>
    </row>
    <row r="63" spans="1:17">
      <c r="A63">
        <v>11</v>
      </c>
      <c r="B63">
        <v>226</v>
      </c>
      <c r="C63" t="s">
        <v>103</v>
      </c>
      <c r="D63" t="s">
        <v>30</v>
      </c>
      <c r="E63" t="s">
        <v>68</v>
      </c>
      <c r="F63" t="s">
        <v>105</v>
      </c>
      <c r="G63">
        <v>4</v>
      </c>
      <c r="K63" s="2" t="s">
        <v>70</v>
      </c>
      <c r="L63" s="2">
        <v>1</v>
      </c>
      <c r="M63" s="2">
        <v>1</v>
      </c>
      <c r="N63" s="2">
        <v>1</v>
      </c>
      <c r="O63" s="2">
        <v>1</v>
      </c>
      <c r="P63" s="2">
        <v>4</v>
      </c>
      <c r="Q63" s="214"/>
    </row>
    <row r="64" spans="1:17">
      <c r="A64">
        <v>11</v>
      </c>
      <c r="B64">
        <v>516</v>
      </c>
      <c r="C64" t="s">
        <v>103</v>
      </c>
      <c r="D64" t="s">
        <v>30</v>
      </c>
      <c r="E64" t="s">
        <v>29</v>
      </c>
      <c r="F64" t="s">
        <v>107</v>
      </c>
      <c r="G64">
        <v>2</v>
      </c>
      <c r="K64" s="2" t="s">
        <v>37</v>
      </c>
      <c r="L64" s="2">
        <v>1</v>
      </c>
      <c r="M64" s="2">
        <v>1</v>
      </c>
      <c r="N64" s="2">
        <v>1</v>
      </c>
      <c r="O64" s="2">
        <v>1</v>
      </c>
      <c r="P64" s="2">
        <v>4</v>
      </c>
      <c r="Q64" s="214"/>
    </row>
    <row r="65" spans="1:17">
      <c r="A65">
        <v>11</v>
      </c>
      <c r="B65">
        <v>524</v>
      </c>
      <c r="C65" t="s">
        <v>103</v>
      </c>
      <c r="D65" t="s">
        <v>30</v>
      </c>
      <c r="E65" t="s">
        <v>37</v>
      </c>
      <c r="F65" t="s">
        <v>107</v>
      </c>
      <c r="G65">
        <v>2</v>
      </c>
      <c r="K65" s="2" t="s">
        <v>29</v>
      </c>
      <c r="L65" s="2">
        <v>1</v>
      </c>
      <c r="M65" s="2">
        <v>1</v>
      </c>
      <c r="N65" s="2">
        <v>1</v>
      </c>
      <c r="O65" s="2">
        <v>1</v>
      </c>
      <c r="P65" s="2">
        <v>4</v>
      </c>
      <c r="Q65" s="214"/>
    </row>
    <row r="66" spans="1:17">
      <c r="A66">
        <v>11</v>
      </c>
      <c r="B66">
        <v>560</v>
      </c>
      <c r="C66" t="s">
        <v>103</v>
      </c>
      <c r="D66" t="s">
        <v>30</v>
      </c>
      <c r="E66" t="s">
        <v>51</v>
      </c>
      <c r="F66" t="s">
        <v>107</v>
      </c>
      <c r="G66">
        <v>2</v>
      </c>
      <c r="K66" s="2" t="s">
        <v>59</v>
      </c>
      <c r="L66" s="2">
        <v>1</v>
      </c>
      <c r="M66" s="2">
        <v>1</v>
      </c>
      <c r="N66" s="2">
        <v>1</v>
      </c>
      <c r="O66" s="2">
        <v>1</v>
      </c>
      <c r="P66" s="2">
        <v>4</v>
      </c>
      <c r="Q66" s="214"/>
    </row>
    <row r="67" spans="1:17">
      <c r="A67">
        <v>11</v>
      </c>
      <c r="B67">
        <v>564</v>
      </c>
      <c r="C67" t="s">
        <v>103</v>
      </c>
      <c r="D67" t="s">
        <v>30</v>
      </c>
      <c r="E67" t="s">
        <v>54</v>
      </c>
      <c r="F67" t="s">
        <v>107</v>
      </c>
      <c r="G67">
        <v>2</v>
      </c>
    </row>
    <row r="68" spans="1:17">
      <c r="A68">
        <v>11</v>
      </c>
      <c r="B68">
        <v>580</v>
      </c>
      <c r="C68" t="s">
        <v>103</v>
      </c>
      <c r="D68" t="s">
        <v>30</v>
      </c>
      <c r="E68" t="s">
        <v>59</v>
      </c>
      <c r="F68" t="s">
        <v>107</v>
      </c>
      <c r="G68">
        <v>2</v>
      </c>
    </row>
    <row r="69" spans="1:17">
      <c r="A69">
        <v>11</v>
      </c>
      <c r="B69">
        <v>600</v>
      </c>
      <c r="C69" t="s">
        <v>103</v>
      </c>
      <c r="D69" t="s">
        <v>30</v>
      </c>
      <c r="E69" t="s">
        <v>68</v>
      </c>
      <c r="F69" t="s">
        <v>107</v>
      </c>
      <c r="G69">
        <v>2</v>
      </c>
    </row>
    <row r="70" spans="1:17">
      <c r="A70">
        <v>11</v>
      </c>
      <c r="B70">
        <v>608</v>
      </c>
      <c r="C70" t="s">
        <v>103</v>
      </c>
      <c r="D70" t="s">
        <v>30</v>
      </c>
      <c r="E70" t="s">
        <v>70</v>
      </c>
      <c r="F70" t="s">
        <v>107</v>
      </c>
      <c r="G70">
        <v>2</v>
      </c>
    </row>
    <row r="71" spans="1:17">
      <c r="A71">
        <v>12</v>
      </c>
      <c r="B71">
        <v>197</v>
      </c>
      <c r="C71" t="s">
        <v>106</v>
      </c>
      <c r="D71" t="s">
        <v>104</v>
      </c>
      <c r="E71" t="s">
        <v>26</v>
      </c>
      <c r="F71" t="s">
        <v>105</v>
      </c>
      <c r="G71">
        <v>4</v>
      </c>
    </row>
    <row r="72" spans="1:17">
      <c r="A72">
        <v>12</v>
      </c>
      <c r="B72">
        <v>205</v>
      </c>
      <c r="C72" t="s">
        <v>106</v>
      </c>
      <c r="D72" t="s">
        <v>30</v>
      </c>
      <c r="E72" t="s">
        <v>45</v>
      </c>
      <c r="F72" t="s">
        <v>105</v>
      </c>
      <c r="G72">
        <v>4</v>
      </c>
    </row>
    <row r="73" spans="1:17">
      <c r="A73">
        <v>12</v>
      </c>
      <c r="B73">
        <v>209</v>
      </c>
      <c r="C73" t="s">
        <v>106</v>
      </c>
      <c r="D73" t="s">
        <v>104</v>
      </c>
      <c r="E73" t="s">
        <v>52</v>
      </c>
      <c r="F73" t="s">
        <v>105</v>
      </c>
      <c r="G73">
        <v>4</v>
      </c>
    </row>
    <row r="74" spans="1:17">
      <c r="A74">
        <v>12</v>
      </c>
      <c r="B74">
        <v>211</v>
      </c>
      <c r="C74" t="s">
        <v>106</v>
      </c>
      <c r="D74" t="s">
        <v>104</v>
      </c>
      <c r="E74" t="s">
        <v>52</v>
      </c>
      <c r="F74" t="s">
        <v>105</v>
      </c>
      <c r="G74">
        <v>4</v>
      </c>
    </row>
    <row r="75" spans="1:17">
      <c r="A75">
        <v>12</v>
      </c>
      <c r="B75">
        <v>213</v>
      </c>
      <c r="C75" t="s">
        <v>106</v>
      </c>
      <c r="D75" t="s">
        <v>30</v>
      </c>
      <c r="E75" t="s">
        <v>55</v>
      </c>
      <c r="F75" t="s">
        <v>105</v>
      </c>
      <c r="G75">
        <v>4</v>
      </c>
    </row>
    <row r="76" spans="1:17">
      <c r="A76">
        <v>12</v>
      </c>
      <c r="B76">
        <v>217</v>
      </c>
      <c r="C76" t="s">
        <v>106</v>
      </c>
      <c r="D76" t="s">
        <v>104</v>
      </c>
      <c r="E76" t="s">
        <v>61</v>
      </c>
      <c r="F76" t="s">
        <v>105</v>
      </c>
      <c r="G76">
        <v>4</v>
      </c>
    </row>
    <row r="77" spans="1:17">
      <c r="A77">
        <v>12</v>
      </c>
      <c r="B77">
        <v>239</v>
      </c>
      <c r="C77" t="s">
        <v>106</v>
      </c>
      <c r="D77" t="s">
        <v>30</v>
      </c>
      <c r="E77" t="s">
        <v>80</v>
      </c>
      <c r="F77" t="s">
        <v>105</v>
      </c>
      <c r="G77">
        <v>4</v>
      </c>
    </row>
    <row r="78" spans="1:17">
      <c r="A78">
        <v>12</v>
      </c>
      <c r="B78">
        <v>570</v>
      </c>
      <c r="C78" t="s">
        <v>106</v>
      </c>
      <c r="D78" t="s">
        <v>30</v>
      </c>
      <c r="E78" t="s">
        <v>55</v>
      </c>
      <c r="F78" t="s">
        <v>107</v>
      </c>
      <c r="G78">
        <v>2</v>
      </c>
    </row>
    <row r="79" spans="1:17">
      <c r="A79">
        <v>12</v>
      </c>
      <c r="B79">
        <v>582</v>
      </c>
      <c r="C79" t="s">
        <v>106</v>
      </c>
      <c r="D79" t="s">
        <v>30</v>
      </c>
      <c r="E79" t="s">
        <v>59</v>
      </c>
      <c r="F79" t="s">
        <v>107</v>
      </c>
      <c r="G79">
        <v>2</v>
      </c>
    </row>
    <row r="80" spans="1:17">
      <c r="A80">
        <v>12</v>
      </c>
      <c r="B80">
        <v>602</v>
      </c>
      <c r="C80" t="s">
        <v>106</v>
      </c>
      <c r="D80" t="s">
        <v>30</v>
      </c>
      <c r="E80" t="s">
        <v>68</v>
      </c>
      <c r="F80" t="s">
        <v>107</v>
      </c>
      <c r="G80">
        <v>2</v>
      </c>
    </row>
    <row r="81" spans="1:7">
      <c r="A81">
        <v>12</v>
      </c>
      <c r="B81">
        <v>614</v>
      </c>
      <c r="C81" t="s">
        <v>106</v>
      </c>
      <c r="D81" t="s">
        <v>30</v>
      </c>
      <c r="E81" t="s">
        <v>72</v>
      </c>
      <c r="F81" t="s">
        <v>107</v>
      </c>
      <c r="G81">
        <v>2</v>
      </c>
    </row>
    <row r="82" spans="1:7">
      <c r="A82">
        <v>12</v>
      </c>
      <c r="B82">
        <v>626</v>
      </c>
      <c r="C82" t="s">
        <v>106</v>
      </c>
      <c r="D82" t="s">
        <v>30</v>
      </c>
      <c r="E82" t="s">
        <v>76</v>
      </c>
      <c r="F82" t="s">
        <v>107</v>
      </c>
      <c r="G82">
        <v>2</v>
      </c>
    </row>
    <row r="83" spans="1:7">
      <c r="A83">
        <v>12</v>
      </c>
      <c r="B83">
        <v>634</v>
      </c>
      <c r="C83" t="s">
        <v>106</v>
      </c>
      <c r="D83" t="s">
        <v>30</v>
      </c>
      <c r="E83" t="s">
        <v>80</v>
      </c>
      <c r="F83" t="s">
        <v>107</v>
      </c>
      <c r="G83">
        <v>2</v>
      </c>
    </row>
    <row r="84" spans="1:7">
      <c r="A84">
        <v>14</v>
      </c>
      <c r="B84">
        <v>519</v>
      </c>
      <c r="C84" t="s">
        <v>6</v>
      </c>
      <c r="D84" t="s">
        <v>30</v>
      </c>
      <c r="E84" t="s">
        <v>29</v>
      </c>
      <c r="F84" t="s">
        <v>107</v>
      </c>
      <c r="G84">
        <v>2</v>
      </c>
    </row>
    <row r="85" spans="1:7">
      <c r="A85">
        <v>14</v>
      </c>
      <c r="B85">
        <v>527</v>
      </c>
      <c r="C85" t="s">
        <v>6</v>
      </c>
      <c r="D85" t="s">
        <v>30</v>
      </c>
      <c r="E85" t="s">
        <v>37</v>
      </c>
      <c r="F85" t="s">
        <v>107</v>
      </c>
      <c r="G85">
        <v>2</v>
      </c>
    </row>
    <row r="86" spans="1:7">
      <c r="A86">
        <v>14</v>
      </c>
      <c r="B86">
        <v>563</v>
      </c>
      <c r="C86" t="s">
        <v>6</v>
      </c>
      <c r="D86" t="s">
        <v>30</v>
      </c>
      <c r="E86" t="s">
        <v>51</v>
      </c>
      <c r="F86" t="s">
        <v>107</v>
      </c>
      <c r="G86">
        <v>2</v>
      </c>
    </row>
    <row r="87" spans="1:7">
      <c r="A87">
        <v>14</v>
      </c>
      <c r="B87">
        <v>567</v>
      </c>
      <c r="C87" t="s">
        <v>6</v>
      </c>
      <c r="D87" t="s">
        <v>30</v>
      </c>
      <c r="E87" t="s">
        <v>54</v>
      </c>
      <c r="F87" t="s">
        <v>107</v>
      </c>
      <c r="G87">
        <v>2</v>
      </c>
    </row>
    <row r="88" spans="1:7">
      <c r="A88">
        <v>14</v>
      </c>
      <c r="B88">
        <v>583</v>
      </c>
      <c r="C88" t="s">
        <v>6</v>
      </c>
      <c r="D88" t="s">
        <v>30</v>
      </c>
      <c r="E88" t="s">
        <v>59</v>
      </c>
      <c r="F88" t="s">
        <v>107</v>
      </c>
      <c r="G88">
        <v>2</v>
      </c>
    </row>
    <row r="89" spans="1:7">
      <c r="A89">
        <v>14</v>
      </c>
      <c r="B89">
        <v>603</v>
      </c>
      <c r="C89" t="s">
        <v>6</v>
      </c>
      <c r="D89" t="s">
        <v>30</v>
      </c>
      <c r="E89" t="s">
        <v>68</v>
      </c>
      <c r="F89" t="s">
        <v>107</v>
      </c>
      <c r="G89">
        <v>2</v>
      </c>
    </row>
    <row r="90" spans="1:7">
      <c r="A90">
        <v>14</v>
      </c>
      <c r="B90">
        <v>611</v>
      </c>
      <c r="C90" t="s">
        <v>6</v>
      </c>
      <c r="D90" t="s">
        <v>30</v>
      </c>
      <c r="E90" t="s">
        <v>70</v>
      </c>
      <c r="F90" t="s">
        <v>107</v>
      </c>
      <c r="G90">
        <v>2</v>
      </c>
    </row>
    <row r="91" spans="1:7">
      <c r="A91">
        <v>15</v>
      </c>
      <c r="B91">
        <v>257</v>
      </c>
      <c r="C91" t="s">
        <v>106</v>
      </c>
      <c r="D91" t="s">
        <v>104</v>
      </c>
      <c r="E91" t="s">
        <v>26</v>
      </c>
      <c r="F91" t="s">
        <v>105</v>
      </c>
      <c r="G91">
        <v>5</v>
      </c>
    </row>
    <row r="92" spans="1:7">
      <c r="A92">
        <v>15</v>
      </c>
      <c r="B92">
        <v>267</v>
      </c>
      <c r="C92" t="s">
        <v>106</v>
      </c>
      <c r="D92" t="s">
        <v>30</v>
      </c>
      <c r="E92" t="s">
        <v>45</v>
      </c>
      <c r="F92" t="s">
        <v>105</v>
      </c>
      <c r="G92">
        <v>5</v>
      </c>
    </row>
    <row r="93" spans="1:7">
      <c r="A93">
        <v>15</v>
      </c>
      <c r="B93">
        <v>271</v>
      </c>
      <c r="C93" t="s">
        <v>106</v>
      </c>
      <c r="D93" t="s">
        <v>104</v>
      </c>
      <c r="E93" t="s">
        <v>52</v>
      </c>
      <c r="F93" t="s">
        <v>105</v>
      </c>
      <c r="G93">
        <v>5</v>
      </c>
    </row>
    <row r="94" spans="1:7">
      <c r="A94">
        <v>15</v>
      </c>
      <c r="B94">
        <v>273</v>
      </c>
      <c r="C94" t="s">
        <v>106</v>
      </c>
      <c r="D94" t="s">
        <v>104</v>
      </c>
      <c r="E94" t="s">
        <v>52</v>
      </c>
      <c r="F94" t="s">
        <v>105</v>
      </c>
      <c r="G94">
        <v>5</v>
      </c>
    </row>
    <row r="95" spans="1:7">
      <c r="A95">
        <v>15</v>
      </c>
      <c r="B95">
        <v>277</v>
      </c>
      <c r="C95" t="s">
        <v>106</v>
      </c>
      <c r="D95" t="s">
        <v>104</v>
      </c>
      <c r="E95" t="s">
        <v>61</v>
      </c>
      <c r="F95" t="s">
        <v>105</v>
      </c>
      <c r="G95">
        <v>5</v>
      </c>
    </row>
    <row r="96" spans="1:7">
      <c r="A96">
        <v>15</v>
      </c>
      <c r="B96">
        <v>283</v>
      </c>
      <c r="C96" t="s">
        <v>106</v>
      </c>
      <c r="D96" t="s">
        <v>104</v>
      </c>
      <c r="E96" t="s">
        <v>64</v>
      </c>
      <c r="F96" t="s">
        <v>105</v>
      </c>
      <c r="G96">
        <v>5</v>
      </c>
    </row>
    <row r="97" spans="1:7">
      <c r="A97">
        <v>15</v>
      </c>
      <c r="B97">
        <v>285</v>
      </c>
      <c r="C97" t="s">
        <v>106</v>
      </c>
      <c r="D97" t="s">
        <v>104</v>
      </c>
      <c r="E97" t="s">
        <v>64</v>
      </c>
      <c r="F97" t="s">
        <v>105</v>
      </c>
      <c r="G97">
        <v>5</v>
      </c>
    </row>
    <row r="98" spans="1:7">
      <c r="A98">
        <v>15</v>
      </c>
      <c r="B98">
        <v>295</v>
      </c>
      <c r="C98" t="s">
        <v>106</v>
      </c>
      <c r="D98" t="s">
        <v>30</v>
      </c>
      <c r="E98" t="s">
        <v>80</v>
      </c>
      <c r="F98" t="s">
        <v>105</v>
      </c>
      <c r="G98">
        <v>5</v>
      </c>
    </row>
    <row r="99" spans="1:7">
      <c r="A99">
        <v>17</v>
      </c>
      <c r="B99">
        <v>741</v>
      </c>
      <c r="C99" t="s">
        <v>106</v>
      </c>
      <c r="D99" t="s">
        <v>30</v>
      </c>
      <c r="E99" t="s">
        <v>55</v>
      </c>
      <c r="F99" t="s">
        <v>107</v>
      </c>
      <c r="G99">
        <v>3</v>
      </c>
    </row>
    <row r="100" spans="1:7">
      <c r="A100">
        <v>17</v>
      </c>
      <c r="B100">
        <v>745</v>
      </c>
      <c r="C100" t="s">
        <v>106</v>
      </c>
      <c r="D100" t="s">
        <v>30</v>
      </c>
      <c r="E100" t="s">
        <v>57</v>
      </c>
      <c r="F100" t="s">
        <v>107</v>
      </c>
      <c r="G100">
        <v>3</v>
      </c>
    </row>
    <row r="101" spans="1:7">
      <c r="A101">
        <v>17</v>
      </c>
      <c r="B101">
        <v>757</v>
      </c>
      <c r="C101" t="s">
        <v>106</v>
      </c>
      <c r="D101" t="s">
        <v>30</v>
      </c>
      <c r="E101" t="s">
        <v>59</v>
      </c>
      <c r="F101" t="s">
        <v>107</v>
      </c>
      <c r="G101">
        <v>3</v>
      </c>
    </row>
    <row r="102" spans="1:7">
      <c r="A102">
        <v>17</v>
      </c>
      <c r="B102">
        <v>777</v>
      </c>
      <c r="C102" t="s">
        <v>106</v>
      </c>
      <c r="D102" t="s">
        <v>30</v>
      </c>
      <c r="E102" t="s">
        <v>68</v>
      </c>
      <c r="F102" t="s">
        <v>107</v>
      </c>
      <c r="G102">
        <v>3</v>
      </c>
    </row>
    <row r="103" spans="1:7">
      <c r="A103">
        <v>17</v>
      </c>
      <c r="B103">
        <v>793</v>
      </c>
      <c r="C103" t="s">
        <v>106</v>
      </c>
      <c r="D103" t="s">
        <v>30</v>
      </c>
      <c r="E103" t="s">
        <v>76</v>
      </c>
      <c r="F103" t="s">
        <v>107</v>
      </c>
      <c r="G103">
        <v>3</v>
      </c>
    </row>
    <row r="104" spans="1:7">
      <c r="A104">
        <v>17</v>
      </c>
      <c r="B104">
        <v>805</v>
      </c>
      <c r="C104" t="s">
        <v>106</v>
      </c>
      <c r="D104" t="s">
        <v>30</v>
      </c>
      <c r="E104" t="s">
        <v>80</v>
      </c>
      <c r="F104" t="s">
        <v>107</v>
      </c>
      <c r="G104">
        <v>3</v>
      </c>
    </row>
    <row r="105" spans="1:7">
      <c r="A105">
        <v>18</v>
      </c>
      <c r="B105">
        <v>309</v>
      </c>
      <c r="C105" t="s">
        <v>106</v>
      </c>
      <c r="D105" t="s">
        <v>30</v>
      </c>
      <c r="E105" t="s">
        <v>45</v>
      </c>
      <c r="F105" t="s">
        <v>105</v>
      </c>
      <c r="G105">
        <v>6</v>
      </c>
    </row>
    <row r="106" spans="1:7">
      <c r="A106">
        <v>18</v>
      </c>
      <c r="B106">
        <v>696</v>
      </c>
      <c r="C106" t="s">
        <v>103</v>
      </c>
      <c r="D106" t="s">
        <v>30</v>
      </c>
      <c r="E106" t="s">
        <v>29</v>
      </c>
      <c r="F106" t="s">
        <v>107</v>
      </c>
      <c r="G106">
        <v>3</v>
      </c>
    </row>
    <row r="107" spans="1:7">
      <c r="A107">
        <v>18</v>
      </c>
      <c r="B107">
        <v>700</v>
      </c>
      <c r="C107" t="s">
        <v>103</v>
      </c>
      <c r="D107" t="s">
        <v>30</v>
      </c>
      <c r="E107" t="s">
        <v>37</v>
      </c>
      <c r="F107" t="s">
        <v>107</v>
      </c>
      <c r="G107">
        <v>3</v>
      </c>
    </row>
    <row r="108" spans="1:7">
      <c r="A108">
        <v>18</v>
      </c>
      <c r="B108">
        <v>732</v>
      </c>
      <c r="C108" t="s">
        <v>103</v>
      </c>
      <c r="D108" t="s">
        <v>30</v>
      </c>
      <c r="E108" t="s">
        <v>51</v>
      </c>
      <c r="F108" t="s">
        <v>107</v>
      </c>
      <c r="G108">
        <v>3</v>
      </c>
    </row>
    <row r="109" spans="1:7">
      <c r="A109">
        <v>18</v>
      </c>
      <c r="B109">
        <v>736</v>
      </c>
      <c r="C109" t="s">
        <v>103</v>
      </c>
      <c r="D109" t="s">
        <v>30</v>
      </c>
      <c r="E109" t="s">
        <v>54</v>
      </c>
      <c r="F109" t="s">
        <v>107</v>
      </c>
      <c r="G109">
        <v>3</v>
      </c>
    </row>
    <row r="110" spans="1:7">
      <c r="A110">
        <v>18</v>
      </c>
      <c r="B110">
        <v>756</v>
      </c>
      <c r="C110" t="s">
        <v>103</v>
      </c>
      <c r="D110" t="s">
        <v>30</v>
      </c>
      <c r="E110" t="s">
        <v>59</v>
      </c>
      <c r="F110" t="s">
        <v>107</v>
      </c>
      <c r="G110">
        <v>3</v>
      </c>
    </row>
    <row r="111" spans="1:7">
      <c r="A111">
        <v>18</v>
      </c>
      <c r="B111">
        <v>776</v>
      </c>
      <c r="C111" t="s">
        <v>103</v>
      </c>
      <c r="D111" t="s">
        <v>30</v>
      </c>
      <c r="E111" t="s">
        <v>68</v>
      </c>
      <c r="F111" t="s">
        <v>107</v>
      </c>
      <c r="G111">
        <v>3</v>
      </c>
    </row>
    <row r="112" spans="1:7">
      <c r="A112">
        <v>18</v>
      </c>
      <c r="B112">
        <v>784</v>
      </c>
      <c r="C112" t="s">
        <v>103</v>
      </c>
      <c r="D112" t="s">
        <v>30</v>
      </c>
      <c r="E112" t="s">
        <v>70</v>
      </c>
      <c r="F112" t="s">
        <v>107</v>
      </c>
      <c r="G112">
        <v>3</v>
      </c>
    </row>
    <row r="113" spans="1:7">
      <c r="A113">
        <v>19</v>
      </c>
      <c r="B113">
        <v>742</v>
      </c>
      <c r="C113" t="s">
        <v>106</v>
      </c>
      <c r="D113" t="s">
        <v>30</v>
      </c>
      <c r="E113" t="s">
        <v>55</v>
      </c>
      <c r="F113" t="s">
        <v>107</v>
      </c>
      <c r="G113">
        <v>3</v>
      </c>
    </row>
    <row r="114" spans="1:7">
      <c r="A114">
        <v>19</v>
      </c>
      <c r="B114">
        <v>746</v>
      </c>
      <c r="C114" t="s">
        <v>106</v>
      </c>
      <c r="D114" t="s">
        <v>30</v>
      </c>
      <c r="E114" t="s">
        <v>57</v>
      </c>
      <c r="F114" t="s">
        <v>107</v>
      </c>
      <c r="G114">
        <v>3</v>
      </c>
    </row>
    <row r="115" spans="1:7">
      <c r="A115">
        <v>19</v>
      </c>
      <c r="B115">
        <v>758</v>
      </c>
      <c r="C115" t="s">
        <v>106</v>
      </c>
      <c r="D115" t="s">
        <v>30</v>
      </c>
      <c r="E115" t="s">
        <v>59</v>
      </c>
      <c r="F115" t="s">
        <v>107</v>
      </c>
      <c r="G115">
        <v>3</v>
      </c>
    </row>
    <row r="116" spans="1:7">
      <c r="A116">
        <v>19</v>
      </c>
      <c r="B116">
        <v>778</v>
      </c>
      <c r="C116" t="s">
        <v>106</v>
      </c>
      <c r="D116" t="s">
        <v>30</v>
      </c>
      <c r="E116" t="s">
        <v>68</v>
      </c>
      <c r="F116" t="s">
        <v>107</v>
      </c>
      <c r="G116">
        <v>3</v>
      </c>
    </row>
    <row r="117" spans="1:7">
      <c r="A117">
        <v>19</v>
      </c>
      <c r="B117">
        <v>794</v>
      </c>
      <c r="C117" t="s">
        <v>106</v>
      </c>
      <c r="D117" t="s">
        <v>30</v>
      </c>
      <c r="E117" t="s">
        <v>76</v>
      </c>
      <c r="F117" t="s">
        <v>107</v>
      </c>
      <c r="G117">
        <v>3</v>
      </c>
    </row>
    <row r="118" spans="1:7">
      <c r="A118">
        <v>19</v>
      </c>
      <c r="B118">
        <v>806</v>
      </c>
      <c r="C118" t="s">
        <v>106</v>
      </c>
      <c r="D118" t="s">
        <v>30</v>
      </c>
      <c r="E118" t="s">
        <v>80</v>
      </c>
      <c r="F118" t="s">
        <v>107</v>
      </c>
      <c r="G118">
        <v>3</v>
      </c>
    </row>
    <row r="119" spans="1:7">
      <c r="A119">
        <v>21</v>
      </c>
      <c r="B119">
        <v>699</v>
      </c>
      <c r="C119" t="s">
        <v>6</v>
      </c>
      <c r="D119" t="s">
        <v>30</v>
      </c>
      <c r="E119" t="s">
        <v>29</v>
      </c>
      <c r="F119" t="s">
        <v>107</v>
      </c>
      <c r="G119">
        <v>3</v>
      </c>
    </row>
    <row r="120" spans="1:7">
      <c r="A120">
        <v>21</v>
      </c>
      <c r="B120">
        <v>703</v>
      </c>
      <c r="C120" t="s">
        <v>6</v>
      </c>
      <c r="D120" t="s">
        <v>30</v>
      </c>
      <c r="E120" t="s">
        <v>37</v>
      </c>
      <c r="F120" t="s">
        <v>107</v>
      </c>
      <c r="G120">
        <v>3</v>
      </c>
    </row>
    <row r="121" spans="1:7">
      <c r="A121">
        <v>21</v>
      </c>
      <c r="B121">
        <v>735</v>
      </c>
      <c r="C121" t="s">
        <v>6</v>
      </c>
      <c r="D121" t="s">
        <v>30</v>
      </c>
      <c r="E121" t="s">
        <v>51</v>
      </c>
      <c r="F121" t="s">
        <v>107</v>
      </c>
      <c r="G121">
        <v>3</v>
      </c>
    </row>
    <row r="122" spans="1:7">
      <c r="A122">
        <v>21</v>
      </c>
      <c r="B122">
        <v>739</v>
      </c>
      <c r="C122" t="s">
        <v>6</v>
      </c>
      <c r="D122" t="s">
        <v>30</v>
      </c>
      <c r="E122" t="s">
        <v>54</v>
      </c>
      <c r="F122" t="s">
        <v>107</v>
      </c>
      <c r="G122">
        <v>3</v>
      </c>
    </row>
    <row r="123" spans="1:7">
      <c r="A123">
        <v>21</v>
      </c>
      <c r="B123">
        <v>759</v>
      </c>
      <c r="C123" t="s">
        <v>6</v>
      </c>
      <c r="D123" t="s">
        <v>30</v>
      </c>
      <c r="E123" t="s">
        <v>59</v>
      </c>
      <c r="F123" t="s">
        <v>107</v>
      </c>
      <c r="G123">
        <v>3</v>
      </c>
    </row>
    <row r="124" spans="1:7">
      <c r="A124">
        <v>21</v>
      </c>
      <c r="B124">
        <v>779</v>
      </c>
      <c r="C124" t="s">
        <v>6</v>
      </c>
      <c r="D124" t="s">
        <v>30</v>
      </c>
      <c r="E124" t="s">
        <v>68</v>
      </c>
      <c r="F124" t="s">
        <v>107</v>
      </c>
      <c r="G124">
        <v>3</v>
      </c>
    </row>
    <row r="125" spans="1:7">
      <c r="A125">
        <v>21</v>
      </c>
      <c r="B125">
        <v>787</v>
      </c>
      <c r="C125" t="s">
        <v>6</v>
      </c>
      <c r="D125" t="s">
        <v>30</v>
      </c>
      <c r="E125" t="s">
        <v>70</v>
      </c>
      <c r="F125" t="s">
        <v>107</v>
      </c>
      <c r="G125">
        <v>3</v>
      </c>
    </row>
    <row r="126" spans="1:7">
      <c r="A126">
        <v>24</v>
      </c>
      <c r="B126">
        <v>921</v>
      </c>
      <c r="C126" t="s">
        <v>106</v>
      </c>
      <c r="D126" t="s">
        <v>30</v>
      </c>
      <c r="E126" t="s">
        <v>55</v>
      </c>
      <c r="F126" t="s">
        <v>107</v>
      </c>
      <c r="G126">
        <v>4</v>
      </c>
    </row>
    <row r="127" spans="1:7">
      <c r="A127">
        <v>24</v>
      </c>
      <c r="B127">
        <v>925</v>
      </c>
      <c r="C127" t="s">
        <v>106</v>
      </c>
      <c r="D127" t="s">
        <v>30</v>
      </c>
      <c r="E127" t="s">
        <v>57</v>
      </c>
      <c r="F127" t="s">
        <v>107</v>
      </c>
      <c r="G127">
        <v>4</v>
      </c>
    </row>
    <row r="128" spans="1:7">
      <c r="A128">
        <v>24</v>
      </c>
      <c r="B128">
        <v>937</v>
      </c>
      <c r="C128" t="s">
        <v>106</v>
      </c>
      <c r="D128" t="s">
        <v>30</v>
      </c>
      <c r="E128" t="s">
        <v>59</v>
      </c>
      <c r="F128" t="s">
        <v>107</v>
      </c>
      <c r="G128">
        <v>4</v>
      </c>
    </row>
    <row r="129" spans="1:7">
      <c r="A129">
        <v>24</v>
      </c>
      <c r="B129">
        <v>945</v>
      </c>
      <c r="C129" t="s">
        <v>106</v>
      </c>
      <c r="D129" t="s">
        <v>30</v>
      </c>
      <c r="E129" t="s">
        <v>68</v>
      </c>
      <c r="F129" t="s">
        <v>107</v>
      </c>
      <c r="G129">
        <v>4</v>
      </c>
    </row>
    <row r="130" spans="1:7">
      <c r="A130">
        <v>24</v>
      </c>
      <c r="B130">
        <v>957</v>
      </c>
      <c r="C130" t="s">
        <v>106</v>
      </c>
      <c r="D130" t="s">
        <v>30</v>
      </c>
      <c r="E130" t="s">
        <v>71</v>
      </c>
      <c r="F130" t="s">
        <v>107</v>
      </c>
      <c r="G130">
        <v>4</v>
      </c>
    </row>
    <row r="131" spans="1:7">
      <c r="A131">
        <v>24</v>
      </c>
      <c r="B131">
        <v>969</v>
      </c>
      <c r="C131" t="s">
        <v>106</v>
      </c>
      <c r="D131" t="s">
        <v>30</v>
      </c>
      <c r="E131" t="s">
        <v>76</v>
      </c>
      <c r="F131" t="s">
        <v>107</v>
      </c>
      <c r="G131">
        <v>4</v>
      </c>
    </row>
    <row r="132" spans="1:7">
      <c r="A132">
        <v>24</v>
      </c>
      <c r="B132">
        <v>973</v>
      </c>
      <c r="C132" t="s">
        <v>106</v>
      </c>
      <c r="D132" t="s">
        <v>30</v>
      </c>
      <c r="E132" t="s">
        <v>76</v>
      </c>
      <c r="F132" t="s">
        <v>107</v>
      </c>
      <c r="G132">
        <v>4</v>
      </c>
    </row>
    <row r="133" spans="1:7">
      <c r="A133">
        <v>24</v>
      </c>
      <c r="B133">
        <v>981</v>
      </c>
      <c r="C133" t="s">
        <v>106</v>
      </c>
      <c r="D133" t="s">
        <v>30</v>
      </c>
      <c r="E133" t="s">
        <v>80</v>
      </c>
      <c r="F133" t="s">
        <v>107</v>
      </c>
      <c r="G133">
        <v>4</v>
      </c>
    </row>
    <row r="134" spans="1:7">
      <c r="A134">
        <v>25</v>
      </c>
      <c r="B134">
        <v>868</v>
      </c>
      <c r="C134" t="s">
        <v>103</v>
      </c>
      <c r="D134" t="s">
        <v>30</v>
      </c>
      <c r="E134" t="s">
        <v>29</v>
      </c>
      <c r="F134" t="s">
        <v>107</v>
      </c>
      <c r="G134">
        <v>4</v>
      </c>
    </row>
    <row r="135" spans="1:7">
      <c r="A135">
        <v>25</v>
      </c>
      <c r="B135">
        <v>876</v>
      </c>
      <c r="C135" t="s">
        <v>103</v>
      </c>
      <c r="D135" t="s">
        <v>30</v>
      </c>
      <c r="E135" t="s">
        <v>37</v>
      </c>
      <c r="F135" t="s">
        <v>107</v>
      </c>
      <c r="G135">
        <v>4</v>
      </c>
    </row>
    <row r="136" spans="1:7">
      <c r="A136">
        <v>25</v>
      </c>
      <c r="B136">
        <v>912</v>
      </c>
      <c r="C136" t="s">
        <v>103</v>
      </c>
      <c r="D136" t="s">
        <v>30</v>
      </c>
      <c r="E136" t="s">
        <v>51</v>
      </c>
      <c r="F136" t="s">
        <v>107</v>
      </c>
      <c r="G136">
        <v>4</v>
      </c>
    </row>
    <row r="137" spans="1:7">
      <c r="A137">
        <v>25</v>
      </c>
      <c r="B137">
        <v>916</v>
      </c>
      <c r="C137" t="s">
        <v>103</v>
      </c>
      <c r="D137" t="s">
        <v>30</v>
      </c>
      <c r="E137" t="s">
        <v>54</v>
      </c>
      <c r="F137" t="s">
        <v>107</v>
      </c>
      <c r="G137">
        <v>4</v>
      </c>
    </row>
    <row r="138" spans="1:7">
      <c r="A138">
        <v>25</v>
      </c>
      <c r="B138">
        <v>936</v>
      </c>
      <c r="C138" t="s">
        <v>103</v>
      </c>
      <c r="D138" t="s">
        <v>30</v>
      </c>
      <c r="E138" t="s">
        <v>59</v>
      </c>
      <c r="F138" t="s">
        <v>107</v>
      </c>
      <c r="G138">
        <v>4</v>
      </c>
    </row>
    <row r="139" spans="1:7">
      <c r="A139">
        <v>25</v>
      </c>
      <c r="B139">
        <v>944</v>
      </c>
      <c r="C139" t="s">
        <v>103</v>
      </c>
      <c r="D139" t="s">
        <v>30</v>
      </c>
      <c r="E139" t="s">
        <v>68</v>
      </c>
      <c r="F139" t="s">
        <v>107</v>
      </c>
      <c r="G139">
        <v>4</v>
      </c>
    </row>
    <row r="140" spans="1:7">
      <c r="A140">
        <v>25</v>
      </c>
      <c r="B140">
        <v>952</v>
      </c>
      <c r="C140" t="s">
        <v>103</v>
      </c>
      <c r="D140" t="s">
        <v>30</v>
      </c>
      <c r="E140" t="s">
        <v>70</v>
      </c>
      <c r="F140" t="s">
        <v>107</v>
      </c>
      <c r="G140">
        <v>4</v>
      </c>
    </row>
    <row r="141" spans="1:7">
      <c r="A141">
        <v>26</v>
      </c>
      <c r="B141">
        <v>922</v>
      </c>
      <c r="C141" t="s">
        <v>106</v>
      </c>
      <c r="D141" t="s">
        <v>30</v>
      </c>
      <c r="E141" t="s">
        <v>55</v>
      </c>
      <c r="F141" t="s">
        <v>107</v>
      </c>
      <c r="G141">
        <v>4</v>
      </c>
    </row>
    <row r="142" spans="1:7">
      <c r="A142">
        <v>26</v>
      </c>
      <c r="B142">
        <v>926</v>
      </c>
      <c r="C142" t="s">
        <v>106</v>
      </c>
      <c r="D142" t="s">
        <v>30</v>
      </c>
      <c r="E142" t="s">
        <v>57</v>
      </c>
      <c r="F142" t="s">
        <v>107</v>
      </c>
      <c r="G142">
        <v>4</v>
      </c>
    </row>
    <row r="143" spans="1:7">
      <c r="A143">
        <v>26</v>
      </c>
      <c r="B143">
        <v>938</v>
      </c>
      <c r="C143" t="s">
        <v>106</v>
      </c>
      <c r="D143" t="s">
        <v>30</v>
      </c>
      <c r="E143" t="s">
        <v>59</v>
      </c>
      <c r="F143" t="s">
        <v>107</v>
      </c>
      <c r="G143">
        <v>4</v>
      </c>
    </row>
    <row r="144" spans="1:7">
      <c r="A144">
        <v>26</v>
      </c>
      <c r="B144">
        <v>946</v>
      </c>
      <c r="C144" t="s">
        <v>106</v>
      </c>
      <c r="D144" t="s">
        <v>30</v>
      </c>
      <c r="E144" t="s">
        <v>68</v>
      </c>
      <c r="F144" t="s">
        <v>107</v>
      </c>
      <c r="G144">
        <v>4</v>
      </c>
    </row>
    <row r="145" spans="1:7">
      <c r="A145">
        <v>26</v>
      </c>
      <c r="B145">
        <v>958</v>
      </c>
      <c r="C145" t="s">
        <v>106</v>
      </c>
      <c r="D145" t="s">
        <v>30</v>
      </c>
      <c r="E145" t="s">
        <v>71</v>
      </c>
      <c r="F145" t="s">
        <v>107</v>
      </c>
      <c r="G145">
        <v>4</v>
      </c>
    </row>
    <row r="146" spans="1:7">
      <c r="A146">
        <v>26</v>
      </c>
      <c r="B146">
        <v>970</v>
      </c>
      <c r="C146" t="s">
        <v>106</v>
      </c>
      <c r="D146" t="s">
        <v>30</v>
      </c>
      <c r="E146" t="s">
        <v>76</v>
      </c>
      <c r="F146" t="s">
        <v>107</v>
      </c>
      <c r="G146">
        <v>4</v>
      </c>
    </row>
    <row r="147" spans="1:7">
      <c r="A147">
        <v>26</v>
      </c>
      <c r="B147">
        <v>974</v>
      </c>
      <c r="C147" t="s">
        <v>106</v>
      </c>
      <c r="D147" t="s">
        <v>30</v>
      </c>
      <c r="E147" t="s">
        <v>76</v>
      </c>
      <c r="F147" t="s">
        <v>107</v>
      </c>
      <c r="G147">
        <v>4</v>
      </c>
    </row>
    <row r="148" spans="1:7">
      <c r="A148">
        <v>26</v>
      </c>
      <c r="B148">
        <v>982</v>
      </c>
      <c r="C148" t="s">
        <v>106</v>
      </c>
      <c r="D148" t="s">
        <v>30</v>
      </c>
      <c r="E148" t="s">
        <v>80</v>
      </c>
      <c r="F148" t="s">
        <v>107</v>
      </c>
      <c r="G148">
        <v>4</v>
      </c>
    </row>
    <row r="149" spans="1:7">
      <c r="A149">
        <v>28</v>
      </c>
      <c r="B149">
        <v>871</v>
      </c>
      <c r="C149" t="s">
        <v>6</v>
      </c>
      <c r="D149" t="s">
        <v>30</v>
      </c>
      <c r="E149" t="s">
        <v>29</v>
      </c>
      <c r="F149" t="s">
        <v>107</v>
      </c>
      <c r="G149">
        <v>4</v>
      </c>
    </row>
    <row r="150" spans="1:7">
      <c r="A150">
        <v>28</v>
      </c>
      <c r="B150">
        <v>879</v>
      </c>
      <c r="C150" t="s">
        <v>6</v>
      </c>
      <c r="D150" t="s">
        <v>30</v>
      </c>
      <c r="E150" t="s">
        <v>37</v>
      </c>
      <c r="F150" t="s">
        <v>107</v>
      </c>
      <c r="G150">
        <v>4</v>
      </c>
    </row>
    <row r="151" spans="1:7">
      <c r="A151">
        <v>28</v>
      </c>
      <c r="B151">
        <v>915</v>
      </c>
      <c r="C151" t="s">
        <v>6</v>
      </c>
      <c r="D151" t="s">
        <v>30</v>
      </c>
      <c r="E151" t="s">
        <v>51</v>
      </c>
      <c r="F151" t="s">
        <v>107</v>
      </c>
      <c r="G151">
        <v>4</v>
      </c>
    </row>
    <row r="152" spans="1:7">
      <c r="A152">
        <v>28</v>
      </c>
      <c r="B152">
        <v>919</v>
      </c>
      <c r="C152" t="s">
        <v>6</v>
      </c>
      <c r="D152" t="s">
        <v>30</v>
      </c>
      <c r="E152" t="s">
        <v>54</v>
      </c>
      <c r="F152" t="s">
        <v>107</v>
      </c>
      <c r="G152">
        <v>4</v>
      </c>
    </row>
    <row r="153" spans="1:7">
      <c r="A153">
        <v>28</v>
      </c>
      <c r="B153">
        <v>939</v>
      </c>
      <c r="C153" t="s">
        <v>6</v>
      </c>
      <c r="D153" t="s">
        <v>30</v>
      </c>
      <c r="E153" t="s">
        <v>59</v>
      </c>
      <c r="F153" t="s">
        <v>107</v>
      </c>
      <c r="G153">
        <v>4</v>
      </c>
    </row>
    <row r="154" spans="1:7">
      <c r="A154">
        <v>28</v>
      </c>
      <c r="B154">
        <v>947</v>
      </c>
      <c r="C154" t="s">
        <v>6</v>
      </c>
      <c r="D154" t="s">
        <v>30</v>
      </c>
      <c r="E154" t="s">
        <v>68</v>
      </c>
      <c r="F154" t="s">
        <v>107</v>
      </c>
      <c r="G154">
        <v>4</v>
      </c>
    </row>
    <row r="155" spans="1:7">
      <c r="A155">
        <v>28</v>
      </c>
      <c r="B155">
        <v>955</v>
      </c>
      <c r="C155" t="s">
        <v>6</v>
      </c>
      <c r="D155" t="s">
        <v>30</v>
      </c>
      <c r="E155" t="s">
        <v>70</v>
      </c>
      <c r="F155" t="s">
        <v>107</v>
      </c>
      <c r="G155">
        <v>4</v>
      </c>
    </row>
  </sheetData>
  <mergeCells count="56">
    <mergeCell ref="Q39:Q45"/>
    <mergeCell ref="L22:Q22"/>
    <mergeCell ref="R22:R23"/>
    <mergeCell ref="S22:S23"/>
    <mergeCell ref="S24:S25"/>
    <mergeCell ref="L27:Q27"/>
    <mergeCell ref="R27:R28"/>
    <mergeCell ref="S27:S28"/>
    <mergeCell ref="Q60:Q66"/>
    <mergeCell ref="K1:N1"/>
    <mergeCell ref="O1:R1"/>
    <mergeCell ref="S1:W1"/>
    <mergeCell ref="X1:AA1"/>
    <mergeCell ref="L47:O47"/>
    <mergeCell ref="P47:P48"/>
    <mergeCell ref="Q47:Q48"/>
    <mergeCell ref="Q49:Q56"/>
    <mergeCell ref="L58:O58"/>
    <mergeCell ref="P58:P59"/>
    <mergeCell ref="Q58:Q59"/>
    <mergeCell ref="S29:S35"/>
    <mergeCell ref="L37:O37"/>
    <mergeCell ref="P37:P38"/>
    <mergeCell ref="Q37:Q38"/>
    <mergeCell ref="AB1:AE1"/>
    <mergeCell ref="AF1:AJ1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62"/>
  <sheetViews>
    <sheetView topLeftCell="K3" workbookViewId="0">
      <selection activeCell="M14" sqref="M14"/>
    </sheetView>
  </sheetViews>
  <sheetFormatPr baseColWidth="10" defaultColWidth="8.85546875" defaultRowHeight="15"/>
  <cols>
    <col min="11" max="11" width="40.7109375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A2">
        <v>2</v>
      </c>
      <c r="B2">
        <v>58</v>
      </c>
      <c r="C2" t="s">
        <v>103</v>
      </c>
      <c r="D2" t="s">
        <v>13</v>
      </c>
      <c r="E2" t="s">
        <v>84</v>
      </c>
      <c r="F2" t="s">
        <v>105</v>
      </c>
      <c r="G2">
        <v>1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A3">
        <v>3</v>
      </c>
      <c r="B3">
        <v>33</v>
      </c>
      <c r="C3" t="s">
        <v>106</v>
      </c>
      <c r="D3" t="s">
        <v>13</v>
      </c>
      <c r="E3" t="s">
        <v>62</v>
      </c>
      <c r="F3" t="s">
        <v>105</v>
      </c>
      <c r="G3">
        <v>1</v>
      </c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A4">
        <v>3</v>
      </c>
      <c r="B4">
        <v>35</v>
      </c>
      <c r="C4" t="s">
        <v>106</v>
      </c>
      <c r="D4" t="s">
        <v>13</v>
      </c>
      <c r="E4" t="s">
        <v>63</v>
      </c>
      <c r="F4" t="s">
        <v>105</v>
      </c>
      <c r="G4">
        <v>1</v>
      </c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A5">
        <v>3</v>
      </c>
      <c r="B5">
        <v>49</v>
      </c>
      <c r="C5" t="s">
        <v>106</v>
      </c>
      <c r="D5" t="s">
        <v>13</v>
      </c>
      <c r="E5" t="s">
        <v>78</v>
      </c>
      <c r="F5" t="s">
        <v>105</v>
      </c>
      <c r="G5">
        <v>1</v>
      </c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A6">
        <v>3</v>
      </c>
      <c r="B6">
        <v>421</v>
      </c>
      <c r="C6" t="s">
        <v>106</v>
      </c>
      <c r="D6" t="s">
        <v>13</v>
      </c>
      <c r="E6" t="s">
        <v>69</v>
      </c>
      <c r="F6" t="s">
        <v>107</v>
      </c>
      <c r="G6">
        <v>1</v>
      </c>
      <c r="J6" s="240" t="s">
        <v>179</v>
      </c>
      <c r="K6" s="13" t="s">
        <v>103</v>
      </c>
      <c r="L6" s="9">
        <f t="shared" ref="L6:AA7" si="0">COUNTIFS($C$2:$C$642,$K6,$A$2:$A$642,L$3,$F$2:$F$642,$K$4)</f>
        <v>0</v>
      </c>
      <c r="M6" s="9">
        <f t="shared" si="0"/>
        <v>1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Y6" s="9">
        <f t="shared" si="0"/>
        <v>0</v>
      </c>
      <c r="Z6" s="9">
        <f t="shared" si="0"/>
        <v>0</v>
      </c>
      <c r="AA6" s="9">
        <f t="shared" si="0"/>
        <v>0</v>
      </c>
      <c r="AB6" s="9">
        <f t="shared" ref="V6:AC7" si="1">COUNTIFS($C$2:$C$642,$K6,$A$2:$A$642,AB$3,$F$2:$F$642,$K$4)</f>
        <v>0</v>
      </c>
      <c r="AC6" s="9">
        <f t="shared" si="1"/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A7">
        <v>3</v>
      </c>
      <c r="B7">
        <v>485</v>
      </c>
      <c r="C7" t="s">
        <v>106</v>
      </c>
      <c r="D7" t="s">
        <v>13</v>
      </c>
      <c r="E7" t="s">
        <v>91</v>
      </c>
      <c r="F7" t="s">
        <v>107</v>
      </c>
      <c r="G7">
        <v>1</v>
      </c>
      <c r="J7" s="241"/>
      <c r="K7" s="13" t="s">
        <v>106</v>
      </c>
      <c r="L7" s="9">
        <f t="shared" si="0"/>
        <v>0</v>
      </c>
      <c r="M7" s="9">
        <f t="shared" si="0"/>
        <v>0</v>
      </c>
      <c r="N7" s="9">
        <f t="shared" si="0"/>
        <v>3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4</v>
      </c>
      <c r="U7" s="9">
        <f t="shared" si="0"/>
        <v>0</v>
      </c>
      <c r="V7" s="9">
        <f t="shared" si="1"/>
        <v>0</v>
      </c>
      <c r="W7" s="9">
        <f t="shared" si="1"/>
        <v>4</v>
      </c>
      <c r="X7" s="9">
        <f t="shared" si="1"/>
        <v>0</v>
      </c>
      <c r="Y7" s="9">
        <f t="shared" si="1"/>
        <v>0</v>
      </c>
      <c r="Z7" s="9">
        <f t="shared" si="1"/>
        <v>2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A8">
        <v>4</v>
      </c>
      <c r="B8">
        <v>320</v>
      </c>
      <c r="C8" t="s">
        <v>103</v>
      </c>
      <c r="D8" t="s">
        <v>13</v>
      </c>
      <c r="E8" t="s">
        <v>12</v>
      </c>
      <c r="F8" t="s">
        <v>107</v>
      </c>
      <c r="G8">
        <v>1</v>
      </c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A9">
        <v>4</v>
      </c>
      <c r="B9">
        <v>372</v>
      </c>
      <c r="C9" t="s">
        <v>103</v>
      </c>
      <c r="D9" t="s">
        <v>13</v>
      </c>
      <c r="E9" t="s">
        <v>46</v>
      </c>
      <c r="F9" t="s">
        <v>107</v>
      </c>
      <c r="G9">
        <v>1</v>
      </c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A10">
        <v>4</v>
      </c>
      <c r="B10">
        <v>412</v>
      </c>
      <c r="C10" t="s">
        <v>103</v>
      </c>
      <c r="D10" t="s">
        <v>13</v>
      </c>
      <c r="E10" t="s">
        <v>66</v>
      </c>
      <c r="F10" t="s">
        <v>107</v>
      </c>
      <c r="G10">
        <v>1</v>
      </c>
      <c r="J10" s="240" t="s">
        <v>179</v>
      </c>
      <c r="K10" s="13" t="s">
        <v>103</v>
      </c>
      <c r="L10" s="9">
        <f t="shared" ref="L10:AA12" si="4">COUNTIFS($C$2:$C$642,$K10,$A$2:$A$642,L$3,$F$2:$F$642,$K$8)</f>
        <v>0</v>
      </c>
      <c r="M10" s="9">
        <f t="shared" si="4"/>
        <v>0</v>
      </c>
      <c r="N10" s="9">
        <f t="shared" si="4"/>
        <v>0</v>
      </c>
      <c r="O10" s="9">
        <f t="shared" si="4"/>
        <v>4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4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0</v>
      </c>
      <c r="AB10" s="9">
        <f t="shared" ref="AB10:AM12" si="5">COUNTIFS($C$2:$C$642,$K10,$A$2:$A$642,AB$3,$F$2:$F$642,$K$8)</f>
        <v>0</v>
      </c>
      <c r="AC10" s="9">
        <f t="shared" si="5"/>
        <v>4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3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ref="AN10:AW12" si="6">COUNTIFS($C$2:$C$642,$K10,$A$2:$A$642,AN$3,$F$2:$F$642,$AN$8)</f>
        <v>0</v>
      </c>
      <c r="AO10" s="9">
        <f t="shared" si="6"/>
        <v>0</v>
      </c>
      <c r="AP10" s="9">
        <f t="shared" si="6"/>
        <v>0</v>
      </c>
      <c r="AQ10" s="9">
        <f t="shared" si="6"/>
        <v>0</v>
      </c>
      <c r="AR10" s="9">
        <f t="shared" si="6"/>
        <v>0</v>
      </c>
      <c r="AS10" s="9">
        <f t="shared" si="6"/>
        <v>0</v>
      </c>
      <c r="AT10" s="9">
        <f t="shared" si="6"/>
        <v>0</v>
      </c>
      <c r="AU10" s="9">
        <f t="shared" si="6"/>
        <v>0</v>
      </c>
      <c r="AV10" s="9">
        <f t="shared" si="6"/>
        <v>0</v>
      </c>
      <c r="AW10" s="9">
        <f t="shared" si="6"/>
        <v>0</v>
      </c>
      <c r="AX10" s="253"/>
      <c r="AY10" s="254"/>
      <c r="AZ10" s="229"/>
    </row>
    <row r="11" spans="1:52">
      <c r="A11">
        <v>4</v>
      </c>
      <c r="B11">
        <v>460</v>
      </c>
      <c r="C11" t="s">
        <v>103</v>
      </c>
      <c r="D11" t="s">
        <v>13</v>
      </c>
      <c r="E11" t="s">
        <v>84</v>
      </c>
      <c r="F11" t="s">
        <v>107</v>
      </c>
      <c r="G11">
        <v>1</v>
      </c>
      <c r="J11" s="263"/>
      <c r="K11" s="13" t="s">
        <v>106</v>
      </c>
      <c r="L11" s="9">
        <f t="shared" si="4"/>
        <v>0</v>
      </c>
      <c r="M11" s="9">
        <f t="shared" si="4"/>
        <v>0</v>
      </c>
      <c r="N11" s="9">
        <f t="shared" si="4"/>
        <v>2</v>
      </c>
      <c r="O11" s="9">
        <f t="shared" si="4"/>
        <v>0</v>
      </c>
      <c r="P11" s="9">
        <f t="shared" si="4"/>
        <v>2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2</v>
      </c>
      <c r="V11" s="9">
        <f t="shared" si="4"/>
        <v>0</v>
      </c>
      <c r="W11" s="9">
        <f t="shared" si="4"/>
        <v>2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5"/>
        <v>2</v>
      </c>
      <c r="AC11" s="9">
        <f t="shared" si="5"/>
        <v>0</v>
      </c>
      <c r="AD11" s="9">
        <f t="shared" si="5"/>
        <v>2</v>
      </c>
      <c r="AE11" s="9">
        <f t="shared" si="5"/>
        <v>0</v>
      </c>
      <c r="AF11" s="9">
        <f t="shared" si="5"/>
        <v>0</v>
      </c>
      <c r="AG11" s="9">
        <f t="shared" si="5"/>
        <v>0</v>
      </c>
      <c r="AH11" s="9">
        <f t="shared" si="5"/>
        <v>0</v>
      </c>
      <c r="AI11" s="9">
        <f t="shared" si="5"/>
        <v>2</v>
      </c>
      <c r="AJ11" s="9">
        <f t="shared" si="5"/>
        <v>0</v>
      </c>
      <c r="AK11" s="9">
        <f t="shared" si="5"/>
        <v>2</v>
      </c>
      <c r="AL11" s="9">
        <f t="shared" si="5"/>
        <v>0</v>
      </c>
      <c r="AM11" s="9">
        <f t="shared" si="5"/>
        <v>0</v>
      </c>
      <c r="AN11" s="9">
        <f t="shared" si="6"/>
        <v>0</v>
      </c>
      <c r="AO11" s="9">
        <f t="shared" si="6"/>
        <v>0</v>
      </c>
      <c r="AP11" s="9">
        <f t="shared" si="6"/>
        <v>0</v>
      </c>
      <c r="AQ11" s="9">
        <f t="shared" si="6"/>
        <v>0</v>
      </c>
      <c r="AR11" s="9">
        <f t="shared" si="6"/>
        <v>0</v>
      </c>
      <c r="AS11" s="9">
        <f t="shared" si="6"/>
        <v>0</v>
      </c>
      <c r="AT11" s="9">
        <f t="shared" si="6"/>
        <v>0</v>
      </c>
      <c r="AU11" s="9">
        <f t="shared" si="6"/>
        <v>0</v>
      </c>
      <c r="AV11" s="9">
        <f t="shared" si="6"/>
        <v>0</v>
      </c>
      <c r="AW11" s="9">
        <f t="shared" si="6"/>
        <v>0</v>
      </c>
      <c r="AX11" s="253"/>
      <c r="AY11" s="254"/>
      <c r="AZ11" s="229"/>
    </row>
    <row r="12" spans="1:52">
      <c r="A12">
        <v>5</v>
      </c>
      <c r="B12">
        <v>422</v>
      </c>
      <c r="C12" t="s">
        <v>106</v>
      </c>
      <c r="D12" t="s">
        <v>13</v>
      </c>
      <c r="E12" t="s">
        <v>69</v>
      </c>
      <c r="F12" t="s">
        <v>107</v>
      </c>
      <c r="G12">
        <v>1</v>
      </c>
      <c r="J12" s="241"/>
      <c r="K12" s="13" t="s">
        <v>6</v>
      </c>
      <c r="L12" s="9">
        <f t="shared" si="4"/>
        <v>0</v>
      </c>
      <c r="M12" s="9">
        <f t="shared" si="4"/>
        <v>0</v>
      </c>
      <c r="N12" s="9">
        <f t="shared" si="4"/>
        <v>0</v>
      </c>
      <c r="O12" s="9">
        <f t="shared" si="4"/>
        <v>0</v>
      </c>
      <c r="P12" s="9">
        <f t="shared" si="4"/>
        <v>0</v>
      </c>
      <c r="Q12" s="9">
        <f t="shared" si="4"/>
        <v>0</v>
      </c>
      <c r="R12" s="9">
        <f t="shared" si="4"/>
        <v>4</v>
      </c>
      <c r="S12" s="9">
        <f t="shared" si="4"/>
        <v>0</v>
      </c>
      <c r="T12" s="9">
        <f t="shared" si="4"/>
        <v>0</v>
      </c>
      <c r="U12" s="9">
        <f t="shared" si="4"/>
        <v>0</v>
      </c>
      <c r="V12" s="9">
        <f t="shared" si="4"/>
        <v>0</v>
      </c>
      <c r="W12" s="9">
        <f t="shared" si="4"/>
        <v>0</v>
      </c>
      <c r="X12" s="9">
        <f t="shared" si="4"/>
        <v>0</v>
      </c>
      <c r="Y12" s="9">
        <f t="shared" si="4"/>
        <v>4</v>
      </c>
      <c r="Z12" s="9">
        <f t="shared" si="4"/>
        <v>0</v>
      </c>
      <c r="AA12" s="9">
        <f t="shared" si="4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4</v>
      </c>
      <c r="AG12" s="9">
        <f t="shared" si="5"/>
        <v>0</v>
      </c>
      <c r="AH12" s="9">
        <f t="shared" si="5"/>
        <v>0</v>
      </c>
      <c r="AI12" s="9">
        <f t="shared" si="5"/>
        <v>0</v>
      </c>
      <c r="AJ12" s="9">
        <f t="shared" si="5"/>
        <v>0</v>
      </c>
      <c r="AK12" s="9">
        <f t="shared" si="5"/>
        <v>0</v>
      </c>
      <c r="AL12" s="9">
        <f t="shared" si="5"/>
        <v>0</v>
      </c>
      <c r="AM12" s="9">
        <f t="shared" si="5"/>
        <v>3</v>
      </c>
      <c r="AN12" s="9">
        <f t="shared" si="6"/>
        <v>0</v>
      </c>
      <c r="AO12" s="9">
        <f t="shared" si="6"/>
        <v>0</v>
      </c>
      <c r="AP12" s="9">
        <f t="shared" si="6"/>
        <v>0</v>
      </c>
      <c r="AQ12" s="9">
        <f t="shared" si="6"/>
        <v>0</v>
      </c>
      <c r="AR12" s="9">
        <f t="shared" si="6"/>
        <v>0</v>
      </c>
      <c r="AS12" s="9">
        <f t="shared" si="6"/>
        <v>0</v>
      </c>
      <c r="AT12" s="9">
        <f t="shared" si="6"/>
        <v>0</v>
      </c>
      <c r="AU12" s="9">
        <f t="shared" si="6"/>
        <v>0</v>
      </c>
      <c r="AV12" s="9">
        <f t="shared" si="6"/>
        <v>0</v>
      </c>
      <c r="AW12" s="9">
        <f t="shared" si="6"/>
        <v>0</v>
      </c>
      <c r="AX12" s="255"/>
      <c r="AY12" s="256"/>
      <c r="AZ12" s="230"/>
    </row>
    <row r="13" spans="1:52">
      <c r="A13">
        <v>5</v>
      </c>
      <c r="B13">
        <v>486</v>
      </c>
      <c r="C13" t="s">
        <v>106</v>
      </c>
      <c r="D13" t="s">
        <v>13</v>
      </c>
      <c r="E13" t="s">
        <v>91</v>
      </c>
      <c r="F13" t="s">
        <v>107</v>
      </c>
      <c r="G13">
        <v>1</v>
      </c>
    </row>
    <row r="14" spans="1:52">
      <c r="A14">
        <v>7</v>
      </c>
      <c r="B14">
        <v>323</v>
      </c>
      <c r="C14" t="s">
        <v>6</v>
      </c>
      <c r="D14" t="s">
        <v>13</v>
      </c>
      <c r="E14" t="s">
        <v>12</v>
      </c>
      <c r="F14" t="s">
        <v>107</v>
      </c>
      <c r="G14">
        <v>1</v>
      </c>
      <c r="K14" s="15" t="s">
        <v>186</v>
      </c>
      <c r="L14" s="16">
        <v>4</v>
      </c>
      <c r="M14" s="157">
        <f>AVERAGE(L19:Z19)</f>
        <v>3.7333333333333334</v>
      </c>
    </row>
    <row r="15" spans="1:52">
      <c r="A15">
        <v>7</v>
      </c>
      <c r="B15">
        <v>375</v>
      </c>
      <c r="C15" t="s">
        <v>6</v>
      </c>
      <c r="D15" t="s">
        <v>13</v>
      </c>
      <c r="E15" t="s">
        <v>46</v>
      </c>
      <c r="F15" t="s">
        <v>107</v>
      </c>
      <c r="G15">
        <v>1</v>
      </c>
      <c r="K15" s="17" t="s">
        <v>187</v>
      </c>
      <c r="L15" s="9">
        <f>(L6+L10)*1.5</f>
        <v>0</v>
      </c>
      <c r="M15" s="9">
        <f t="shared" ref="M15:AZ15" si="7">(M6+M10)*1.5</f>
        <v>1.5</v>
      </c>
      <c r="N15" s="9">
        <f t="shared" si="7"/>
        <v>0</v>
      </c>
      <c r="O15" s="9">
        <f t="shared" si="7"/>
        <v>6</v>
      </c>
      <c r="P15" s="9">
        <f t="shared" si="7"/>
        <v>0</v>
      </c>
      <c r="Q15" s="9">
        <f t="shared" si="7"/>
        <v>0</v>
      </c>
      <c r="R15" s="9">
        <f t="shared" si="7"/>
        <v>0</v>
      </c>
      <c r="S15" s="9">
        <f t="shared" si="7"/>
        <v>1.5</v>
      </c>
      <c r="T15" s="9">
        <f t="shared" si="7"/>
        <v>0</v>
      </c>
      <c r="U15" s="9">
        <f t="shared" si="7"/>
        <v>0</v>
      </c>
      <c r="V15" s="9">
        <f t="shared" si="7"/>
        <v>6</v>
      </c>
      <c r="W15" s="9">
        <f t="shared" si="7"/>
        <v>0</v>
      </c>
      <c r="X15" s="9">
        <f t="shared" si="7"/>
        <v>0</v>
      </c>
      <c r="Y15" s="9">
        <f t="shared" si="7"/>
        <v>0</v>
      </c>
      <c r="Z15" s="9">
        <f t="shared" si="7"/>
        <v>0</v>
      </c>
      <c r="AA15" s="9">
        <f t="shared" si="7"/>
        <v>0</v>
      </c>
      <c r="AB15" s="9">
        <f t="shared" si="7"/>
        <v>0</v>
      </c>
      <c r="AC15" s="9">
        <f t="shared" si="7"/>
        <v>6</v>
      </c>
      <c r="AD15" s="9">
        <f t="shared" si="7"/>
        <v>0</v>
      </c>
      <c r="AE15" s="9">
        <f t="shared" si="7"/>
        <v>0</v>
      </c>
      <c r="AF15" s="9">
        <f>(AF10)*1.5</f>
        <v>0</v>
      </c>
      <c r="AG15" s="9">
        <f t="shared" si="7"/>
        <v>0</v>
      </c>
      <c r="AH15" s="9">
        <f t="shared" si="7"/>
        <v>0</v>
      </c>
      <c r="AI15" s="9">
        <f t="shared" si="7"/>
        <v>0</v>
      </c>
      <c r="AJ15" s="9">
        <f t="shared" si="7"/>
        <v>4.5</v>
      </c>
      <c r="AK15" s="9">
        <f t="shared" si="7"/>
        <v>0</v>
      </c>
      <c r="AL15" s="9">
        <f t="shared" si="7"/>
        <v>0</v>
      </c>
      <c r="AM15" s="9">
        <f t="shared" si="7"/>
        <v>0</v>
      </c>
      <c r="AN15" s="9">
        <f t="shared" si="7"/>
        <v>0</v>
      </c>
      <c r="AO15" s="9">
        <f t="shared" si="7"/>
        <v>0</v>
      </c>
      <c r="AP15" s="9">
        <f t="shared" si="7"/>
        <v>0</v>
      </c>
      <c r="AQ15" s="9">
        <f t="shared" si="7"/>
        <v>0</v>
      </c>
      <c r="AR15" s="9">
        <f t="shared" si="7"/>
        <v>0</v>
      </c>
      <c r="AS15" s="9">
        <f t="shared" si="7"/>
        <v>0</v>
      </c>
      <c r="AT15" s="9">
        <f t="shared" si="7"/>
        <v>0</v>
      </c>
      <c r="AU15" s="9">
        <f t="shared" si="7"/>
        <v>0</v>
      </c>
      <c r="AV15" s="9">
        <f t="shared" si="7"/>
        <v>0</v>
      </c>
      <c r="AW15" s="9">
        <f t="shared" si="7"/>
        <v>0</v>
      </c>
      <c r="AX15" s="9">
        <f t="shared" si="7"/>
        <v>0</v>
      </c>
      <c r="AY15" s="9">
        <f t="shared" si="7"/>
        <v>0</v>
      </c>
      <c r="AZ15" s="9">
        <f t="shared" si="7"/>
        <v>0</v>
      </c>
    </row>
    <row r="16" spans="1:52">
      <c r="A16">
        <v>7</v>
      </c>
      <c r="B16">
        <v>415</v>
      </c>
      <c r="C16" t="s">
        <v>6</v>
      </c>
      <c r="D16" t="s">
        <v>13</v>
      </c>
      <c r="E16" t="s">
        <v>66</v>
      </c>
      <c r="F16" t="s">
        <v>107</v>
      </c>
      <c r="G16">
        <v>1</v>
      </c>
      <c r="K16" s="17" t="s">
        <v>188</v>
      </c>
      <c r="L16" s="9">
        <f>(L7+L11)*1</f>
        <v>0</v>
      </c>
      <c r="M16" s="9">
        <f t="shared" ref="M16:AZ16" si="8">(M7+M11)*1</f>
        <v>0</v>
      </c>
      <c r="N16" s="9">
        <f t="shared" si="8"/>
        <v>5</v>
      </c>
      <c r="O16" s="9">
        <f t="shared" si="8"/>
        <v>0</v>
      </c>
      <c r="P16" s="9">
        <f t="shared" si="8"/>
        <v>2</v>
      </c>
      <c r="Q16" s="9">
        <f t="shared" si="8"/>
        <v>0</v>
      </c>
      <c r="R16" s="9">
        <f t="shared" si="8"/>
        <v>0</v>
      </c>
      <c r="S16" s="9">
        <f t="shared" si="8"/>
        <v>0</v>
      </c>
      <c r="T16" s="9">
        <f t="shared" si="8"/>
        <v>4</v>
      </c>
      <c r="U16" s="9">
        <f t="shared" si="8"/>
        <v>2</v>
      </c>
      <c r="V16" s="9">
        <f t="shared" si="8"/>
        <v>0</v>
      </c>
      <c r="W16" s="9">
        <f t="shared" si="8"/>
        <v>6</v>
      </c>
      <c r="X16" s="9">
        <f t="shared" si="8"/>
        <v>0</v>
      </c>
      <c r="Y16" s="9">
        <f t="shared" si="8"/>
        <v>0</v>
      </c>
      <c r="Z16" s="9">
        <f t="shared" si="8"/>
        <v>2</v>
      </c>
      <c r="AA16" s="9">
        <f t="shared" si="8"/>
        <v>0</v>
      </c>
      <c r="AB16" s="9">
        <f t="shared" si="8"/>
        <v>2</v>
      </c>
      <c r="AC16" s="9">
        <f t="shared" si="8"/>
        <v>0</v>
      </c>
      <c r="AD16" s="9">
        <f t="shared" si="8"/>
        <v>2</v>
      </c>
      <c r="AE16" s="9">
        <f t="shared" si="8"/>
        <v>0</v>
      </c>
      <c r="AF16" s="9">
        <f t="shared" si="8"/>
        <v>0</v>
      </c>
      <c r="AG16" s="9">
        <f t="shared" si="8"/>
        <v>0</v>
      </c>
      <c r="AH16" s="9">
        <f t="shared" si="8"/>
        <v>0</v>
      </c>
      <c r="AI16" s="9">
        <f t="shared" si="8"/>
        <v>2</v>
      </c>
      <c r="AJ16" s="9">
        <f t="shared" si="8"/>
        <v>0</v>
      </c>
      <c r="AK16" s="9">
        <f t="shared" si="8"/>
        <v>2</v>
      </c>
      <c r="AL16" s="9">
        <f t="shared" si="8"/>
        <v>0</v>
      </c>
      <c r="AM16" s="9">
        <f t="shared" si="8"/>
        <v>0</v>
      </c>
      <c r="AN16" s="9">
        <f t="shared" si="8"/>
        <v>0</v>
      </c>
      <c r="AO16" s="9">
        <f t="shared" si="8"/>
        <v>0</v>
      </c>
      <c r="AP16" s="9">
        <f t="shared" si="8"/>
        <v>0</v>
      </c>
      <c r="AQ16" s="9">
        <f t="shared" si="8"/>
        <v>0</v>
      </c>
      <c r="AR16" s="9">
        <f t="shared" si="8"/>
        <v>0</v>
      </c>
      <c r="AS16" s="9">
        <f t="shared" si="8"/>
        <v>0</v>
      </c>
      <c r="AT16" s="9">
        <f t="shared" si="8"/>
        <v>0</v>
      </c>
      <c r="AU16" s="9">
        <f t="shared" si="8"/>
        <v>0</v>
      </c>
      <c r="AV16" s="9">
        <f t="shared" si="8"/>
        <v>0</v>
      </c>
      <c r="AW16" s="9">
        <f t="shared" si="8"/>
        <v>0</v>
      </c>
      <c r="AX16" s="9">
        <f t="shared" si="8"/>
        <v>0</v>
      </c>
      <c r="AY16" s="9">
        <f t="shared" si="8"/>
        <v>0</v>
      </c>
      <c r="AZ16" s="9">
        <f t="shared" si="8"/>
        <v>0</v>
      </c>
    </row>
    <row r="17" spans="1:52">
      <c r="A17">
        <v>7</v>
      </c>
      <c r="B17">
        <v>463</v>
      </c>
      <c r="C17" t="s">
        <v>6</v>
      </c>
      <c r="D17" t="s">
        <v>13</v>
      </c>
      <c r="E17" t="s">
        <v>84</v>
      </c>
      <c r="F17" t="s">
        <v>107</v>
      </c>
      <c r="G17">
        <v>1</v>
      </c>
      <c r="K17" s="17" t="s">
        <v>189</v>
      </c>
      <c r="L17" s="9">
        <f>L12*2.5</f>
        <v>0</v>
      </c>
      <c r="M17" s="9">
        <f t="shared" ref="M17:AZ17" si="9">M12*2.5</f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10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10</v>
      </c>
      <c r="Z17" s="9">
        <f t="shared" si="9"/>
        <v>0</v>
      </c>
      <c r="AA17" s="9">
        <f t="shared" si="9"/>
        <v>0</v>
      </c>
      <c r="AB17" s="9">
        <f t="shared" si="9"/>
        <v>0</v>
      </c>
      <c r="AC17" s="9">
        <f t="shared" si="9"/>
        <v>0</v>
      </c>
      <c r="AD17" s="9">
        <f t="shared" si="9"/>
        <v>0</v>
      </c>
      <c r="AE17" s="9">
        <f t="shared" si="9"/>
        <v>0</v>
      </c>
      <c r="AF17" s="9">
        <f t="shared" si="9"/>
        <v>10</v>
      </c>
      <c r="AG17" s="9">
        <f t="shared" si="9"/>
        <v>0</v>
      </c>
      <c r="AH17" s="9">
        <f t="shared" si="9"/>
        <v>0</v>
      </c>
      <c r="AI17" s="9">
        <f t="shared" si="9"/>
        <v>0</v>
      </c>
      <c r="AJ17" s="9">
        <f t="shared" si="9"/>
        <v>0</v>
      </c>
      <c r="AK17" s="9">
        <f t="shared" si="9"/>
        <v>0</v>
      </c>
      <c r="AL17" s="9">
        <f t="shared" si="9"/>
        <v>0</v>
      </c>
      <c r="AM17" s="9">
        <f t="shared" si="9"/>
        <v>7.5</v>
      </c>
      <c r="AN17" s="9">
        <f t="shared" si="9"/>
        <v>0</v>
      </c>
      <c r="AO17" s="9">
        <f t="shared" si="9"/>
        <v>0</v>
      </c>
      <c r="AP17" s="9">
        <f t="shared" si="9"/>
        <v>0</v>
      </c>
      <c r="AQ17" s="9">
        <f t="shared" si="9"/>
        <v>0</v>
      </c>
      <c r="AR17" s="9">
        <f t="shared" si="9"/>
        <v>0</v>
      </c>
      <c r="AS17" s="9">
        <f t="shared" si="9"/>
        <v>0</v>
      </c>
      <c r="AT17" s="9">
        <f t="shared" si="9"/>
        <v>0</v>
      </c>
      <c r="AU17" s="9">
        <f t="shared" si="9"/>
        <v>0</v>
      </c>
      <c r="AV17" s="9">
        <f t="shared" si="9"/>
        <v>0</v>
      </c>
      <c r="AW17" s="9">
        <f t="shared" si="9"/>
        <v>0</v>
      </c>
      <c r="AX17" s="9">
        <f t="shared" si="9"/>
        <v>0</v>
      </c>
      <c r="AY17" s="9">
        <f t="shared" si="9"/>
        <v>0</v>
      </c>
      <c r="AZ17" s="9">
        <f t="shared" si="9"/>
        <v>0</v>
      </c>
    </row>
    <row r="18" spans="1:52">
      <c r="A18">
        <v>8</v>
      </c>
      <c r="B18">
        <v>180</v>
      </c>
      <c r="C18" t="s">
        <v>103</v>
      </c>
      <c r="D18" t="s">
        <v>13</v>
      </c>
      <c r="E18" t="s">
        <v>84</v>
      </c>
      <c r="F18" t="s">
        <v>105</v>
      </c>
      <c r="G18">
        <v>3</v>
      </c>
      <c r="K18" s="15" t="s">
        <v>186</v>
      </c>
      <c r="L18" s="16">
        <f>$L$14</f>
        <v>4</v>
      </c>
      <c r="M18" s="16">
        <f t="shared" ref="M18:AZ18" si="10">$L$14</f>
        <v>4</v>
      </c>
      <c r="N18" s="16">
        <f t="shared" si="10"/>
        <v>4</v>
      </c>
      <c r="O18" s="16">
        <f t="shared" si="10"/>
        <v>4</v>
      </c>
      <c r="P18" s="16">
        <f t="shared" si="10"/>
        <v>4</v>
      </c>
      <c r="Q18" s="16">
        <f t="shared" si="10"/>
        <v>4</v>
      </c>
      <c r="R18" s="16">
        <f t="shared" si="10"/>
        <v>4</v>
      </c>
      <c r="S18" s="16">
        <f t="shared" si="10"/>
        <v>4</v>
      </c>
      <c r="T18" s="16">
        <f t="shared" si="10"/>
        <v>4</v>
      </c>
      <c r="U18" s="16">
        <f t="shared" si="10"/>
        <v>4</v>
      </c>
      <c r="V18" s="16">
        <f t="shared" si="10"/>
        <v>4</v>
      </c>
      <c r="W18" s="16">
        <f t="shared" si="10"/>
        <v>4</v>
      </c>
      <c r="X18" s="16">
        <f t="shared" si="10"/>
        <v>4</v>
      </c>
      <c r="Y18" s="16">
        <f t="shared" si="10"/>
        <v>4</v>
      </c>
      <c r="Z18" s="16">
        <f t="shared" si="10"/>
        <v>4</v>
      </c>
      <c r="AA18" s="16">
        <f t="shared" si="10"/>
        <v>4</v>
      </c>
      <c r="AB18" s="16">
        <f t="shared" si="10"/>
        <v>4</v>
      </c>
      <c r="AC18" s="16">
        <f t="shared" si="10"/>
        <v>4</v>
      </c>
      <c r="AD18" s="16">
        <f t="shared" si="10"/>
        <v>4</v>
      </c>
      <c r="AE18" s="16">
        <f t="shared" si="10"/>
        <v>4</v>
      </c>
      <c r="AF18" s="16">
        <f t="shared" si="10"/>
        <v>4</v>
      </c>
      <c r="AG18" s="16">
        <f t="shared" si="10"/>
        <v>4</v>
      </c>
      <c r="AH18" s="16">
        <f t="shared" si="10"/>
        <v>4</v>
      </c>
      <c r="AI18" s="16">
        <f t="shared" si="10"/>
        <v>4</v>
      </c>
      <c r="AJ18" s="16">
        <f t="shared" si="10"/>
        <v>4</v>
      </c>
      <c r="AK18" s="16">
        <f t="shared" si="10"/>
        <v>4</v>
      </c>
      <c r="AL18" s="16">
        <f t="shared" si="10"/>
        <v>4</v>
      </c>
      <c r="AM18" s="16">
        <f t="shared" si="10"/>
        <v>4</v>
      </c>
      <c r="AN18" s="16">
        <f t="shared" si="10"/>
        <v>4</v>
      </c>
      <c r="AO18" s="16">
        <f t="shared" si="10"/>
        <v>4</v>
      </c>
      <c r="AP18" s="16">
        <f t="shared" si="10"/>
        <v>4</v>
      </c>
      <c r="AQ18" s="16">
        <f t="shared" si="10"/>
        <v>4</v>
      </c>
      <c r="AR18" s="16">
        <f t="shared" si="10"/>
        <v>4</v>
      </c>
      <c r="AS18" s="16">
        <f t="shared" si="10"/>
        <v>4</v>
      </c>
      <c r="AT18" s="16">
        <f t="shared" si="10"/>
        <v>4</v>
      </c>
      <c r="AU18" s="16">
        <f t="shared" si="10"/>
        <v>4</v>
      </c>
      <c r="AV18" s="16">
        <f t="shared" si="10"/>
        <v>4</v>
      </c>
      <c r="AW18" s="16">
        <f t="shared" si="10"/>
        <v>4</v>
      </c>
      <c r="AX18" s="16">
        <f t="shared" si="10"/>
        <v>4</v>
      </c>
      <c r="AY18" s="16">
        <f t="shared" si="10"/>
        <v>4</v>
      </c>
      <c r="AZ18" s="16">
        <f t="shared" si="10"/>
        <v>4</v>
      </c>
    </row>
    <row r="19" spans="1:52">
      <c r="A19">
        <v>9</v>
      </c>
      <c r="B19">
        <v>149</v>
      </c>
      <c r="C19" t="s">
        <v>106</v>
      </c>
      <c r="D19" t="s">
        <v>13</v>
      </c>
      <c r="E19" t="s">
        <v>62</v>
      </c>
      <c r="F19" t="s">
        <v>105</v>
      </c>
      <c r="G19">
        <v>3</v>
      </c>
      <c r="K19" s="18" t="s">
        <v>190</v>
      </c>
      <c r="L19" s="19">
        <f t="shared" ref="L19:AZ19" si="11">SUM(L15:L17)</f>
        <v>0</v>
      </c>
      <c r="M19" s="19">
        <f t="shared" si="11"/>
        <v>1.5</v>
      </c>
      <c r="N19" s="19">
        <f t="shared" si="11"/>
        <v>5</v>
      </c>
      <c r="O19" s="19">
        <f t="shared" si="11"/>
        <v>6</v>
      </c>
      <c r="P19" s="19">
        <f t="shared" si="11"/>
        <v>2</v>
      </c>
      <c r="Q19" s="19">
        <f t="shared" si="11"/>
        <v>0</v>
      </c>
      <c r="R19" s="19">
        <f t="shared" si="11"/>
        <v>10</v>
      </c>
      <c r="S19" s="19">
        <f t="shared" si="11"/>
        <v>1.5</v>
      </c>
      <c r="T19" s="19">
        <f t="shared" si="11"/>
        <v>4</v>
      </c>
      <c r="U19" s="19">
        <f t="shared" si="11"/>
        <v>2</v>
      </c>
      <c r="V19" s="19">
        <f t="shared" si="11"/>
        <v>6</v>
      </c>
      <c r="W19" s="19">
        <f t="shared" si="11"/>
        <v>6</v>
      </c>
      <c r="X19" s="19">
        <f t="shared" si="11"/>
        <v>0</v>
      </c>
      <c r="Y19" s="19">
        <f t="shared" si="11"/>
        <v>10</v>
      </c>
      <c r="Z19" s="19">
        <f t="shared" si="11"/>
        <v>2</v>
      </c>
      <c r="AA19" s="19">
        <f t="shared" si="11"/>
        <v>0</v>
      </c>
      <c r="AB19" s="19">
        <f t="shared" si="11"/>
        <v>2</v>
      </c>
      <c r="AC19" s="19">
        <f t="shared" si="11"/>
        <v>6</v>
      </c>
      <c r="AD19" s="19">
        <f t="shared" si="11"/>
        <v>2</v>
      </c>
      <c r="AE19" s="19">
        <f t="shared" si="11"/>
        <v>0</v>
      </c>
      <c r="AF19" s="19">
        <f t="shared" si="11"/>
        <v>10</v>
      </c>
      <c r="AG19" s="19">
        <f t="shared" si="11"/>
        <v>0</v>
      </c>
      <c r="AH19" s="19">
        <f t="shared" si="11"/>
        <v>0</v>
      </c>
      <c r="AI19" s="19">
        <f t="shared" si="11"/>
        <v>2</v>
      </c>
      <c r="AJ19" s="19">
        <f t="shared" si="11"/>
        <v>4.5</v>
      </c>
      <c r="AK19" s="19">
        <f t="shared" si="11"/>
        <v>2</v>
      </c>
      <c r="AL19" s="19">
        <f t="shared" si="11"/>
        <v>0</v>
      </c>
      <c r="AM19" s="19">
        <f t="shared" si="11"/>
        <v>7.5</v>
      </c>
      <c r="AN19" s="19">
        <f t="shared" si="11"/>
        <v>0</v>
      </c>
      <c r="AO19" s="19">
        <f t="shared" si="11"/>
        <v>0</v>
      </c>
      <c r="AP19" s="19">
        <f t="shared" si="11"/>
        <v>0</v>
      </c>
      <c r="AQ19" s="19">
        <f t="shared" si="11"/>
        <v>0</v>
      </c>
      <c r="AR19" s="19">
        <f t="shared" si="11"/>
        <v>0</v>
      </c>
      <c r="AS19" s="19">
        <f t="shared" si="11"/>
        <v>0</v>
      </c>
      <c r="AT19" s="19">
        <f t="shared" si="11"/>
        <v>0</v>
      </c>
      <c r="AU19" s="19">
        <f t="shared" si="11"/>
        <v>0</v>
      </c>
      <c r="AV19" s="19">
        <f t="shared" si="11"/>
        <v>0</v>
      </c>
      <c r="AW19" s="19">
        <f t="shared" si="11"/>
        <v>0</v>
      </c>
      <c r="AX19" s="19">
        <f t="shared" si="11"/>
        <v>0</v>
      </c>
      <c r="AY19" s="19">
        <f t="shared" si="11"/>
        <v>0</v>
      </c>
      <c r="AZ19" s="19">
        <f t="shared" si="11"/>
        <v>0</v>
      </c>
    </row>
    <row r="20" spans="1:52">
      <c r="A20">
        <v>9</v>
      </c>
      <c r="B20">
        <v>151</v>
      </c>
      <c r="C20" t="s">
        <v>106</v>
      </c>
      <c r="D20" t="s">
        <v>13</v>
      </c>
      <c r="E20" t="s">
        <v>63</v>
      </c>
      <c r="F20" t="s">
        <v>105</v>
      </c>
      <c r="G20">
        <v>3</v>
      </c>
      <c r="K20" s="18" t="s">
        <v>191</v>
      </c>
      <c r="L20" s="20">
        <f t="shared" ref="L20:AZ20" si="12">IF(L19&gt;$L$14,L19-$L$14,0)</f>
        <v>0</v>
      </c>
      <c r="M20" s="20">
        <f t="shared" si="12"/>
        <v>0</v>
      </c>
      <c r="N20" s="20">
        <f t="shared" si="12"/>
        <v>1</v>
      </c>
      <c r="O20" s="20">
        <f t="shared" si="12"/>
        <v>2</v>
      </c>
      <c r="P20" s="20">
        <f t="shared" si="12"/>
        <v>0</v>
      </c>
      <c r="Q20" s="20">
        <f t="shared" si="12"/>
        <v>0</v>
      </c>
      <c r="R20" s="20">
        <f t="shared" si="12"/>
        <v>6</v>
      </c>
      <c r="S20" s="20">
        <f t="shared" si="12"/>
        <v>0</v>
      </c>
      <c r="T20" s="20">
        <f t="shared" si="12"/>
        <v>0</v>
      </c>
      <c r="U20" s="20">
        <f t="shared" si="12"/>
        <v>0</v>
      </c>
      <c r="V20" s="20">
        <f t="shared" si="12"/>
        <v>2</v>
      </c>
      <c r="W20" s="20">
        <f t="shared" si="12"/>
        <v>2</v>
      </c>
      <c r="X20" s="20">
        <f t="shared" si="12"/>
        <v>0</v>
      </c>
      <c r="Y20" s="20">
        <f t="shared" si="12"/>
        <v>6</v>
      </c>
      <c r="Z20" s="20">
        <f t="shared" si="12"/>
        <v>0</v>
      </c>
      <c r="AA20" s="20">
        <f t="shared" si="12"/>
        <v>0</v>
      </c>
      <c r="AB20" s="20">
        <f t="shared" si="12"/>
        <v>0</v>
      </c>
      <c r="AC20" s="20">
        <f t="shared" si="12"/>
        <v>2</v>
      </c>
      <c r="AD20" s="20">
        <f t="shared" si="12"/>
        <v>0</v>
      </c>
      <c r="AE20" s="20">
        <f t="shared" si="12"/>
        <v>0</v>
      </c>
      <c r="AF20" s="20">
        <f t="shared" si="12"/>
        <v>6</v>
      </c>
      <c r="AG20" s="20">
        <f t="shared" si="12"/>
        <v>0</v>
      </c>
      <c r="AH20" s="20">
        <f t="shared" si="12"/>
        <v>0</v>
      </c>
      <c r="AI20" s="20">
        <f t="shared" si="12"/>
        <v>0</v>
      </c>
      <c r="AJ20" s="20">
        <f t="shared" si="12"/>
        <v>0.5</v>
      </c>
      <c r="AK20" s="20">
        <f t="shared" si="12"/>
        <v>0</v>
      </c>
      <c r="AL20" s="20">
        <f t="shared" si="12"/>
        <v>0</v>
      </c>
      <c r="AM20" s="20">
        <f t="shared" si="12"/>
        <v>3.5</v>
      </c>
      <c r="AN20" s="20">
        <f t="shared" si="12"/>
        <v>0</v>
      </c>
      <c r="AO20" s="20">
        <f t="shared" si="12"/>
        <v>0</v>
      </c>
      <c r="AP20" s="20">
        <f t="shared" si="12"/>
        <v>0</v>
      </c>
      <c r="AQ20" s="20">
        <f t="shared" si="12"/>
        <v>0</v>
      </c>
      <c r="AR20" s="20">
        <f t="shared" si="12"/>
        <v>0</v>
      </c>
      <c r="AS20" s="20">
        <f t="shared" si="12"/>
        <v>0</v>
      </c>
      <c r="AT20" s="20">
        <f t="shared" si="12"/>
        <v>0</v>
      </c>
      <c r="AU20" s="20">
        <f t="shared" si="12"/>
        <v>0</v>
      </c>
      <c r="AV20" s="20">
        <f t="shared" si="12"/>
        <v>0</v>
      </c>
      <c r="AW20" s="20">
        <f t="shared" si="12"/>
        <v>0</v>
      </c>
      <c r="AX20" s="20">
        <f t="shared" si="12"/>
        <v>0</v>
      </c>
      <c r="AY20" s="20">
        <f t="shared" si="12"/>
        <v>0</v>
      </c>
      <c r="AZ20" s="20">
        <f t="shared" si="12"/>
        <v>0</v>
      </c>
    </row>
    <row r="21" spans="1:52">
      <c r="A21">
        <v>9</v>
      </c>
      <c r="B21">
        <v>153</v>
      </c>
      <c r="C21" t="s">
        <v>106</v>
      </c>
      <c r="D21" t="s">
        <v>13</v>
      </c>
      <c r="E21" t="s">
        <v>63</v>
      </c>
      <c r="F21" t="s">
        <v>105</v>
      </c>
      <c r="G21">
        <v>3</v>
      </c>
    </row>
    <row r="22" spans="1:52">
      <c r="A22">
        <v>9</v>
      </c>
      <c r="B22">
        <v>169</v>
      </c>
      <c r="C22" t="s">
        <v>106</v>
      </c>
      <c r="D22" t="s">
        <v>13</v>
      </c>
      <c r="E22" t="s">
        <v>78</v>
      </c>
      <c r="F22" t="s">
        <v>105</v>
      </c>
      <c r="G22">
        <v>3</v>
      </c>
      <c r="K22" s="3" t="s">
        <v>109</v>
      </c>
      <c r="L22" s="215" t="s">
        <v>111</v>
      </c>
      <c r="M22" s="215"/>
      <c r="N22" s="215"/>
      <c r="O22" s="215"/>
      <c r="P22" s="215"/>
      <c r="Q22" s="215"/>
      <c r="R22" s="215" t="s">
        <v>112</v>
      </c>
      <c r="S22" s="215" t="s">
        <v>113</v>
      </c>
    </row>
    <row r="23" spans="1:52">
      <c r="A23">
        <v>10</v>
      </c>
      <c r="B23">
        <v>605</v>
      </c>
      <c r="C23" t="s">
        <v>106</v>
      </c>
      <c r="D23" t="s">
        <v>13</v>
      </c>
      <c r="E23" t="s">
        <v>69</v>
      </c>
      <c r="F23" t="s">
        <v>107</v>
      </c>
      <c r="G23">
        <v>2</v>
      </c>
      <c r="K23" s="3" t="s">
        <v>110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215"/>
      <c r="S23" s="215"/>
    </row>
    <row r="24" spans="1:52">
      <c r="A24">
        <v>10</v>
      </c>
      <c r="B24">
        <v>665</v>
      </c>
      <c r="C24" t="s">
        <v>106</v>
      </c>
      <c r="D24" t="s">
        <v>13</v>
      </c>
      <c r="E24" t="s">
        <v>91</v>
      </c>
      <c r="F24" t="s">
        <v>107</v>
      </c>
      <c r="G24">
        <v>2</v>
      </c>
      <c r="K24" s="2" t="s">
        <v>84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2</v>
      </c>
    </row>
    <row r="25" spans="1:52">
      <c r="A25">
        <v>11</v>
      </c>
      <c r="B25">
        <v>500</v>
      </c>
      <c r="C25" t="s">
        <v>103</v>
      </c>
      <c r="D25" t="s">
        <v>13</v>
      </c>
      <c r="E25" t="s">
        <v>12</v>
      </c>
      <c r="F25" t="s">
        <v>107</v>
      </c>
      <c r="G25">
        <v>2</v>
      </c>
      <c r="S25" s="4">
        <v>2</v>
      </c>
    </row>
    <row r="26" spans="1:52">
      <c r="A26">
        <v>11</v>
      </c>
      <c r="B26">
        <v>552</v>
      </c>
      <c r="C26" t="s">
        <v>103</v>
      </c>
      <c r="D26" t="s">
        <v>13</v>
      </c>
      <c r="E26" t="s">
        <v>46</v>
      </c>
      <c r="F26" t="s">
        <v>107</v>
      </c>
      <c r="G26">
        <v>2</v>
      </c>
      <c r="K26" s="3" t="s">
        <v>114</v>
      </c>
      <c r="L26" s="215" t="s">
        <v>111</v>
      </c>
      <c r="M26" s="215"/>
      <c r="N26" s="215"/>
      <c r="O26" s="215"/>
      <c r="P26" s="215"/>
      <c r="Q26" s="215"/>
      <c r="R26" s="215" t="s">
        <v>112</v>
      </c>
      <c r="S26" s="215" t="s">
        <v>113</v>
      </c>
    </row>
    <row r="27" spans="1:52">
      <c r="A27">
        <v>11</v>
      </c>
      <c r="B27">
        <v>596</v>
      </c>
      <c r="C27" t="s">
        <v>103</v>
      </c>
      <c r="D27" t="s">
        <v>13</v>
      </c>
      <c r="E27" t="s">
        <v>66</v>
      </c>
      <c r="F27" t="s">
        <v>107</v>
      </c>
      <c r="G27">
        <v>2</v>
      </c>
      <c r="K27" s="3" t="s">
        <v>110</v>
      </c>
      <c r="L27" s="3">
        <v>1</v>
      </c>
      <c r="M27" s="3">
        <v>2</v>
      </c>
      <c r="N27" s="3">
        <v>3</v>
      </c>
      <c r="O27" s="3">
        <v>4</v>
      </c>
      <c r="P27" s="3">
        <v>5</v>
      </c>
      <c r="Q27" s="3">
        <v>6</v>
      </c>
      <c r="R27" s="215"/>
      <c r="S27" s="215"/>
    </row>
    <row r="28" spans="1:52">
      <c r="A28">
        <v>11</v>
      </c>
      <c r="B28">
        <v>644</v>
      </c>
      <c r="C28" t="s">
        <v>103</v>
      </c>
      <c r="D28" t="s">
        <v>13</v>
      </c>
      <c r="E28" t="s">
        <v>84</v>
      </c>
      <c r="F28" t="s">
        <v>107</v>
      </c>
      <c r="G28">
        <v>2</v>
      </c>
      <c r="K28" s="2" t="s">
        <v>62</v>
      </c>
      <c r="L28" s="2">
        <v>1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3</v>
      </c>
      <c r="S28" s="214">
        <v>13</v>
      </c>
    </row>
    <row r="29" spans="1:52">
      <c r="A29">
        <v>12</v>
      </c>
      <c r="B29">
        <v>219</v>
      </c>
      <c r="C29" t="s">
        <v>106</v>
      </c>
      <c r="D29" t="s">
        <v>13</v>
      </c>
      <c r="E29" t="s">
        <v>62</v>
      </c>
      <c r="F29" t="s">
        <v>105</v>
      </c>
      <c r="G29">
        <v>4</v>
      </c>
      <c r="K29" s="2" t="s">
        <v>78</v>
      </c>
      <c r="L29" s="2">
        <v>1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3</v>
      </c>
      <c r="S29" s="214"/>
    </row>
    <row r="30" spans="1:52">
      <c r="A30">
        <v>12</v>
      </c>
      <c r="B30">
        <v>221</v>
      </c>
      <c r="C30" t="s">
        <v>106</v>
      </c>
      <c r="D30" t="s">
        <v>13</v>
      </c>
      <c r="E30" t="s">
        <v>63</v>
      </c>
      <c r="F30" t="s">
        <v>105</v>
      </c>
      <c r="G30">
        <v>4</v>
      </c>
      <c r="K30" s="2" t="s">
        <v>63</v>
      </c>
      <c r="L30" s="2">
        <v>1</v>
      </c>
      <c r="M30" s="2">
        <v>0</v>
      </c>
      <c r="N30" s="2">
        <v>2</v>
      </c>
      <c r="O30" s="2">
        <v>2</v>
      </c>
      <c r="P30" s="2">
        <v>2</v>
      </c>
      <c r="Q30" s="2">
        <v>0</v>
      </c>
      <c r="R30" s="2">
        <v>7</v>
      </c>
      <c r="S30" s="214"/>
    </row>
    <row r="31" spans="1:52">
      <c r="A31">
        <v>12</v>
      </c>
      <c r="B31">
        <v>223</v>
      </c>
      <c r="C31" t="s">
        <v>106</v>
      </c>
      <c r="D31" t="s">
        <v>13</v>
      </c>
      <c r="E31" t="s">
        <v>63</v>
      </c>
      <c r="F31" t="s">
        <v>105</v>
      </c>
      <c r="G31">
        <v>4</v>
      </c>
    </row>
    <row r="32" spans="1:52">
      <c r="A32">
        <v>12</v>
      </c>
      <c r="B32">
        <v>237</v>
      </c>
      <c r="C32" t="s">
        <v>106</v>
      </c>
      <c r="D32" t="s">
        <v>13</v>
      </c>
      <c r="E32" t="s">
        <v>78</v>
      </c>
      <c r="F32" t="s">
        <v>105</v>
      </c>
      <c r="G32">
        <v>4</v>
      </c>
      <c r="K32" s="3" t="s">
        <v>115</v>
      </c>
      <c r="L32" s="215" t="s">
        <v>111</v>
      </c>
      <c r="M32" s="215"/>
      <c r="N32" s="215"/>
      <c r="O32" s="215"/>
      <c r="P32" s="215" t="s">
        <v>112</v>
      </c>
      <c r="Q32" s="215" t="s">
        <v>113</v>
      </c>
    </row>
    <row r="33" spans="1:17">
      <c r="A33">
        <v>12</v>
      </c>
      <c r="B33">
        <v>606</v>
      </c>
      <c r="C33" t="s">
        <v>106</v>
      </c>
      <c r="D33" t="s">
        <v>13</v>
      </c>
      <c r="E33" t="s">
        <v>69</v>
      </c>
      <c r="F33" t="s">
        <v>107</v>
      </c>
      <c r="G33">
        <v>2</v>
      </c>
      <c r="K33" s="3" t="s">
        <v>110</v>
      </c>
      <c r="L33" s="3">
        <v>1</v>
      </c>
      <c r="M33" s="3">
        <v>2</v>
      </c>
      <c r="N33" s="3">
        <v>3</v>
      </c>
      <c r="O33" s="3">
        <v>4</v>
      </c>
      <c r="P33" s="215"/>
      <c r="Q33" s="215"/>
    </row>
    <row r="34" spans="1:17">
      <c r="A34">
        <v>12</v>
      </c>
      <c r="B34">
        <v>666</v>
      </c>
      <c r="C34" t="s">
        <v>106</v>
      </c>
      <c r="D34" t="s">
        <v>13</v>
      </c>
      <c r="E34" t="s">
        <v>91</v>
      </c>
      <c r="F34" t="s">
        <v>107</v>
      </c>
      <c r="G34">
        <v>2</v>
      </c>
      <c r="K34" s="2" t="s">
        <v>12</v>
      </c>
      <c r="L34" s="2">
        <v>1</v>
      </c>
      <c r="M34" s="2">
        <v>1</v>
      </c>
      <c r="N34" s="2">
        <v>1</v>
      </c>
      <c r="O34" s="2">
        <v>1</v>
      </c>
      <c r="P34" s="2">
        <v>4</v>
      </c>
      <c r="Q34" s="214">
        <v>15</v>
      </c>
    </row>
    <row r="35" spans="1:17">
      <c r="A35">
        <v>14</v>
      </c>
      <c r="B35">
        <v>503</v>
      </c>
      <c r="C35" t="s">
        <v>6</v>
      </c>
      <c r="D35" t="s">
        <v>13</v>
      </c>
      <c r="E35" t="s">
        <v>12</v>
      </c>
      <c r="F35" t="s">
        <v>107</v>
      </c>
      <c r="G35">
        <v>2</v>
      </c>
      <c r="K35" s="2" t="s">
        <v>84</v>
      </c>
      <c r="L35" s="2">
        <v>1</v>
      </c>
      <c r="M35" s="2">
        <v>1</v>
      </c>
      <c r="N35" s="2">
        <v>1</v>
      </c>
      <c r="O35" s="2">
        <v>1</v>
      </c>
      <c r="P35" s="2">
        <v>4</v>
      </c>
      <c r="Q35" s="214"/>
    </row>
    <row r="36" spans="1:17">
      <c r="A36">
        <v>14</v>
      </c>
      <c r="B36">
        <v>555</v>
      </c>
      <c r="C36" t="s">
        <v>6</v>
      </c>
      <c r="D36" t="s">
        <v>13</v>
      </c>
      <c r="E36" t="s">
        <v>46</v>
      </c>
      <c r="F36" t="s">
        <v>107</v>
      </c>
      <c r="G36">
        <v>2</v>
      </c>
      <c r="K36" s="2" t="s">
        <v>66</v>
      </c>
      <c r="L36" s="2">
        <v>1</v>
      </c>
      <c r="M36" s="2">
        <v>1</v>
      </c>
      <c r="N36" s="2">
        <v>1</v>
      </c>
      <c r="O36" s="2">
        <v>0</v>
      </c>
      <c r="P36" s="2">
        <v>3</v>
      </c>
      <c r="Q36" s="214"/>
    </row>
    <row r="37" spans="1:17">
      <c r="A37">
        <v>14</v>
      </c>
      <c r="B37">
        <v>599</v>
      </c>
      <c r="C37" t="s">
        <v>6</v>
      </c>
      <c r="D37" t="s">
        <v>13</v>
      </c>
      <c r="E37" t="s">
        <v>66</v>
      </c>
      <c r="F37" t="s">
        <v>107</v>
      </c>
      <c r="G37">
        <v>2</v>
      </c>
      <c r="K37" s="2" t="s">
        <v>46</v>
      </c>
      <c r="L37" s="2">
        <v>1</v>
      </c>
      <c r="M37" s="2">
        <v>1</v>
      </c>
      <c r="N37" s="2">
        <v>1</v>
      </c>
      <c r="O37" s="2">
        <v>1</v>
      </c>
      <c r="P37" s="2">
        <v>4</v>
      </c>
      <c r="Q37" s="214"/>
    </row>
    <row r="38" spans="1:17">
      <c r="A38">
        <v>14</v>
      </c>
      <c r="B38">
        <v>647</v>
      </c>
      <c r="C38" t="s">
        <v>6</v>
      </c>
      <c r="D38" t="s">
        <v>13</v>
      </c>
      <c r="E38" t="s">
        <v>84</v>
      </c>
      <c r="F38" t="s">
        <v>107</v>
      </c>
      <c r="G38">
        <v>2</v>
      </c>
    </row>
    <row r="39" spans="1:17">
      <c r="A39">
        <v>15</v>
      </c>
      <c r="B39">
        <v>279</v>
      </c>
      <c r="C39" t="s">
        <v>106</v>
      </c>
      <c r="D39" t="s">
        <v>13</v>
      </c>
      <c r="E39" t="s">
        <v>63</v>
      </c>
      <c r="F39" t="s">
        <v>105</v>
      </c>
      <c r="G39">
        <v>5</v>
      </c>
      <c r="K39" s="3" t="s">
        <v>116</v>
      </c>
      <c r="L39" s="215" t="s">
        <v>111</v>
      </c>
      <c r="M39" s="215"/>
      <c r="N39" s="215"/>
      <c r="O39" s="215"/>
      <c r="P39" s="215" t="s">
        <v>112</v>
      </c>
      <c r="Q39" s="215" t="s">
        <v>113</v>
      </c>
    </row>
    <row r="40" spans="1:17">
      <c r="A40">
        <v>15</v>
      </c>
      <c r="B40">
        <v>281</v>
      </c>
      <c r="C40" t="s">
        <v>106</v>
      </c>
      <c r="D40" t="s">
        <v>13</v>
      </c>
      <c r="E40" t="s">
        <v>63</v>
      </c>
      <c r="F40" t="s">
        <v>105</v>
      </c>
      <c r="G40">
        <v>5</v>
      </c>
      <c r="K40" s="3" t="s">
        <v>110</v>
      </c>
      <c r="L40" s="3">
        <v>1</v>
      </c>
      <c r="M40" s="3">
        <v>2</v>
      </c>
      <c r="N40" s="3">
        <v>3</v>
      </c>
      <c r="O40" s="3">
        <v>4</v>
      </c>
      <c r="P40" s="215"/>
      <c r="Q40" s="215"/>
    </row>
    <row r="41" spans="1:17">
      <c r="A41">
        <v>17</v>
      </c>
      <c r="B41">
        <v>781</v>
      </c>
      <c r="C41" t="s">
        <v>106</v>
      </c>
      <c r="D41" t="s">
        <v>13</v>
      </c>
      <c r="E41" t="s">
        <v>69</v>
      </c>
      <c r="F41" t="s">
        <v>107</v>
      </c>
      <c r="G41">
        <v>3</v>
      </c>
      <c r="K41" s="2" t="s">
        <v>69</v>
      </c>
      <c r="L41" s="2">
        <v>1</v>
      </c>
      <c r="M41" s="2">
        <v>1</v>
      </c>
      <c r="N41" s="2">
        <v>1</v>
      </c>
      <c r="O41" s="2">
        <v>1</v>
      </c>
      <c r="P41" s="2">
        <v>4</v>
      </c>
      <c r="Q41" s="214">
        <v>8</v>
      </c>
    </row>
    <row r="42" spans="1:17">
      <c r="A42">
        <v>17</v>
      </c>
      <c r="B42">
        <v>837</v>
      </c>
      <c r="C42" t="s">
        <v>106</v>
      </c>
      <c r="D42" t="s">
        <v>13</v>
      </c>
      <c r="E42" t="s">
        <v>91</v>
      </c>
      <c r="F42" t="s">
        <v>107</v>
      </c>
      <c r="G42">
        <v>3</v>
      </c>
      <c r="K42" s="2" t="s">
        <v>91</v>
      </c>
      <c r="L42" s="2">
        <v>1</v>
      </c>
      <c r="M42" s="2">
        <v>1</v>
      </c>
      <c r="N42" s="2">
        <v>1</v>
      </c>
      <c r="O42" s="2">
        <v>1</v>
      </c>
      <c r="P42" s="2">
        <v>4</v>
      </c>
      <c r="Q42" s="214"/>
    </row>
    <row r="43" spans="1:17">
      <c r="A43">
        <v>18</v>
      </c>
      <c r="B43">
        <v>680</v>
      </c>
      <c r="C43" t="s">
        <v>103</v>
      </c>
      <c r="D43" t="s">
        <v>13</v>
      </c>
      <c r="E43" t="s">
        <v>12</v>
      </c>
      <c r="F43" t="s">
        <v>107</v>
      </c>
      <c r="G43">
        <v>3</v>
      </c>
    </row>
    <row r="44" spans="1:17">
      <c r="A44">
        <v>18</v>
      </c>
      <c r="B44">
        <v>728</v>
      </c>
      <c r="C44" t="s">
        <v>103</v>
      </c>
      <c r="D44" t="s">
        <v>13</v>
      </c>
      <c r="E44" t="s">
        <v>46</v>
      </c>
      <c r="F44" t="s">
        <v>107</v>
      </c>
      <c r="G44">
        <v>3</v>
      </c>
      <c r="K44" s="3" t="s">
        <v>117</v>
      </c>
      <c r="L44" s="215" t="s">
        <v>111</v>
      </c>
      <c r="M44" s="215"/>
      <c r="N44" s="215"/>
      <c r="O44" s="215"/>
      <c r="P44" s="215" t="s">
        <v>112</v>
      </c>
      <c r="Q44" s="215" t="s">
        <v>113</v>
      </c>
    </row>
    <row r="45" spans="1:17">
      <c r="A45">
        <v>18</v>
      </c>
      <c r="B45">
        <v>772</v>
      </c>
      <c r="C45" t="s">
        <v>103</v>
      </c>
      <c r="D45" t="s">
        <v>13</v>
      </c>
      <c r="E45" t="s">
        <v>66</v>
      </c>
      <c r="F45" t="s">
        <v>107</v>
      </c>
      <c r="G45">
        <v>3</v>
      </c>
      <c r="K45" s="3" t="s">
        <v>110</v>
      </c>
      <c r="L45" s="3">
        <v>1</v>
      </c>
      <c r="M45" s="3">
        <v>2</v>
      </c>
      <c r="N45" s="3">
        <v>3</v>
      </c>
      <c r="O45" s="3">
        <v>4</v>
      </c>
      <c r="P45" s="215"/>
      <c r="Q45" s="215"/>
    </row>
    <row r="46" spans="1:17">
      <c r="A46">
        <v>18</v>
      </c>
      <c r="B46">
        <v>816</v>
      </c>
      <c r="C46" t="s">
        <v>103</v>
      </c>
      <c r="D46" t="s">
        <v>13</v>
      </c>
      <c r="E46" t="s">
        <v>84</v>
      </c>
      <c r="F46" t="s">
        <v>107</v>
      </c>
      <c r="G46">
        <v>3</v>
      </c>
      <c r="K46" s="2" t="s">
        <v>12</v>
      </c>
      <c r="L46" s="2">
        <v>1</v>
      </c>
      <c r="M46" s="2">
        <v>1</v>
      </c>
      <c r="N46" s="2">
        <v>1</v>
      </c>
      <c r="O46" s="2">
        <v>1</v>
      </c>
      <c r="P46" s="2">
        <v>4</v>
      </c>
      <c r="Q46" s="214">
        <v>15</v>
      </c>
    </row>
    <row r="47" spans="1:17">
      <c r="A47">
        <v>19</v>
      </c>
      <c r="B47">
        <v>782</v>
      </c>
      <c r="C47" t="s">
        <v>106</v>
      </c>
      <c r="D47" t="s">
        <v>13</v>
      </c>
      <c r="E47" t="s">
        <v>69</v>
      </c>
      <c r="F47" t="s">
        <v>107</v>
      </c>
      <c r="G47">
        <v>3</v>
      </c>
      <c r="K47" s="2" t="s">
        <v>84</v>
      </c>
      <c r="L47" s="2">
        <v>1</v>
      </c>
      <c r="M47" s="2">
        <v>1</v>
      </c>
      <c r="N47" s="2">
        <v>1</v>
      </c>
      <c r="O47" s="2">
        <v>1</v>
      </c>
      <c r="P47" s="2">
        <v>4</v>
      </c>
      <c r="Q47" s="214"/>
    </row>
    <row r="48" spans="1:17">
      <c r="A48">
        <v>19</v>
      </c>
      <c r="B48">
        <v>838</v>
      </c>
      <c r="C48" t="s">
        <v>106</v>
      </c>
      <c r="D48" t="s">
        <v>13</v>
      </c>
      <c r="E48" t="s">
        <v>91</v>
      </c>
      <c r="F48" t="s">
        <v>107</v>
      </c>
      <c r="G48">
        <v>3</v>
      </c>
      <c r="K48" s="2" t="s">
        <v>66</v>
      </c>
      <c r="L48" s="2">
        <v>1</v>
      </c>
      <c r="M48" s="2">
        <v>1</v>
      </c>
      <c r="N48" s="2">
        <v>1</v>
      </c>
      <c r="O48" s="2">
        <v>0</v>
      </c>
      <c r="P48" s="2">
        <v>3</v>
      </c>
      <c r="Q48" s="214"/>
    </row>
    <row r="49" spans="1:17">
      <c r="A49">
        <v>21</v>
      </c>
      <c r="B49">
        <v>683</v>
      </c>
      <c r="C49" t="s">
        <v>6</v>
      </c>
      <c r="D49" t="s">
        <v>13</v>
      </c>
      <c r="E49" t="s">
        <v>12</v>
      </c>
      <c r="F49" t="s">
        <v>107</v>
      </c>
      <c r="G49">
        <v>3</v>
      </c>
      <c r="K49" s="2" t="s">
        <v>46</v>
      </c>
      <c r="L49" s="2">
        <v>1</v>
      </c>
      <c r="M49" s="2">
        <v>1</v>
      </c>
      <c r="N49" s="2">
        <v>1</v>
      </c>
      <c r="O49" s="2">
        <v>1</v>
      </c>
      <c r="P49" s="2">
        <v>4</v>
      </c>
      <c r="Q49" s="214"/>
    </row>
    <row r="50" spans="1:17">
      <c r="A50">
        <v>21</v>
      </c>
      <c r="B50">
        <v>731</v>
      </c>
      <c r="C50" t="s">
        <v>6</v>
      </c>
      <c r="D50" t="s">
        <v>13</v>
      </c>
      <c r="E50" t="s">
        <v>46</v>
      </c>
      <c r="F50" t="s">
        <v>107</v>
      </c>
      <c r="G50">
        <v>3</v>
      </c>
    </row>
    <row r="51" spans="1:17">
      <c r="A51">
        <v>21</v>
      </c>
      <c r="B51">
        <v>775</v>
      </c>
      <c r="C51" t="s">
        <v>6</v>
      </c>
      <c r="D51" t="s">
        <v>13</v>
      </c>
      <c r="E51" t="s">
        <v>66</v>
      </c>
      <c r="F51" t="s">
        <v>107</v>
      </c>
      <c r="G51">
        <v>3</v>
      </c>
    </row>
    <row r="52" spans="1:17">
      <c r="A52">
        <v>21</v>
      </c>
      <c r="B52">
        <v>819</v>
      </c>
      <c r="C52" t="s">
        <v>6</v>
      </c>
      <c r="D52" t="s">
        <v>13</v>
      </c>
      <c r="E52" t="s">
        <v>84</v>
      </c>
      <c r="F52" t="s">
        <v>107</v>
      </c>
      <c r="G52">
        <v>3</v>
      </c>
    </row>
    <row r="53" spans="1:17">
      <c r="A53">
        <v>24</v>
      </c>
      <c r="B53">
        <v>949</v>
      </c>
      <c r="C53" t="s">
        <v>106</v>
      </c>
      <c r="D53" t="s">
        <v>13</v>
      </c>
      <c r="E53" t="s">
        <v>69</v>
      </c>
      <c r="F53" t="s">
        <v>107</v>
      </c>
      <c r="G53">
        <v>4</v>
      </c>
    </row>
    <row r="54" spans="1:17">
      <c r="A54">
        <v>24</v>
      </c>
      <c r="B54">
        <v>1009</v>
      </c>
      <c r="C54" t="s">
        <v>106</v>
      </c>
      <c r="D54" t="s">
        <v>13</v>
      </c>
      <c r="E54" t="s">
        <v>91</v>
      </c>
      <c r="F54" t="s">
        <v>107</v>
      </c>
      <c r="G54">
        <v>4</v>
      </c>
    </row>
    <row r="55" spans="1:17">
      <c r="A55">
        <v>25</v>
      </c>
      <c r="B55">
        <v>852</v>
      </c>
      <c r="C55" t="s">
        <v>103</v>
      </c>
      <c r="D55" t="s">
        <v>13</v>
      </c>
      <c r="E55" t="s">
        <v>12</v>
      </c>
      <c r="F55" t="s">
        <v>107</v>
      </c>
      <c r="G55">
        <v>4</v>
      </c>
    </row>
    <row r="56" spans="1:17">
      <c r="A56">
        <v>25</v>
      </c>
      <c r="B56">
        <v>904</v>
      </c>
      <c r="C56" t="s">
        <v>103</v>
      </c>
      <c r="D56" t="s">
        <v>13</v>
      </c>
      <c r="E56" t="s">
        <v>46</v>
      </c>
      <c r="F56" t="s">
        <v>107</v>
      </c>
      <c r="G56">
        <v>4</v>
      </c>
    </row>
    <row r="57" spans="1:17">
      <c r="A57">
        <v>25</v>
      </c>
      <c r="B57">
        <v>992</v>
      </c>
      <c r="C57" t="s">
        <v>103</v>
      </c>
      <c r="D57" t="s">
        <v>13</v>
      </c>
      <c r="E57" t="s">
        <v>84</v>
      </c>
      <c r="F57" t="s">
        <v>107</v>
      </c>
      <c r="G57">
        <v>4</v>
      </c>
    </row>
    <row r="58" spans="1:17">
      <c r="A58">
        <v>26</v>
      </c>
      <c r="B58">
        <v>950</v>
      </c>
      <c r="C58" t="s">
        <v>106</v>
      </c>
      <c r="D58" t="s">
        <v>13</v>
      </c>
      <c r="E58" t="s">
        <v>69</v>
      </c>
      <c r="F58" t="s">
        <v>107</v>
      </c>
      <c r="G58">
        <v>4</v>
      </c>
    </row>
    <row r="59" spans="1:17">
      <c r="A59">
        <v>26</v>
      </c>
      <c r="B59">
        <v>1010</v>
      </c>
      <c r="C59" t="s">
        <v>106</v>
      </c>
      <c r="D59" t="s">
        <v>13</v>
      </c>
      <c r="E59" t="s">
        <v>91</v>
      </c>
      <c r="F59" t="s">
        <v>107</v>
      </c>
      <c r="G59">
        <v>4</v>
      </c>
    </row>
    <row r="60" spans="1:17">
      <c r="A60">
        <v>28</v>
      </c>
      <c r="B60">
        <v>855</v>
      </c>
      <c r="C60" t="s">
        <v>6</v>
      </c>
      <c r="D60" t="s">
        <v>13</v>
      </c>
      <c r="E60" t="s">
        <v>12</v>
      </c>
      <c r="F60" t="s">
        <v>107</v>
      </c>
      <c r="G60">
        <v>4</v>
      </c>
    </row>
    <row r="61" spans="1:17">
      <c r="A61">
        <v>28</v>
      </c>
      <c r="B61">
        <v>907</v>
      </c>
      <c r="C61" t="s">
        <v>6</v>
      </c>
      <c r="D61" t="s">
        <v>13</v>
      </c>
      <c r="E61" t="s">
        <v>46</v>
      </c>
      <c r="F61" t="s">
        <v>107</v>
      </c>
      <c r="G61">
        <v>4</v>
      </c>
    </row>
    <row r="62" spans="1:17">
      <c r="A62">
        <v>28</v>
      </c>
      <c r="B62">
        <v>995</v>
      </c>
      <c r="C62" t="s">
        <v>6</v>
      </c>
      <c r="D62" t="s">
        <v>13</v>
      </c>
      <c r="E62" t="s">
        <v>84</v>
      </c>
      <c r="F62" t="s">
        <v>107</v>
      </c>
      <c r="G62">
        <v>4</v>
      </c>
    </row>
  </sheetData>
  <mergeCells count="55">
    <mergeCell ref="Q34:Q37"/>
    <mergeCell ref="L22:Q22"/>
    <mergeCell ref="R22:R23"/>
    <mergeCell ref="S22:S23"/>
    <mergeCell ref="L26:Q26"/>
    <mergeCell ref="R26:R27"/>
    <mergeCell ref="S26:S27"/>
    <mergeCell ref="Q46:Q49"/>
    <mergeCell ref="K1:N1"/>
    <mergeCell ref="O1:R1"/>
    <mergeCell ref="S1:W1"/>
    <mergeCell ref="X1:AA1"/>
    <mergeCell ref="L39:O39"/>
    <mergeCell ref="P39:P40"/>
    <mergeCell ref="Q39:Q40"/>
    <mergeCell ref="Q41:Q42"/>
    <mergeCell ref="L44:O44"/>
    <mergeCell ref="P44:P45"/>
    <mergeCell ref="Q44:Q45"/>
    <mergeCell ref="S28:S30"/>
    <mergeCell ref="L32:O32"/>
    <mergeCell ref="P32:P33"/>
    <mergeCell ref="Q32:Q33"/>
    <mergeCell ref="AB1:AE1"/>
    <mergeCell ref="AF1:AJ1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62"/>
  <sheetViews>
    <sheetView topLeftCell="K1" workbookViewId="0">
      <selection activeCell="M14" sqref="M14"/>
    </sheetView>
  </sheetViews>
  <sheetFormatPr baseColWidth="10" defaultColWidth="8.85546875" defaultRowHeight="15"/>
  <cols>
    <col min="11" max="11" width="40.7109375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A2">
        <v>2</v>
      </c>
      <c r="B2">
        <v>50</v>
      </c>
      <c r="C2" t="s">
        <v>103</v>
      </c>
      <c r="D2" t="s">
        <v>30</v>
      </c>
      <c r="E2" t="s">
        <v>80</v>
      </c>
      <c r="F2" t="s">
        <v>105</v>
      </c>
      <c r="G2">
        <v>1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A3">
        <v>3</v>
      </c>
      <c r="B3">
        <v>43</v>
      </c>
      <c r="C3" t="s">
        <v>106</v>
      </c>
      <c r="D3" t="s">
        <v>30</v>
      </c>
      <c r="E3" t="s">
        <v>72</v>
      </c>
      <c r="F3" t="s">
        <v>105</v>
      </c>
      <c r="G3">
        <v>1</v>
      </c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A4">
        <v>3</v>
      </c>
      <c r="B4">
        <v>337</v>
      </c>
      <c r="C4" t="s">
        <v>106</v>
      </c>
      <c r="D4" t="s">
        <v>30</v>
      </c>
      <c r="E4" t="s">
        <v>29</v>
      </c>
      <c r="F4" t="s">
        <v>107</v>
      </c>
      <c r="G4">
        <v>1</v>
      </c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A5">
        <v>3</v>
      </c>
      <c r="B5">
        <v>345</v>
      </c>
      <c r="C5" t="s">
        <v>106</v>
      </c>
      <c r="D5" t="s">
        <v>30</v>
      </c>
      <c r="E5" t="s">
        <v>37</v>
      </c>
      <c r="F5" t="s">
        <v>107</v>
      </c>
      <c r="G5">
        <v>1</v>
      </c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A6">
        <v>3</v>
      </c>
      <c r="B6">
        <v>381</v>
      </c>
      <c r="C6" t="s">
        <v>106</v>
      </c>
      <c r="D6" t="s">
        <v>30</v>
      </c>
      <c r="E6" t="s">
        <v>51</v>
      </c>
      <c r="F6" t="s">
        <v>107</v>
      </c>
      <c r="G6">
        <v>1</v>
      </c>
      <c r="J6" s="240" t="s">
        <v>179</v>
      </c>
      <c r="K6" s="13" t="s">
        <v>103</v>
      </c>
      <c r="L6" s="9">
        <f t="shared" ref="L6:AA7" si="0">COUNTIFS($C$2:$C$642,$K6,$A$2:$A$642,L$3,$F$2:$F$642,$K$4)</f>
        <v>0</v>
      </c>
      <c r="M6" s="9">
        <f t="shared" si="0"/>
        <v>1</v>
      </c>
      <c r="N6" s="9">
        <f t="shared" si="0"/>
        <v>0</v>
      </c>
      <c r="O6" s="9">
        <f t="shared" si="0"/>
        <v>0</v>
      </c>
      <c r="P6" s="9">
        <f t="shared" si="0"/>
        <v>1</v>
      </c>
      <c r="Q6" s="9">
        <f t="shared" si="0"/>
        <v>0</v>
      </c>
      <c r="R6" s="9">
        <f t="shared" si="0"/>
        <v>0</v>
      </c>
      <c r="S6" s="9">
        <f t="shared" si="0"/>
        <v>1</v>
      </c>
      <c r="T6" s="9">
        <f t="shared" si="0"/>
        <v>0</v>
      </c>
      <c r="U6" s="9">
        <f t="shared" si="0"/>
        <v>0</v>
      </c>
      <c r="V6" s="9">
        <f t="shared" si="0"/>
        <v>1</v>
      </c>
      <c r="W6" s="9">
        <f t="shared" si="0"/>
        <v>0</v>
      </c>
      <c r="X6" s="9">
        <f t="shared" si="0"/>
        <v>0</v>
      </c>
      <c r="Y6" s="9">
        <f t="shared" si="0"/>
        <v>1</v>
      </c>
      <c r="Z6" s="9">
        <f t="shared" si="0"/>
        <v>0</v>
      </c>
      <c r="AA6" s="9">
        <f t="shared" si="0"/>
        <v>0</v>
      </c>
      <c r="AB6" s="9">
        <f t="shared" ref="V6:AC7" si="1">COUNTIFS($C$2:$C$642,$K6,$A$2:$A$642,AB$3,$F$2:$F$642,$K$4)</f>
        <v>0</v>
      </c>
      <c r="AC6" s="9">
        <f t="shared" si="1"/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A7">
        <v>3</v>
      </c>
      <c r="B7">
        <v>385</v>
      </c>
      <c r="C7" t="s">
        <v>106</v>
      </c>
      <c r="D7" t="s">
        <v>30</v>
      </c>
      <c r="E7" t="s">
        <v>54</v>
      </c>
      <c r="F7" t="s">
        <v>107</v>
      </c>
      <c r="G7">
        <v>1</v>
      </c>
      <c r="J7" s="241"/>
      <c r="K7" s="13" t="s">
        <v>106</v>
      </c>
      <c r="L7" s="9">
        <f t="shared" si="0"/>
        <v>0</v>
      </c>
      <c r="M7" s="9">
        <f t="shared" si="0"/>
        <v>0</v>
      </c>
      <c r="N7" s="9">
        <f t="shared" si="0"/>
        <v>1</v>
      </c>
      <c r="O7" s="9">
        <f t="shared" si="0"/>
        <v>0</v>
      </c>
      <c r="P7" s="9">
        <f t="shared" si="0"/>
        <v>0</v>
      </c>
      <c r="Q7" s="9">
        <f t="shared" si="0"/>
        <v>1</v>
      </c>
      <c r="R7" s="9">
        <f t="shared" si="0"/>
        <v>0</v>
      </c>
      <c r="S7" s="9">
        <f t="shared" si="0"/>
        <v>0</v>
      </c>
      <c r="T7" s="9">
        <f t="shared" si="0"/>
        <v>1</v>
      </c>
      <c r="U7" s="9">
        <f t="shared" si="0"/>
        <v>0</v>
      </c>
      <c r="V7" s="9">
        <f t="shared" si="1"/>
        <v>0</v>
      </c>
      <c r="W7" s="9">
        <f t="shared" si="1"/>
        <v>0</v>
      </c>
      <c r="X7" s="9">
        <f t="shared" si="1"/>
        <v>0</v>
      </c>
      <c r="Y7" s="9">
        <f t="shared" si="1"/>
        <v>0</v>
      </c>
      <c r="Z7" s="9">
        <f t="shared" si="1"/>
        <v>1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A8">
        <v>3</v>
      </c>
      <c r="B8">
        <v>425</v>
      </c>
      <c r="C8" t="s">
        <v>106</v>
      </c>
      <c r="D8" t="s">
        <v>30</v>
      </c>
      <c r="E8" t="s">
        <v>70</v>
      </c>
      <c r="F8" t="s">
        <v>107</v>
      </c>
      <c r="G8">
        <v>1</v>
      </c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A9">
        <v>4</v>
      </c>
      <c r="B9">
        <v>448</v>
      </c>
      <c r="C9" t="s">
        <v>103</v>
      </c>
      <c r="D9" t="s">
        <v>30</v>
      </c>
      <c r="E9" t="s">
        <v>80</v>
      </c>
      <c r="F9" t="s">
        <v>107</v>
      </c>
      <c r="G9">
        <v>1</v>
      </c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A10">
        <v>5</v>
      </c>
      <c r="B10">
        <v>108</v>
      </c>
      <c r="C10" t="s">
        <v>103</v>
      </c>
      <c r="D10" t="s">
        <v>30</v>
      </c>
      <c r="E10" t="s">
        <v>80</v>
      </c>
      <c r="F10" t="s">
        <v>105</v>
      </c>
      <c r="G10">
        <v>2</v>
      </c>
      <c r="J10" s="240" t="s">
        <v>179</v>
      </c>
      <c r="K10" s="13" t="s">
        <v>103</v>
      </c>
      <c r="L10" s="9">
        <f t="shared" ref="L10:AA12" si="4">COUNTIFS($C$2:$C$642,$K10,$A$2:$A$642,L$3,$F$2:$F$642,$K$8)</f>
        <v>0</v>
      </c>
      <c r="M10" s="9">
        <f t="shared" si="4"/>
        <v>0</v>
      </c>
      <c r="N10" s="9">
        <f t="shared" si="4"/>
        <v>0</v>
      </c>
      <c r="O10" s="9">
        <f t="shared" si="4"/>
        <v>1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1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0</v>
      </c>
      <c r="AB10" s="9">
        <f t="shared" ref="AB10:AM12" si="5">COUNTIFS($C$2:$C$642,$K10,$A$2:$A$642,AB$3,$F$2:$F$642,$K$8)</f>
        <v>0</v>
      </c>
      <c r="AC10" s="9">
        <f t="shared" si="5"/>
        <v>2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2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ref="AN10:AW12" si="6">COUNTIFS($C$2:$C$642,$K10,$A$2:$A$642,AN$3,$F$2:$F$642,$AN$8)</f>
        <v>0</v>
      </c>
      <c r="AO10" s="9">
        <f t="shared" si="6"/>
        <v>0</v>
      </c>
      <c r="AP10" s="9">
        <f t="shared" si="6"/>
        <v>0</v>
      </c>
      <c r="AQ10" s="9">
        <f t="shared" si="6"/>
        <v>0</v>
      </c>
      <c r="AR10" s="9">
        <f t="shared" si="6"/>
        <v>0</v>
      </c>
      <c r="AS10" s="9">
        <f t="shared" si="6"/>
        <v>0</v>
      </c>
      <c r="AT10" s="9">
        <f t="shared" si="6"/>
        <v>0</v>
      </c>
      <c r="AU10" s="9">
        <f t="shared" si="6"/>
        <v>0</v>
      </c>
      <c r="AV10" s="9">
        <f t="shared" si="6"/>
        <v>0</v>
      </c>
      <c r="AW10" s="9">
        <f t="shared" si="6"/>
        <v>0</v>
      </c>
      <c r="AX10" s="253"/>
      <c r="AY10" s="254"/>
      <c r="AZ10" s="229"/>
    </row>
    <row r="11" spans="1:52">
      <c r="A11">
        <v>5</v>
      </c>
      <c r="B11">
        <v>338</v>
      </c>
      <c r="C11" t="s">
        <v>106</v>
      </c>
      <c r="D11" t="s">
        <v>30</v>
      </c>
      <c r="E11" t="s">
        <v>29</v>
      </c>
      <c r="F11" t="s">
        <v>107</v>
      </c>
      <c r="G11">
        <v>1</v>
      </c>
      <c r="J11" s="263"/>
      <c r="K11" s="13" t="s">
        <v>106</v>
      </c>
      <c r="L11" s="9">
        <f t="shared" si="4"/>
        <v>0</v>
      </c>
      <c r="M11" s="9">
        <f t="shared" si="4"/>
        <v>0</v>
      </c>
      <c r="N11" s="9">
        <f t="shared" si="4"/>
        <v>5</v>
      </c>
      <c r="O11" s="9">
        <f t="shared" si="4"/>
        <v>0</v>
      </c>
      <c r="P11" s="9">
        <f t="shared" si="4"/>
        <v>5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5</v>
      </c>
      <c r="V11" s="9">
        <f t="shared" si="4"/>
        <v>0</v>
      </c>
      <c r="W11" s="9">
        <f t="shared" si="4"/>
        <v>5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5"/>
        <v>5</v>
      </c>
      <c r="AC11" s="9">
        <f t="shared" si="5"/>
        <v>0</v>
      </c>
      <c r="AD11" s="9">
        <f t="shared" si="5"/>
        <v>5</v>
      </c>
      <c r="AE11" s="9">
        <f t="shared" si="5"/>
        <v>0</v>
      </c>
      <c r="AF11" s="9">
        <f t="shared" si="5"/>
        <v>0</v>
      </c>
      <c r="AG11" s="9">
        <f t="shared" si="5"/>
        <v>0</v>
      </c>
      <c r="AH11" s="9">
        <f t="shared" si="5"/>
        <v>0</v>
      </c>
      <c r="AI11" s="9">
        <f t="shared" si="5"/>
        <v>5</v>
      </c>
      <c r="AJ11" s="9">
        <f t="shared" si="5"/>
        <v>0</v>
      </c>
      <c r="AK11" s="9">
        <f t="shared" si="5"/>
        <v>5</v>
      </c>
      <c r="AL11" s="9">
        <f t="shared" si="5"/>
        <v>0</v>
      </c>
      <c r="AM11" s="9">
        <f t="shared" si="5"/>
        <v>0</v>
      </c>
      <c r="AN11" s="9">
        <f t="shared" si="6"/>
        <v>0</v>
      </c>
      <c r="AO11" s="9">
        <f t="shared" si="6"/>
        <v>0</v>
      </c>
      <c r="AP11" s="9">
        <f t="shared" si="6"/>
        <v>0</v>
      </c>
      <c r="AQ11" s="9">
        <f t="shared" si="6"/>
        <v>0</v>
      </c>
      <c r="AR11" s="9">
        <f t="shared" si="6"/>
        <v>0</v>
      </c>
      <c r="AS11" s="9">
        <f t="shared" si="6"/>
        <v>0</v>
      </c>
      <c r="AT11" s="9">
        <f t="shared" si="6"/>
        <v>0</v>
      </c>
      <c r="AU11" s="9">
        <f t="shared" si="6"/>
        <v>0</v>
      </c>
      <c r="AV11" s="9">
        <f t="shared" si="6"/>
        <v>0</v>
      </c>
      <c r="AW11" s="9">
        <f t="shared" si="6"/>
        <v>0</v>
      </c>
      <c r="AX11" s="253"/>
      <c r="AY11" s="254"/>
      <c r="AZ11" s="229"/>
    </row>
    <row r="12" spans="1:52">
      <c r="A12">
        <v>5</v>
      </c>
      <c r="B12">
        <v>346</v>
      </c>
      <c r="C12" t="s">
        <v>106</v>
      </c>
      <c r="D12" t="s">
        <v>30</v>
      </c>
      <c r="E12" t="s">
        <v>37</v>
      </c>
      <c r="F12" t="s">
        <v>107</v>
      </c>
      <c r="G12">
        <v>1</v>
      </c>
      <c r="J12" s="241"/>
      <c r="K12" s="13" t="s">
        <v>6</v>
      </c>
      <c r="L12" s="9">
        <f t="shared" si="4"/>
        <v>0</v>
      </c>
      <c r="M12" s="9">
        <f t="shared" si="4"/>
        <v>0</v>
      </c>
      <c r="N12" s="9">
        <f t="shared" si="4"/>
        <v>0</v>
      </c>
      <c r="O12" s="9">
        <f t="shared" si="4"/>
        <v>0</v>
      </c>
      <c r="P12" s="9">
        <f t="shared" si="4"/>
        <v>0</v>
      </c>
      <c r="Q12" s="9">
        <f t="shared" si="4"/>
        <v>0</v>
      </c>
      <c r="R12" s="9">
        <f t="shared" si="4"/>
        <v>1</v>
      </c>
      <c r="S12" s="9">
        <f t="shared" si="4"/>
        <v>0</v>
      </c>
      <c r="T12" s="9">
        <f t="shared" si="4"/>
        <v>0</v>
      </c>
      <c r="U12" s="9">
        <f t="shared" si="4"/>
        <v>0</v>
      </c>
      <c r="V12" s="9">
        <f t="shared" si="4"/>
        <v>0</v>
      </c>
      <c r="W12" s="9">
        <f t="shared" si="4"/>
        <v>0</v>
      </c>
      <c r="X12" s="9">
        <f t="shared" si="4"/>
        <v>0</v>
      </c>
      <c r="Y12" s="9">
        <f t="shared" si="4"/>
        <v>1</v>
      </c>
      <c r="Z12" s="9">
        <f t="shared" si="4"/>
        <v>0</v>
      </c>
      <c r="AA12" s="9">
        <f t="shared" si="4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2</v>
      </c>
      <c r="AG12" s="9">
        <f t="shared" si="5"/>
        <v>0</v>
      </c>
      <c r="AH12" s="9">
        <f t="shared" si="5"/>
        <v>0</v>
      </c>
      <c r="AI12" s="9">
        <f t="shared" si="5"/>
        <v>0</v>
      </c>
      <c r="AJ12" s="9">
        <f t="shared" si="5"/>
        <v>0</v>
      </c>
      <c r="AK12" s="9">
        <f t="shared" si="5"/>
        <v>0</v>
      </c>
      <c r="AL12" s="9">
        <f t="shared" si="5"/>
        <v>0</v>
      </c>
      <c r="AM12" s="9">
        <f t="shared" si="5"/>
        <v>2</v>
      </c>
      <c r="AN12" s="9">
        <f t="shared" si="6"/>
        <v>0</v>
      </c>
      <c r="AO12" s="9">
        <f t="shared" si="6"/>
        <v>0</v>
      </c>
      <c r="AP12" s="9">
        <f t="shared" si="6"/>
        <v>0</v>
      </c>
      <c r="AQ12" s="9">
        <f t="shared" si="6"/>
        <v>0</v>
      </c>
      <c r="AR12" s="9">
        <f t="shared" si="6"/>
        <v>0</v>
      </c>
      <c r="AS12" s="9">
        <f t="shared" si="6"/>
        <v>0</v>
      </c>
      <c r="AT12" s="9">
        <f t="shared" si="6"/>
        <v>0</v>
      </c>
      <c r="AU12" s="9">
        <f t="shared" si="6"/>
        <v>0</v>
      </c>
      <c r="AV12" s="9">
        <f t="shared" si="6"/>
        <v>0</v>
      </c>
      <c r="AW12" s="9">
        <f t="shared" si="6"/>
        <v>0</v>
      </c>
      <c r="AX12" s="255"/>
      <c r="AY12" s="256"/>
      <c r="AZ12" s="230"/>
    </row>
    <row r="13" spans="1:52">
      <c r="A13">
        <v>5</v>
      </c>
      <c r="B13">
        <v>382</v>
      </c>
      <c r="C13" t="s">
        <v>106</v>
      </c>
      <c r="D13" t="s">
        <v>30</v>
      </c>
      <c r="E13" t="s">
        <v>51</v>
      </c>
      <c r="F13" t="s">
        <v>107</v>
      </c>
      <c r="G13">
        <v>1</v>
      </c>
    </row>
    <row r="14" spans="1:52">
      <c r="A14">
        <v>5</v>
      </c>
      <c r="B14">
        <v>386</v>
      </c>
      <c r="C14" t="s">
        <v>106</v>
      </c>
      <c r="D14" t="s">
        <v>30</v>
      </c>
      <c r="E14" t="s">
        <v>54</v>
      </c>
      <c r="F14" t="s">
        <v>107</v>
      </c>
      <c r="G14">
        <v>1</v>
      </c>
      <c r="K14" s="15" t="s">
        <v>186</v>
      </c>
      <c r="L14" s="16">
        <v>3</v>
      </c>
      <c r="M14" s="157">
        <f>AVERAGE(L19:Z19)</f>
        <v>2.6333333333333333</v>
      </c>
    </row>
    <row r="15" spans="1:52">
      <c r="A15">
        <v>5</v>
      </c>
      <c r="B15">
        <v>426</v>
      </c>
      <c r="C15" t="s">
        <v>106</v>
      </c>
      <c r="D15" t="s">
        <v>30</v>
      </c>
      <c r="E15" t="s">
        <v>70</v>
      </c>
      <c r="F15" t="s">
        <v>107</v>
      </c>
      <c r="G15">
        <v>1</v>
      </c>
      <c r="K15" s="17" t="s">
        <v>187</v>
      </c>
      <c r="L15" s="9">
        <f>(L6+L10)*1.5</f>
        <v>0</v>
      </c>
      <c r="M15" s="9">
        <f t="shared" ref="M15:AZ15" si="7">(M6+M10)*1.5</f>
        <v>1.5</v>
      </c>
      <c r="N15" s="9">
        <f t="shared" si="7"/>
        <v>0</v>
      </c>
      <c r="O15" s="9">
        <f t="shared" si="7"/>
        <v>1.5</v>
      </c>
      <c r="P15" s="9">
        <f t="shared" si="7"/>
        <v>1.5</v>
      </c>
      <c r="Q15" s="9">
        <f t="shared" si="7"/>
        <v>0</v>
      </c>
      <c r="R15" s="9">
        <f t="shared" si="7"/>
        <v>0</v>
      </c>
      <c r="S15" s="9">
        <f t="shared" si="7"/>
        <v>1.5</v>
      </c>
      <c r="T15" s="9">
        <f t="shared" si="7"/>
        <v>0</v>
      </c>
      <c r="U15" s="9">
        <f t="shared" si="7"/>
        <v>0</v>
      </c>
      <c r="V15" s="9">
        <f t="shared" si="7"/>
        <v>3</v>
      </c>
      <c r="W15" s="9">
        <f t="shared" si="7"/>
        <v>0</v>
      </c>
      <c r="X15" s="9">
        <f t="shared" si="7"/>
        <v>0</v>
      </c>
      <c r="Y15" s="9">
        <f t="shared" si="7"/>
        <v>1.5</v>
      </c>
      <c r="Z15" s="9">
        <f t="shared" si="7"/>
        <v>0</v>
      </c>
      <c r="AA15" s="9">
        <f t="shared" si="7"/>
        <v>0</v>
      </c>
      <c r="AB15" s="9">
        <f t="shared" si="7"/>
        <v>0</v>
      </c>
      <c r="AC15" s="9">
        <f t="shared" si="7"/>
        <v>3</v>
      </c>
      <c r="AD15" s="9">
        <f t="shared" si="7"/>
        <v>0</v>
      </c>
      <c r="AE15" s="9">
        <f t="shared" si="7"/>
        <v>0</v>
      </c>
      <c r="AF15" s="9">
        <f>(AF10)*1.5</f>
        <v>0</v>
      </c>
      <c r="AG15" s="9">
        <f t="shared" si="7"/>
        <v>0</v>
      </c>
      <c r="AH15" s="9">
        <f t="shared" si="7"/>
        <v>0</v>
      </c>
      <c r="AI15" s="9">
        <f t="shared" si="7"/>
        <v>0</v>
      </c>
      <c r="AJ15" s="9">
        <f t="shared" si="7"/>
        <v>3</v>
      </c>
      <c r="AK15" s="9">
        <f t="shared" si="7"/>
        <v>0</v>
      </c>
      <c r="AL15" s="9">
        <f t="shared" si="7"/>
        <v>0</v>
      </c>
      <c r="AM15" s="9">
        <f t="shared" si="7"/>
        <v>0</v>
      </c>
      <c r="AN15" s="9">
        <f t="shared" si="7"/>
        <v>0</v>
      </c>
      <c r="AO15" s="9">
        <f t="shared" si="7"/>
        <v>0</v>
      </c>
      <c r="AP15" s="9">
        <f t="shared" si="7"/>
        <v>0</v>
      </c>
      <c r="AQ15" s="9">
        <f t="shared" si="7"/>
        <v>0</v>
      </c>
      <c r="AR15" s="9">
        <f t="shared" si="7"/>
        <v>0</v>
      </c>
      <c r="AS15" s="9">
        <f t="shared" si="7"/>
        <v>0</v>
      </c>
      <c r="AT15" s="9">
        <f t="shared" si="7"/>
        <v>0</v>
      </c>
      <c r="AU15" s="9">
        <f t="shared" si="7"/>
        <v>0</v>
      </c>
      <c r="AV15" s="9">
        <f t="shared" si="7"/>
        <v>0</v>
      </c>
      <c r="AW15" s="9">
        <f t="shared" si="7"/>
        <v>0</v>
      </c>
      <c r="AX15" s="9">
        <f t="shared" si="7"/>
        <v>0</v>
      </c>
      <c r="AY15" s="9">
        <f t="shared" si="7"/>
        <v>0</v>
      </c>
      <c r="AZ15" s="9">
        <f t="shared" si="7"/>
        <v>0</v>
      </c>
    </row>
    <row r="16" spans="1:52">
      <c r="A16">
        <v>6</v>
      </c>
      <c r="B16">
        <v>103</v>
      </c>
      <c r="C16" t="s">
        <v>106</v>
      </c>
      <c r="D16" t="s">
        <v>30</v>
      </c>
      <c r="E16" t="s">
        <v>72</v>
      </c>
      <c r="F16" t="s">
        <v>105</v>
      </c>
      <c r="G16">
        <v>2</v>
      </c>
      <c r="K16" s="17" t="s">
        <v>188</v>
      </c>
      <c r="L16" s="9">
        <f>(L7+L11)*1</f>
        <v>0</v>
      </c>
      <c r="M16" s="9">
        <f t="shared" ref="M16:AZ16" si="8">(M7+M11)*1</f>
        <v>0</v>
      </c>
      <c r="N16" s="9">
        <f t="shared" si="8"/>
        <v>6</v>
      </c>
      <c r="O16" s="9">
        <f t="shared" si="8"/>
        <v>0</v>
      </c>
      <c r="P16" s="9">
        <f t="shared" si="8"/>
        <v>5</v>
      </c>
      <c r="Q16" s="9">
        <f t="shared" si="8"/>
        <v>1</v>
      </c>
      <c r="R16" s="9">
        <f t="shared" si="8"/>
        <v>0</v>
      </c>
      <c r="S16" s="9">
        <f t="shared" si="8"/>
        <v>0</v>
      </c>
      <c r="T16" s="9">
        <f t="shared" si="8"/>
        <v>1</v>
      </c>
      <c r="U16" s="9">
        <f t="shared" si="8"/>
        <v>5</v>
      </c>
      <c r="V16" s="9">
        <f t="shared" si="8"/>
        <v>0</v>
      </c>
      <c r="W16" s="9">
        <f t="shared" si="8"/>
        <v>5</v>
      </c>
      <c r="X16" s="9">
        <f t="shared" si="8"/>
        <v>0</v>
      </c>
      <c r="Y16" s="9">
        <f t="shared" si="8"/>
        <v>0</v>
      </c>
      <c r="Z16" s="9">
        <f t="shared" si="8"/>
        <v>1</v>
      </c>
      <c r="AA16" s="9">
        <f t="shared" si="8"/>
        <v>0</v>
      </c>
      <c r="AB16" s="9">
        <f t="shared" si="8"/>
        <v>5</v>
      </c>
      <c r="AC16" s="9">
        <f t="shared" si="8"/>
        <v>0</v>
      </c>
      <c r="AD16" s="9">
        <f t="shared" si="8"/>
        <v>5</v>
      </c>
      <c r="AE16" s="9">
        <f t="shared" si="8"/>
        <v>0</v>
      </c>
      <c r="AF16" s="9">
        <f t="shared" si="8"/>
        <v>0</v>
      </c>
      <c r="AG16" s="9">
        <f t="shared" si="8"/>
        <v>0</v>
      </c>
      <c r="AH16" s="9">
        <f t="shared" si="8"/>
        <v>0</v>
      </c>
      <c r="AI16" s="9">
        <f t="shared" si="8"/>
        <v>5</v>
      </c>
      <c r="AJ16" s="9">
        <f t="shared" si="8"/>
        <v>0</v>
      </c>
      <c r="AK16" s="9">
        <f t="shared" si="8"/>
        <v>5</v>
      </c>
      <c r="AL16" s="9">
        <f t="shared" si="8"/>
        <v>0</v>
      </c>
      <c r="AM16" s="9">
        <f t="shared" si="8"/>
        <v>0</v>
      </c>
      <c r="AN16" s="9">
        <f t="shared" si="8"/>
        <v>0</v>
      </c>
      <c r="AO16" s="9">
        <f t="shared" si="8"/>
        <v>0</v>
      </c>
      <c r="AP16" s="9">
        <f t="shared" si="8"/>
        <v>0</v>
      </c>
      <c r="AQ16" s="9">
        <f t="shared" si="8"/>
        <v>0</v>
      </c>
      <c r="AR16" s="9">
        <f t="shared" si="8"/>
        <v>0</v>
      </c>
      <c r="AS16" s="9">
        <f t="shared" si="8"/>
        <v>0</v>
      </c>
      <c r="AT16" s="9">
        <f t="shared" si="8"/>
        <v>0</v>
      </c>
      <c r="AU16" s="9">
        <f t="shared" si="8"/>
        <v>0</v>
      </c>
      <c r="AV16" s="9">
        <f t="shared" si="8"/>
        <v>0</v>
      </c>
      <c r="AW16" s="9">
        <f t="shared" si="8"/>
        <v>0</v>
      </c>
      <c r="AX16" s="9">
        <f t="shared" si="8"/>
        <v>0</v>
      </c>
      <c r="AY16" s="9">
        <f t="shared" si="8"/>
        <v>0</v>
      </c>
      <c r="AZ16" s="9">
        <f t="shared" si="8"/>
        <v>0</v>
      </c>
    </row>
    <row r="17" spans="1:52">
      <c r="A17">
        <v>7</v>
      </c>
      <c r="B17">
        <v>451</v>
      </c>
      <c r="C17" t="s">
        <v>6</v>
      </c>
      <c r="D17" t="s">
        <v>30</v>
      </c>
      <c r="E17" t="s">
        <v>80</v>
      </c>
      <c r="F17" t="s">
        <v>107</v>
      </c>
      <c r="G17">
        <v>1</v>
      </c>
      <c r="K17" s="17" t="s">
        <v>189</v>
      </c>
      <c r="L17" s="9">
        <f>L12*2.5</f>
        <v>0</v>
      </c>
      <c r="M17" s="9">
        <f t="shared" ref="M17:AZ17" si="9">M12*2.5</f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2.5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2.5</v>
      </c>
      <c r="Z17" s="9">
        <f t="shared" si="9"/>
        <v>0</v>
      </c>
      <c r="AA17" s="9">
        <f t="shared" si="9"/>
        <v>0</v>
      </c>
      <c r="AB17" s="9">
        <f t="shared" si="9"/>
        <v>0</v>
      </c>
      <c r="AC17" s="9">
        <f t="shared" si="9"/>
        <v>0</v>
      </c>
      <c r="AD17" s="9">
        <f t="shared" si="9"/>
        <v>0</v>
      </c>
      <c r="AE17" s="9">
        <f t="shared" si="9"/>
        <v>0</v>
      </c>
      <c r="AF17" s="9">
        <f t="shared" si="9"/>
        <v>5</v>
      </c>
      <c r="AG17" s="9">
        <f t="shared" si="9"/>
        <v>0</v>
      </c>
      <c r="AH17" s="9">
        <f t="shared" si="9"/>
        <v>0</v>
      </c>
      <c r="AI17" s="9">
        <f t="shared" si="9"/>
        <v>0</v>
      </c>
      <c r="AJ17" s="9">
        <f t="shared" si="9"/>
        <v>0</v>
      </c>
      <c r="AK17" s="9">
        <f t="shared" si="9"/>
        <v>0</v>
      </c>
      <c r="AL17" s="9">
        <f t="shared" si="9"/>
        <v>0</v>
      </c>
      <c r="AM17" s="9">
        <f t="shared" si="9"/>
        <v>5</v>
      </c>
      <c r="AN17" s="9">
        <f t="shared" si="9"/>
        <v>0</v>
      </c>
      <c r="AO17" s="9">
        <f t="shared" si="9"/>
        <v>0</v>
      </c>
      <c r="AP17" s="9">
        <f t="shared" si="9"/>
        <v>0</v>
      </c>
      <c r="AQ17" s="9">
        <f t="shared" si="9"/>
        <v>0</v>
      </c>
      <c r="AR17" s="9">
        <f t="shared" si="9"/>
        <v>0</v>
      </c>
      <c r="AS17" s="9">
        <f t="shared" si="9"/>
        <v>0</v>
      </c>
      <c r="AT17" s="9">
        <f t="shared" si="9"/>
        <v>0</v>
      </c>
      <c r="AU17" s="9">
        <f t="shared" si="9"/>
        <v>0</v>
      </c>
      <c r="AV17" s="9">
        <f t="shared" si="9"/>
        <v>0</v>
      </c>
      <c r="AW17" s="9">
        <f t="shared" si="9"/>
        <v>0</v>
      </c>
      <c r="AX17" s="9">
        <f t="shared" si="9"/>
        <v>0</v>
      </c>
      <c r="AY17" s="9">
        <f t="shared" si="9"/>
        <v>0</v>
      </c>
      <c r="AZ17" s="9">
        <f t="shared" si="9"/>
        <v>0</v>
      </c>
    </row>
    <row r="18" spans="1:52">
      <c r="A18">
        <v>8</v>
      </c>
      <c r="B18">
        <v>170</v>
      </c>
      <c r="C18" t="s">
        <v>103</v>
      </c>
      <c r="D18" t="s">
        <v>30</v>
      </c>
      <c r="E18" t="s">
        <v>80</v>
      </c>
      <c r="F18" t="s">
        <v>105</v>
      </c>
      <c r="G18">
        <v>3</v>
      </c>
      <c r="K18" s="15" t="s">
        <v>186</v>
      </c>
      <c r="L18" s="16">
        <f>$L$14</f>
        <v>3</v>
      </c>
      <c r="M18" s="16">
        <f t="shared" ref="M18:AZ18" si="10">$L$14</f>
        <v>3</v>
      </c>
      <c r="N18" s="16">
        <f t="shared" si="10"/>
        <v>3</v>
      </c>
      <c r="O18" s="16">
        <f t="shared" si="10"/>
        <v>3</v>
      </c>
      <c r="P18" s="16">
        <f t="shared" si="10"/>
        <v>3</v>
      </c>
      <c r="Q18" s="16">
        <f t="shared" si="10"/>
        <v>3</v>
      </c>
      <c r="R18" s="16">
        <f t="shared" si="10"/>
        <v>3</v>
      </c>
      <c r="S18" s="16">
        <f t="shared" si="10"/>
        <v>3</v>
      </c>
      <c r="T18" s="16">
        <f t="shared" si="10"/>
        <v>3</v>
      </c>
      <c r="U18" s="16">
        <f t="shared" si="10"/>
        <v>3</v>
      </c>
      <c r="V18" s="16">
        <f t="shared" si="10"/>
        <v>3</v>
      </c>
      <c r="W18" s="16">
        <f t="shared" si="10"/>
        <v>3</v>
      </c>
      <c r="X18" s="16">
        <f t="shared" si="10"/>
        <v>3</v>
      </c>
      <c r="Y18" s="16">
        <f t="shared" si="10"/>
        <v>3</v>
      </c>
      <c r="Z18" s="16">
        <f t="shared" si="10"/>
        <v>3</v>
      </c>
      <c r="AA18" s="16">
        <f t="shared" si="10"/>
        <v>3</v>
      </c>
      <c r="AB18" s="16">
        <f t="shared" si="10"/>
        <v>3</v>
      </c>
      <c r="AC18" s="16">
        <f t="shared" si="10"/>
        <v>3</v>
      </c>
      <c r="AD18" s="16">
        <f t="shared" si="10"/>
        <v>3</v>
      </c>
      <c r="AE18" s="16">
        <f t="shared" si="10"/>
        <v>3</v>
      </c>
      <c r="AF18" s="16">
        <f t="shared" si="10"/>
        <v>3</v>
      </c>
      <c r="AG18" s="16">
        <f t="shared" si="10"/>
        <v>3</v>
      </c>
      <c r="AH18" s="16">
        <f t="shared" si="10"/>
        <v>3</v>
      </c>
      <c r="AI18" s="16">
        <f t="shared" si="10"/>
        <v>3</v>
      </c>
      <c r="AJ18" s="16">
        <f t="shared" si="10"/>
        <v>3</v>
      </c>
      <c r="AK18" s="16">
        <f t="shared" si="10"/>
        <v>3</v>
      </c>
      <c r="AL18" s="16">
        <f t="shared" si="10"/>
        <v>3</v>
      </c>
      <c r="AM18" s="16">
        <f t="shared" si="10"/>
        <v>3</v>
      </c>
      <c r="AN18" s="16">
        <f t="shared" si="10"/>
        <v>3</v>
      </c>
      <c r="AO18" s="16">
        <f t="shared" si="10"/>
        <v>3</v>
      </c>
      <c r="AP18" s="16">
        <f t="shared" si="10"/>
        <v>3</v>
      </c>
      <c r="AQ18" s="16">
        <f t="shared" si="10"/>
        <v>3</v>
      </c>
      <c r="AR18" s="16">
        <f t="shared" si="10"/>
        <v>3</v>
      </c>
      <c r="AS18" s="16">
        <f t="shared" si="10"/>
        <v>3</v>
      </c>
      <c r="AT18" s="16">
        <f t="shared" si="10"/>
        <v>3</v>
      </c>
      <c r="AU18" s="16">
        <f t="shared" si="10"/>
        <v>3</v>
      </c>
      <c r="AV18" s="16">
        <f t="shared" si="10"/>
        <v>3</v>
      </c>
      <c r="AW18" s="16">
        <f t="shared" si="10"/>
        <v>3</v>
      </c>
      <c r="AX18" s="16">
        <f t="shared" si="10"/>
        <v>3</v>
      </c>
      <c r="AY18" s="16">
        <f t="shared" si="10"/>
        <v>3</v>
      </c>
      <c r="AZ18" s="16">
        <f t="shared" si="10"/>
        <v>3</v>
      </c>
    </row>
    <row r="19" spans="1:52">
      <c r="A19">
        <v>9</v>
      </c>
      <c r="B19">
        <v>161</v>
      </c>
      <c r="C19" t="s">
        <v>106</v>
      </c>
      <c r="D19" t="s">
        <v>30</v>
      </c>
      <c r="E19" t="s">
        <v>72</v>
      </c>
      <c r="F19" t="s">
        <v>105</v>
      </c>
      <c r="G19">
        <v>3</v>
      </c>
      <c r="K19" s="18" t="s">
        <v>190</v>
      </c>
      <c r="L19" s="19">
        <f t="shared" ref="L19:AZ19" si="11">SUM(L15:L17)</f>
        <v>0</v>
      </c>
      <c r="M19" s="19">
        <f t="shared" si="11"/>
        <v>1.5</v>
      </c>
      <c r="N19" s="19">
        <f t="shared" si="11"/>
        <v>6</v>
      </c>
      <c r="O19" s="19">
        <f t="shared" si="11"/>
        <v>1.5</v>
      </c>
      <c r="P19" s="19">
        <f t="shared" si="11"/>
        <v>6.5</v>
      </c>
      <c r="Q19" s="19">
        <f t="shared" si="11"/>
        <v>1</v>
      </c>
      <c r="R19" s="19">
        <f t="shared" si="11"/>
        <v>2.5</v>
      </c>
      <c r="S19" s="19">
        <f t="shared" si="11"/>
        <v>1.5</v>
      </c>
      <c r="T19" s="19">
        <f t="shared" si="11"/>
        <v>1</v>
      </c>
      <c r="U19" s="19">
        <f t="shared" si="11"/>
        <v>5</v>
      </c>
      <c r="V19" s="19">
        <f t="shared" si="11"/>
        <v>3</v>
      </c>
      <c r="W19" s="19">
        <f t="shared" si="11"/>
        <v>5</v>
      </c>
      <c r="X19" s="19">
        <f t="shared" si="11"/>
        <v>0</v>
      </c>
      <c r="Y19" s="19">
        <f t="shared" si="11"/>
        <v>4</v>
      </c>
      <c r="Z19" s="19">
        <f t="shared" si="11"/>
        <v>1</v>
      </c>
      <c r="AA19" s="19">
        <f t="shared" si="11"/>
        <v>0</v>
      </c>
      <c r="AB19" s="19">
        <f t="shared" si="11"/>
        <v>5</v>
      </c>
      <c r="AC19" s="19">
        <f t="shared" si="11"/>
        <v>3</v>
      </c>
      <c r="AD19" s="19">
        <f t="shared" si="11"/>
        <v>5</v>
      </c>
      <c r="AE19" s="19">
        <f t="shared" si="11"/>
        <v>0</v>
      </c>
      <c r="AF19" s="19">
        <f t="shared" si="11"/>
        <v>5</v>
      </c>
      <c r="AG19" s="19">
        <f t="shared" si="11"/>
        <v>0</v>
      </c>
      <c r="AH19" s="19">
        <f t="shared" si="11"/>
        <v>0</v>
      </c>
      <c r="AI19" s="19">
        <f t="shared" si="11"/>
        <v>5</v>
      </c>
      <c r="AJ19" s="19">
        <f t="shared" si="11"/>
        <v>3</v>
      </c>
      <c r="AK19" s="19">
        <f t="shared" si="11"/>
        <v>5</v>
      </c>
      <c r="AL19" s="19">
        <f t="shared" si="11"/>
        <v>0</v>
      </c>
      <c r="AM19" s="19">
        <f t="shared" si="11"/>
        <v>5</v>
      </c>
      <c r="AN19" s="19">
        <f t="shared" si="11"/>
        <v>0</v>
      </c>
      <c r="AO19" s="19">
        <f t="shared" si="11"/>
        <v>0</v>
      </c>
      <c r="AP19" s="19">
        <f t="shared" si="11"/>
        <v>0</v>
      </c>
      <c r="AQ19" s="19">
        <f t="shared" si="11"/>
        <v>0</v>
      </c>
      <c r="AR19" s="19">
        <f t="shared" si="11"/>
        <v>0</v>
      </c>
      <c r="AS19" s="19">
        <f t="shared" si="11"/>
        <v>0</v>
      </c>
      <c r="AT19" s="19">
        <f t="shared" si="11"/>
        <v>0</v>
      </c>
      <c r="AU19" s="19">
        <f t="shared" si="11"/>
        <v>0</v>
      </c>
      <c r="AV19" s="19">
        <f t="shared" si="11"/>
        <v>0</v>
      </c>
      <c r="AW19" s="19">
        <f t="shared" si="11"/>
        <v>0</v>
      </c>
      <c r="AX19" s="19">
        <f t="shared" si="11"/>
        <v>0</v>
      </c>
      <c r="AY19" s="19">
        <f t="shared" si="11"/>
        <v>0</v>
      </c>
      <c r="AZ19" s="19">
        <f t="shared" si="11"/>
        <v>0</v>
      </c>
    </row>
    <row r="20" spans="1:52">
      <c r="A20">
        <v>10</v>
      </c>
      <c r="B20">
        <v>517</v>
      </c>
      <c r="C20" t="s">
        <v>106</v>
      </c>
      <c r="D20" t="s">
        <v>30</v>
      </c>
      <c r="E20" t="s">
        <v>29</v>
      </c>
      <c r="F20" t="s">
        <v>107</v>
      </c>
      <c r="G20">
        <v>2</v>
      </c>
      <c r="K20" s="18" t="s">
        <v>191</v>
      </c>
      <c r="L20" s="20">
        <f t="shared" ref="L20:AZ20" si="12">IF(L19&gt;$L$14,L19-$L$14,0)</f>
        <v>0</v>
      </c>
      <c r="M20" s="20">
        <f t="shared" si="12"/>
        <v>0</v>
      </c>
      <c r="N20" s="20">
        <f t="shared" si="12"/>
        <v>3</v>
      </c>
      <c r="O20" s="20">
        <f t="shared" si="12"/>
        <v>0</v>
      </c>
      <c r="P20" s="20">
        <f t="shared" si="12"/>
        <v>3.5</v>
      </c>
      <c r="Q20" s="20">
        <f t="shared" si="12"/>
        <v>0</v>
      </c>
      <c r="R20" s="20">
        <f t="shared" si="12"/>
        <v>0</v>
      </c>
      <c r="S20" s="20">
        <f t="shared" si="12"/>
        <v>0</v>
      </c>
      <c r="T20" s="20">
        <f t="shared" si="12"/>
        <v>0</v>
      </c>
      <c r="U20" s="20">
        <f t="shared" si="12"/>
        <v>2</v>
      </c>
      <c r="V20" s="20">
        <f t="shared" si="12"/>
        <v>0</v>
      </c>
      <c r="W20" s="20">
        <f t="shared" si="12"/>
        <v>2</v>
      </c>
      <c r="X20" s="20">
        <f t="shared" si="12"/>
        <v>0</v>
      </c>
      <c r="Y20" s="20">
        <f t="shared" si="12"/>
        <v>1</v>
      </c>
      <c r="Z20" s="20">
        <f t="shared" si="12"/>
        <v>0</v>
      </c>
      <c r="AA20" s="20">
        <f t="shared" si="12"/>
        <v>0</v>
      </c>
      <c r="AB20" s="20">
        <f t="shared" si="12"/>
        <v>2</v>
      </c>
      <c r="AC20" s="20">
        <f t="shared" si="12"/>
        <v>0</v>
      </c>
      <c r="AD20" s="20">
        <f t="shared" si="12"/>
        <v>2</v>
      </c>
      <c r="AE20" s="20">
        <f t="shared" si="12"/>
        <v>0</v>
      </c>
      <c r="AF20" s="20">
        <f t="shared" si="12"/>
        <v>2</v>
      </c>
      <c r="AG20" s="20">
        <f t="shared" si="12"/>
        <v>0</v>
      </c>
      <c r="AH20" s="20">
        <f t="shared" si="12"/>
        <v>0</v>
      </c>
      <c r="AI20" s="20">
        <f t="shared" si="12"/>
        <v>2</v>
      </c>
      <c r="AJ20" s="20">
        <f t="shared" si="12"/>
        <v>0</v>
      </c>
      <c r="AK20" s="20">
        <f t="shared" si="12"/>
        <v>2</v>
      </c>
      <c r="AL20" s="20">
        <f t="shared" si="12"/>
        <v>0</v>
      </c>
      <c r="AM20" s="20">
        <f t="shared" si="12"/>
        <v>2</v>
      </c>
      <c r="AN20" s="20">
        <f t="shared" si="12"/>
        <v>0</v>
      </c>
      <c r="AO20" s="20">
        <f t="shared" si="12"/>
        <v>0</v>
      </c>
      <c r="AP20" s="20">
        <f t="shared" si="12"/>
        <v>0</v>
      </c>
      <c r="AQ20" s="20">
        <f t="shared" si="12"/>
        <v>0</v>
      </c>
      <c r="AR20" s="20">
        <f t="shared" si="12"/>
        <v>0</v>
      </c>
      <c r="AS20" s="20">
        <f t="shared" si="12"/>
        <v>0</v>
      </c>
      <c r="AT20" s="20">
        <f t="shared" si="12"/>
        <v>0</v>
      </c>
      <c r="AU20" s="20">
        <f t="shared" si="12"/>
        <v>0</v>
      </c>
      <c r="AV20" s="20">
        <f t="shared" si="12"/>
        <v>0</v>
      </c>
      <c r="AW20" s="20">
        <f t="shared" si="12"/>
        <v>0</v>
      </c>
      <c r="AX20" s="20">
        <f t="shared" si="12"/>
        <v>0</v>
      </c>
      <c r="AY20" s="20">
        <f t="shared" si="12"/>
        <v>0</v>
      </c>
      <c r="AZ20" s="20">
        <f t="shared" si="12"/>
        <v>0</v>
      </c>
    </row>
    <row r="21" spans="1:52">
      <c r="A21">
        <v>10</v>
      </c>
      <c r="B21">
        <v>525</v>
      </c>
      <c r="C21" t="s">
        <v>106</v>
      </c>
      <c r="D21" t="s">
        <v>30</v>
      </c>
      <c r="E21" t="s">
        <v>37</v>
      </c>
      <c r="F21" t="s">
        <v>107</v>
      </c>
      <c r="G21">
        <v>2</v>
      </c>
    </row>
    <row r="22" spans="1:52">
      <c r="A22">
        <v>10</v>
      </c>
      <c r="B22">
        <v>561</v>
      </c>
      <c r="C22" t="s">
        <v>106</v>
      </c>
      <c r="D22" t="s">
        <v>30</v>
      </c>
      <c r="E22" t="s">
        <v>51</v>
      </c>
      <c r="F22" t="s">
        <v>107</v>
      </c>
      <c r="G22">
        <v>2</v>
      </c>
      <c r="K22" s="3" t="s">
        <v>109</v>
      </c>
      <c r="L22" s="215" t="s">
        <v>111</v>
      </c>
      <c r="M22" s="215"/>
      <c r="N22" s="215"/>
      <c r="O22" s="215"/>
      <c r="P22" s="215"/>
      <c r="Q22" s="215"/>
      <c r="R22" s="215" t="s">
        <v>112</v>
      </c>
      <c r="S22" s="215" t="s">
        <v>113</v>
      </c>
    </row>
    <row r="23" spans="1:52">
      <c r="A23">
        <v>10</v>
      </c>
      <c r="B23">
        <v>565</v>
      </c>
      <c r="C23" t="s">
        <v>106</v>
      </c>
      <c r="D23" t="s">
        <v>30</v>
      </c>
      <c r="E23" t="s">
        <v>54</v>
      </c>
      <c r="F23" t="s">
        <v>107</v>
      </c>
      <c r="G23">
        <v>2</v>
      </c>
      <c r="K23" s="3" t="s">
        <v>110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215"/>
      <c r="S23" s="215"/>
    </row>
    <row r="24" spans="1:52">
      <c r="A24">
        <v>10</v>
      </c>
      <c r="B24">
        <v>609</v>
      </c>
      <c r="C24" t="s">
        <v>106</v>
      </c>
      <c r="D24" t="s">
        <v>30</v>
      </c>
      <c r="E24" t="s">
        <v>70</v>
      </c>
      <c r="F24" t="s">
        <v>107</v>
      </c>
      <c r="G24">
        <v>2</v>
      </c>
      <c r="K24" s="2" t="s">
        <v>80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5</v>
      </c>
    </row>
    <row r="25" spans="1:52">
      <c r="A25">
        <v>11</v>
      </c>
      <c r="B25">
        <v>238</v>
      </c>
      <c r="C25" t="s">
        <v>103</v>
      </c>
      <c r="D25" t="s">
        <v>30</v>
      </c>
      <c r="E25" t="s">
        <v>80</v>
      </c>
      <c r="F25" t="s">
        <v>105</v>
      </c>
      <c r="G25">
        <v>4</v>
      </c>
      <c r="S25" s="4">
        <v>5</v>
      </c>
    </row>
    <row r="26" spans="1:52">
      <c r="A26">
        <v>11</v>
      </c>
      <c r="B26">
        <v>632</v>
      </c>
      <c r="C26" t="s">
        <v>103</v>
      </c>
      <c r="D26" t="s">
        <v>30</v>
      </c>
      <c r="E26" t="s">
        <v>80</v>
      </c>
      <c r="F26" t="s">
        <v>107</v>
      </c>
      <c r="G26">
        <v>2</v>
      </c>
      <c r="K26" s="3" t="s">
        <v>114</v>
      </c>
      <c r="L26" s="215" t="s">
        <v>111</v>
      </c>
      <c r="M26" s="215"/>
      <c r="N26" s="215"/>
      <c r="O26" s="215"/>
      <c r="P26" s="215"/>
      <c r="Q26" s="215"/>
      <c r="R26" s="215" t="s">
        <v>112</v>
      </c>
      <c r="S26" s="215" t="s">
        <v>113</v>
      </c>
    </row>
    <row r="27" spans="1:52">
      <c r="A27">
        <v>12</v>
      </c>
      <c r="B27">
        <v>518</v>
      </c>
      <c r="C27" t="s">
        <v>106</v>
      </c>
      <c r="D27" t="s">
        <v>30</v>
      </c>
      <c r="E27" t="s">
        <v>29</v>
      </c>
      <c r="F27" t="s">
        <v>107</v>
      </c>
      <c r="G27">
        <v>2</v>
      </c>
      <c r="K27" s="3" t="s">
        <v>110</v>
      </c>
      <c r="L27" s="3">
        <v>1</v>
      </c>
      <c r="M27" s="3">
        <v>2</v>
      </c>
      <c r="N27" s="3">
        <v>3</v>
      </c>
      <c r="O27" s="3">
        <v>4</v>
      </c>
      <c r="P27" s="3">
        <v>5</v>
      </c>
      <c r="Q27" s="3">
        <v>6</v>
      </c>
      <c r="R27" s="215"/>
      <c r="S27" s="215"/>
    </row>
    <row r="28" spans="1:52">
      <c r="A28">
        <v>12</v>
      </c>
      <c r="B28">
        <v>526</v>
      </c>
      <c r="C28" t="s">
        <v>106</v>
      </c>
      <c r="D28" t="s">
        <v>30</v>
      </c>
      <c r="E28" t="s">
        <v>37</v>
      </c>
      <c r="F28" t="s">
        <v>107</v>
      </c>
      <c r="G28">
        <v>2</v>
      </c>
      <c r="K28" s="2" t="s">
        <v>72</v>
      </c>
      <c r="L28" s="2">
        <v>1</v>
      </c>
      <c r="M28" s="2">
        <v>1</v>
      </c>
      <c r="N28" s="2">
        <v>1</v>
      </c>
      <c r="O28" s="2">
        <v>0</v>
      </c>
      <c r="P28" s="2">
        <v>1</v>
      </c>
      <c r="Q28" s="2">
        <v>0</v>
      </c>
      <c r="R28" s="2">
        <v>4</v>
      </c>
    </row>
    <row r="29" spans="1:52">
      <c r="A29">
        <v>12</v>
      </c>
      <c r="B29">
        <v>562</v>
      </c>
      <c r="C29" t="s">
        <v>106</v>
      </c>
      <c r="D29" t="s">
        <v>30</v>
      </c>
      <c r="E29" t="s">
        <v>51</v>
      </c>
      <c r="F29" t="s">
        <v>107</v>
      </c>
      <c r="G29">
        <v>2</v>
      </c>
      <c r="S29" s="4">
        <v>4</v>
      </c>
    </row>
    <row r="30" spans="1:52">
      <c r="A30">
        <v>12</v>
      </c>
      <c r="B30">
        <v>566</v>
      </c>
      <c r="C30" t="s">
        <v>106</v>
      </c>
      <c r="D30" t="s">
        <v>30</v>
      </c>
      <c r="E30" t="s">
        <v>54</v>
      </c>
      <c r="F30" t="s">
        <v>107</v>
      </c>
      <c r="G30">
        <v>2</v>
      </c>
      <c r="K30" s="3" t="s">
        <v>115</v>
      </c>
      <c r="L30" s="215" t="s">
        <v>111</v>
      </c>
      <c r="M30" s="215"/>
      <c r="N30" s="215"/>
      <c r="O30" s="215"/>
      <c r="P30" s="215" t="s">
        <v>112</v>
      </c>
      <c r="Q30" s="215" t="s">
        <v>113</v>
      </c>
    </row>
    <row r="31" spans="1:52">
      <c r="A31">
        <v>12</v>
      </c>
      <c r="B31">
        <v>610</v>
      </c>
      <c r="C31" t="s">
        <v>106</v>
      </c>
      <c r="D31" t="s">
        <v>30</v>
      </c>
      <c r="E31" t="s">
        <v>70</v>
      </c>
      <c r="F31" t="s">
        <v>107</v>
      </c>
      <c r="G31">
        <v>2</v>
      </c>
      <c r="K31" s="3" t="s">
        <v>110</v>
      </c>
      <c r="L31" s="3">
        <v>1</v>
      </c>
      <c r="M31" s="3">
        <v>2</v>
      </c>
      <c r="N31" s="3">
        <v>3</v>
      </c>
      <c r="O31" s="3">
        <v>4</v>
      </c>
      <c r="P31" s="215"/>
      <c r="Q31" s="215"/>
    </row>
    <row r="32" spans="1:52">
      <c r="A32">
        <v>14</v>
      </c>
      <c r="B32">
        <v>294</v>
      </c>
      <c r="C32" t="s">
        <v>103</v>
      </c>
      <c r="D32" t="s">
        <v>30</v>
      </c>
      <c r="E32" t="s">
        <v>80</v>
      </c>
      <c r="F32" t="s">
        <v>105</v>
      </c>
      <c r="G32">
        <v>5</v>
      </c>
      <c r="K32" s="2" t="s">
        <v>80</v>
      </c>
      <c r="L32" s="2">
        <v>1</v>
      </c>
      <c r="M32" s="2">
        <v>1</v>
      </c>
      <c r="N32" s="2">
        <v>1</v>
      </c>
      <c r="O32" s="2">
        <v>1</v>
      </c>
      <c r="P32" s="2">
        <v>4</v>
      </c>
      <c r="Q32" s="214">
        <v>6</v>
      </c>
    </row>
    <row r="33" spans="1:17">
      <c r="A33">
        <v>14</v>
      </c>
      <c r="B33">
        <v>635</v>
      </c>
      <c r="C33" t="s">
        <v>6</v>
      </c>
      <c r="D33" t="s">
        <v>30</v>
      </c>
      <c r="E33" t="s">
        <v>80</v>
      </c>
      <c r="F33" t="s">
        <v>107</v>
      </c>
      <c r="G33">
        <v>2</v>
      </c>
      <c r="K33" s="2" t="s">
        <v>57</v>
      </c>
      <c r="L33" s="2">
        <v>0</v>
      </c>
      <c r="M33" s="2">
        <v>0</v>
      </c>
      <c r="N33" s="2">
        <v>1</v>
      </c>
      <c r="O33" s="2">
        <v>1</v>
      </c>
      <c r="P33" s="2">
        <v>2</v>
      </c>
      <c r="Q33" s="214"/>
    </row>
    <row r="34" spans="1:17">
      <c r="A34">
        <v>15</v>
      </c>
      <c r="B34">
        <v>289</v>
      </c>
      <c r="C34" t="s">
        <v>106</v>
      </c>
      <c r="D34" t="s">
        <v>30</v>
      </c>
      <c r="E34" t="s">
        <v>72</v>
      </c>
      <c r="F34" t="s">
        <v>105</v>
      </c>
      <c r="G34">
        <v>5</v>
      </c>
    </row>
    <row r="35" spans="1:17">
      <c r="A35">
        <v>17</v>
      </c>
      <c r="B35">
        <v>697</v>
      </c>
      <c r="C35" t="s">
        <v>106</v>
      </c>
      <c r="D35" t="s">
        <v>30</v>
      </c>
      <c r="E35" t="s">
        <v>29</v>
      </c>
      <c r="F35" t="s">
        <v>107</v>
      </c>
      <c r="G35">
        <v>3</v>
      </c>
      <c r="K35" s="3" t="s">
        <v>116</v>
      </c>
      <c r="L35" s="215" t="s">
        <v>111</v>
      </c>
      <c r="M35" s="215"/>
      <c r="N35" s="215"/>
      <c r="O35" s="215"/>
      <c r="P35" s="215" t="s">
        <v>112</v>
      </c>
      <c r="Q35" s="215" t="s">
        <v>113</v>
      </c>
    </row>
    <row r="36" spans="1:17">
      <c r="A36">
        <v>17</v>
      </c>
      <c r="B36">
        <v>701</v>
      </c>
      <c r="C36" t="s">
        <v>106</v>
      </c>
      <c r="D36" t="s">
        <v>30</v>
      </c>
      <c r="E36" t="s">
        <v>37</v>
      </c>
      <c r="F36" t="s">
        <v>107</v>
      </c>
      <c r="G36">
        <v>3</v>
      </c>
      <c r="K36" s="3" t="s">
        <v>110</v>
      </c>
      <c r="L36" s="3">
        <v>1</v>
      </c>
      <c r="M36" s="3">
        <v>2</v>
      </c>
      <c r="N36" s="3">
        <v>3</v>
      </c>
      <c r="O36" s="3">
        <v>4</v>
      </c>
      <c r="P36" s="215"/>
      <c r="Q36" s="215"/>
    </row>
    <row r="37" spans="1:17">
      <c r="A37">
        <v>17</v>
      </c>
      <c r="B37">
        <v>733</v>
      </c>
      <c r="C37" t="s">
        <v>106</v>
      </c>
      <c r="D37" t="s">
        <v>30</v>
      </c>
      <c r="E37" t="s">
        <v>51</v>
      </c>
      <c r="F37" t="s">
        <v>107</v>
      </c>
      <c r="G37">
        <v>3</v>
      </c>
      <c r="K37" s="2" t="s">
        <v>51</v>
      </c>
      <c r="L37" s="2">
        <v>1</v>
      </c>
      <c r="M37" s="2">
        <v>1</v>
      </c>
      <c r="N37" s="2">
        <v>1</v>
      </c>
      <c r="O37" s="2">
        <v>1</v>
      </c>
      <c r="P37" s="2">
        <v>4</v>
      </c>
      <c r="Q37" s="214">
        <v>20</v>
      </c>
    </row>
    <row r="38" spans="1:17">
      <c r="A38">
        <v>17</v>
      </c>
      <c r="B38">
        <v>737</v>
      </c>
      <c r="C38" t="s">
        <v>106</v>
      </c>
      <c r="D38" t="s">
        <v>30</v>
      </c>
      <c r="E38" t="s">
        <v>54</v>
      </c>
      <c r="F38" t="s">
        <v>107</v>
      </c>
      <c r="G38">
        <v>3</v>
      </c>
      <c r="K38" s="2" t="s">
        <v>54</v>
      </c>
      <c r="L38" s="2">
        <v>1</v>
      </c>
      <c r="M38" s="2">
        <v>1</v>
      </c>
      <c r="N38" s="2">
        <v>1</v>
      </c>
      <c r="O38" s="2">
        <v>1</v>
      </c>
      <c r="P38" s="2">
        <v>4</v>
      </c>
      <c r="Q38" s="214"/>
    </row>
    <row r="39" spans="1:17">
      <c r="A39">
        <v>17</v>
      </c>
      <c r="B39">
        <v>785</v>
      </c>
      <c r="C39" t="s">
        <v>106</v>
      </c>
      <c r="D39" t="s">
        <v>30</v>
      </c>
      <c r="E39" t="s">
        <v>70</v>
      </c>
      <c r="F39" t="s">
        <v>107</v>
      </c>
      <c r="G39">
        <v>3</v>
      </c>
      <c r="K39" s="2" t="s">
        <v>70</v>
      </c>
      <c r="L39" s="2">
        <v>1</v>
      </c>
      <c r="M39" s="2">
        <v>1</v>
      </c>
      <c r="N39" s="2">
        <v>1</v>
      </c>
      <c r="O39" s="2">
        <v>1</v>
      </c>
      <c r="P39" s="2">
        <v>4</v>
      </c>
      <c r="Q39" s="214"/>
    </row>
    <row r="40" spans="1:17">
      <c r="A40">
        <v>18</v>
      </c>
      <c r="B40">
        <v>744</v>
      </c>
      <c r="C40" t="s">
        <v>103</v>
      </c>
      <c r="D40" t="s">
        <v>30</v>
      </c>
      <c r="E40" t="s">
        <v>57</v>
      </c>
      <c r="F40" t="s">
        <v>107</v>
      </c>
      <c r="G40">
        <v>3</v>
      </c>
      <c r="K40" s="2" t="s">
        <v>37</v>
      </c>
      <c r="L40" s="2">
        <v>1</v>
      </c>
      <c r="M40" s="2">
        <v>1</v>
      </c>
      <c r="N40" s="2">
        <v>1</v>
      </c>
      <c r="O40" s="2">
        <v>1</v>
      </c>
      <c r="P40" s="2">
        <v>4</v>
      </c>
      <c r="Q40" s="214"/>
    </row>
    <row r="41" spans="1:17">
      <c r="A41">
        <v>18</v>
      </c>
      <c r="B41">
        <v>804</v>
      </c>
      <c r="C41" t="s">
        <v>103</v>
      </c>
      <c r="D41" t="s">
        <v>30</v>
      </c>
      <c r="E41" t="s">
        <v>80</v>
      </c>
      <c r="F41" t="s">
        <v>107</v>
      </c>
      <c r="G41">
        <v>3</v>
      </c>
      <c r="K41" s="2" t="s">
        <v>29</v>
      </c>
      <c r="L41" s="2">
        <v>1</v>
      </c>
      <c r="M41" s="2">
        <v>1</v>
      </c>
      <c r="N41" s="2">
        <v>1</v>
      </c>
      <c r="O41" s="2">
        <v>1</v>
      </c>
      <c r="P41" s="2">
        <v>4</v>
      </c>
      <c r="Q41" s="214"/>
    </row>
    <row r="42" spans="1:17">
      <c r="A42">
        <v>19</v>
      </c>
      <c r="B42">
        <v>698</v>
      </c>
      <c r="C42" t="s">
        <v>106</v>
      </c>
      <c r="D42" t="s">
        <v>30</v>
      </c>
      <c r="E42" t="s">
        <v>29</v>
      </c>
      <c r="F42" t="s">
        <v>107</v>
      </c>
      <c r="G42">
        <v>3</v>
      </c>
    </row>
    <row r="43" spans="1:17">
      <c r="A43">
        <v>19</v>
      </c>
      <c r="B43">
        <v>702</v>
      </c>
      <c r="C43" t="s">
        <v>106</v>
      </c>
      <c r="D43" t="s">
        <v>30</v>
      </c>
      <c r="E43" t="s">
        <v>37</v>
      </c>
      <c r="F43" t="s">
        <v>107</v>
      </c>
      <c r="G43">
        <v>3</v>
      </c>
      <c r="K43" s="3" t="s">
        <v>117</v>
      </c>
      <c r="L43" s="215" t="s">
        <v>111</v>
      </c>
      <c r="M43" s="215"/>
      <c r="N43" s="215"/>
      <c r="O43" s="215"/>
      <c r="P43" s="215" t="s">
        <v>112</v>
      </c>
      <c r="Q43" s="215" t="s">
        <v>113</v>
      </c>
    </row>
    <row r="44" spans="1:17">
      <c r="A44">
        <v>19</v>
      </c>
      <c r="B44">
        <v>734</v>
      </c>
      <c r="C44" t="s">
        <v>106</v>
      </c>
      <c r="D44" t="s">
        <v>30</v>
      </c>
      <c r="E44" t="s">
        <v>51</v>
      </c>
      <c r="F44" t="s">
        <v>107</v>
      </c>
      <c r="G44">
        <v>3</v>
      </c>
      <c r="K44" s="3" t="s">
        <v>110</v>
      </c>
      <c r="L44" s="3">
        <v>1</v>
      </c>
      <c r="M44" s="3">
        <v>2</v>
      </c>
      <c r="N44" s="3">
        <v>3</v>
      </c>
      <c r="O44" s="3">
        <v>4</v>
      </c>
      <c r="P44" s="215"/>
      <c r="Q44" s="215"/>
    </row>
    <row r="45" spans="1:17">
      <c r="A45">
        <v>19</v>
      </c>
      <c r="B45">
        <v>738</v>
      </c>
      <c r="C45" t="s">
        <v>106</v>
      </c>
      <c r="D45" t="s">
        <v>30</v>
      </c>
      <c r="E45" t="s">
        <v>54</v>
      </c>
      <c r="F45" t="s">
        <v>107</v>
      </c>
      <c r="G45">
        <v>3</v>
      </c>
      <c r="K45" s="2" t="s">
        <v>80</v>
      </c>
      <c r="L45" s="2">
        <v>1</v>
      </c>
      <c r="M45" s="2">
        <v>1</v>
      </c>
      <c r="N45" s="2">
        <v>1</v>
      </c>
      <c r="O45" s="2">
        <v>1</v>
      </c>
      <c r="P45" s="2">
        <v>4</v>
      </c>
      <c r="Q45" s="214">
        <v>6</v>
      </c>
    </row>
    <row r="46" spans="1:17">
      <c r="A46">
        <v>19</v>
      </c>
      <c r="B46">
        <v>786</v>
      </c>
      <c r="C46" t="s">
        <v>106</v>
      </c>
      <c r="D46" t="s">
        <v>30</v>
      </c>
      <c r="E46" t="s">
        <v>70</v>
      </c>
      <c r="F46" t="s">
        <v>107</v>
      </c>
      <c r="G46">
        <v>3</v>
      </c>
      <c r="K46" s="2" t="s">
        <v>57</v>
      </c>
      <c r="L46" s="2">
        <v>0</v>
      </c>
      <c r="M46" s="2">
        <v>0</v>
      </c>
      <c r="N46" s="2">
        <v>1</v>
      </c>
      <c r="O46" s="2">
        <v>1</v>
      </c>
      <c r="P46" s="2">
        <v>2</v>
      </c>
      <c r="Q46" s="214"/>
    </row>
    <row r="47" spans="1:17">
      <c r="A47">
        <v>21</v>
      </c>
      <c r="B47">
        <v>747</v>
      </c>
      <c r="C47" t="s">
        <v>6</v>
      </c>
      <c r="D47" t="s">
        <v>30</v>
      </c>
      <c r="E47" t="s">
        <v>57</v>
      </c>
      <c r="F47" t="s">
        <v>107</v>
      </c>
      <c r="G47">
        <v>3</v>
      </c>
    </row>
    <row r="48" spans="1:17">
      <c r="A48">
        <v>21</v>
      </c>
      <c r="B48">
        <v>807</v>
      </c>
      <c r="C48" t="s">
        <v>6</v>
      </c>
      <c r="D48" t="s">
        <v>30</v>
      </c>
      <c r="E48" t="s">
        <v>80</v>
      </c>
      <c r="F48" t="s">
        <v>107</v>
      </c>
      <c r="G48">
        <v>3</v>
      </c>
    </row>
    <row r="49" spans="1:7">
      <c r="A49">
        <v>24</v>
      </c>
      <c r="B49">
        <v>869</v>
      </c>
      <c r="C49" t="s">
        <v>106</v>
      </c>
      <c r="D49" t="s">
        <v>30</v>
      </c>
      <c r="E49" t="s">
        <v>29</v>
      </c>
      <c r="F49" t="s">
        <v>107</v>
      </c>
      <c r="G49">
        <v>4</v>
      </c>
    </row>
    <row r="50" spans="1:7">
      <c r="A50">
        <v>24</v>
      </c>
      <c r="B50">
        <v>877</v>
      </c>
      <c r="C50" t="s">
        <v>106</v>
      </c>
      <c r="D50" t="s">
        <v>30</v>
      </c>
      <c r="E50" t="s">
        <v>37</v>
      </c>
      <c r="F50" t="s">
        <v>107</v>
      </c>
      <c r="G50">
        <v>4</v>
      </c>
    </row>
    <row r="51" spans="1:7">
      <c r="A51">
        <v>24</v>
      </c>
      <c r="B51">
        <v>913</v>
      </c>
      <c r="C51" t="s">
        <v>106</v>
      </c>
      <c r="D51" t="s">
        <v>30</v>
      </c>
      <c r="E51" t="s">
        <v>51</v>
      </c>
      <c r="F51" t="s">
        <v>107</v>
      </c>
      <c r="G51">
        <v>4</v>
      </c>
    </row>
    <row r="52" spans="1:7">
      <c r="A52">
        <v>24</v>
      </c>
      <c r="B52">
        <v>917</v>
      </c>
      <c r="C52" t="s">
        <v>106</v>
      </c>
      <c r="D52" t="s">
        <v>30</v>
      </c>
      <c r="E52" t="s">
        <v>54</v>
      </c>
      <c r="F52" t="s">
        <v>107</v>
      </c>
      <c r="G52">
        <v>4</v>
      </c>
    </row>
    <row r="53" spans="1:7">
      <c r="A53">
        <v>24</v>
      </c>
      <c r="B53">
        <v>953</v>
      </c>
      <c r="C53" t="s">
        <v>106</v>
      </c>
      <c r="D53" t="s">
        <v>30</v>
      </c>
      <c r="E53" t="s">
        <v>70</v>
      </c>
      <c r="F53" t="s">
        <v>107</v>
      </c>
      <c r="G53">
        <v>4</v>
      </c>
    </row>
    <row r="54" spans="1:7">
      <c r="A54">
        <v>25</v>
      </c>
      <c r="B54">
        <v>924</v>
      </c>
      <c r="C54" t="s">
        <v>103</v>
      </c>
      <c r="D54" t="s">
        <v>30</v>
      </c>
      <c r="E54" t="s">
        <v>57</v>
      </c>
      <c r="F54" t="s">
        <v>107</v>
      </c>
      <c r="G54">
        <v>4</v>
      </c>
    </row>
    <row r="55" spans="1:7">
      <c r="A55">
        <v>25</v>
      </c>
      <c r="B55">
        <v>980</v>
      </c>
      <c r="C55" t="s">
        <v>103</v>
      </c>
      <c r="D55" t="s">
        <v>30</v>
      </c>
      <c r="E55" t="s">
        <v>80</v>
      </c>
      <c r="F55" t="s">
        <v>107</v>
      </c>
      <c r="G55">
        <v>4</v>
      </c>
    </row>
    <row r="56" spans="1:7">
      <c r="A56">
        <v>26</v>
      </c>
      <c r="B56">
        <v>870</v>
      </c>
      <c r="C56" t="s">
        <v>106</v>
      </c>
      <c r="D56" t="s">
        <v>30</v>
      </c>
      <c r="E56" t="s">
        <v>29</v>
      </c>
      <c r="F56" t="s">
        <v>107</v>
      </c>
      <c r="G56">
        <v>4</v>
      </c>
    </row>
    <row r="57" spans="1:7">
      <c r="A57">
        <v>26</v>
      </c>
      <c r="B57">
        <v>878</v>
      </c>
      <c r="C57" t="s">
        <v>106</v>
      </c>
      <c r="D57" t="s">
        <v>30</v>
      </c>
      <c r="E57" t="s">
        <v>37</v>
      </c>
      <c r="F57" t="s">
        <v>107</v>
      </c>
      <c r="G57">
        <v>4</v>
      </c>
    </row>
    <row r="58" spans="1:7">
      <c r="A58">
        <v>26</v>
      </c>
      <c r="B58">
        <v>914</v>
      </c>
      <c r="C58" t="s">
        <v>106</v>
      </c>
      <c r="D58" t="s">
        <v>30</v>
      </c>
      <c r="E58" t="s">
        <v>51</v>
      </c>
      <c r="F58" t="s">
        <v>107</v>
      </c>
      <c r="G58">
        <v>4</v>
      </c>
    </row>
    <row r="59" spans="1:7">
      <c r="A59">
        <v>26</v>
      </c>
      <c r="B59">
        <v>918</v>
      </c>
      <c r="C59" t="s">
        <v>106</v>
      </c>
      <c r="D59" t="s">
        <v>30</v>
      </c>
      <c r="E59" t="s">
        <v>54</v>
      </c>
      <c r="F59" t="s">
        <v>107</v>
      </c>
      <c r="G59">
        <v>4</v>
      </c>
    </row>
    <row r="60" spans="1:7">
      <c r="A60">
        <v>26</v>
      </c>
      <c r="B60">
        <v>954</v>
      </c>
      <c r="C60" t="s">
        <v>106</v>
      </c>
      <c r="D60" t="s">
        <v>30</v>
      </c>
      <c r="E60" t="s">
        <v>70</v>
      </c>
      <c r="F60" t="s">
        <v>107</v>
      </c>
      <c r="G60">
        <v>4</v>
      </c>
    </row>
    <row r="61" spans="1:7">
      <c r="A61">
        <v>28</v>
      </c>
      <c r="B61">
        <v>927</v>
      </c>
      <c r="C61" t="s">
        <v>6</v>
      </c>
      <c r="D61" t="s">
        <v>30</v>
      </c>
      <c r="E61" t="s">
        <v>57</v>
      </c>
      <c r="F61" t="s">
        <v>107</v>
      </c>
      <c r="G61">
        <v>4</v>
      </c>
    </row>
    <row r="62" spans="1:7">
      <c r="A62">
        <v>28</v>
      </c>
      <c r="B62">
        <v>983</v>
      </c>
      <c r="C62" t="s">
        <v>6</v>
      </c>
      <c r="D62" t="s">
        <v>30</v>
      </c>
      <c r="E62" t="s">
        <v>80</v>
      </c>
      <c r="F62" t="s">
        <v>107</v>
      </c>
      <c r="G62">
        <v>4</v>
      </c>
    </row>
  </sheetData>
  <mergeCells count="54">
    <mergeCell ref="L22:Q22"/>
    <mergeCell ref="R22:R23"/>
    <mergeCell ref="S22:S23"/>
    <mergeCell ref="L26:Q26"/>
    <mergeCell ref="R26:R27"/>
    <mergeCell ref="S26:S27"/>
    <mergeCell ref="L30:O30"/>
    <mergeCell ref="P30:P31"/>
    <mergeCell ref="Q30:Q31"/>
    <mergeCell ref="Q32:Q33"/>
    <mergeCell ref="L35:O35"/>
    <mergeCell ref="P35:P36"/>
    <mergeCell ref="Q35:Q36"/>
    <mergeCell ref="Q37:Q41"/>
    <mergeCell ref="L43:O43"/>
    <mergeCell ref="P43:P44"/>
    <mergeCell ref="Q43:Q44"/>
    <mergeCell ref="Q45:Q46"/>
    <mergeCell ref="K1:N1"/>
    <mergeCell ref="O1:R1"/>
    <mergeCell ref="S1:W1"/>
    <mergeCell ref="X1:AA1"/>
    <mergeCell ref="AB1:AE1"/>
    <mergeCell ref="AF1:AJ1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66"/>
  <sheetViews>
    <sheetView topLeftCell="K2" workbookViewId="0">
      <selection activeCell="M14" sqref="M14"/>
    </sheetView>
  </sheetViews>
  <sheetFormatPr baseColWidth="10" defaultColWidth="8.85546875" defaultRowHeight="15"/>
  <cols>
    <col min="11" max="11" width="40.7109375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A2">
        <v>2</v>
      </c>
      <c r="B2">
        <v>0</v>
      </c>
      <c r="C2" t="s">
        <v>103</v>
      </c>
      <c r="D2" t="s">
        <v>8</v>
      </c>
      <c r="E2" t="s">
        <v>7</v>
      </c>
      <c r="F2" t="s">
        <v>105</v>
      </c>
      <c r="G2">
        <v>1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A3">
        <v>2</v>
      </c>
      <c r="B3">
        <v>2</v>
      </c>
      <c r="C3" t="s">
        <v>103</v>
      </c>
      <c r="D3" t="s">
        <v>8</v>
      </c>
      <c r="E3" t="s">
        <v>11</v>
      </c>
      <c r="F3" t="s">
        <v>105</v>
      </c>
      <c r="G3">
        <v>1</v>
      </c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A4">
        <v>2</v>
      </c>
      <c r="B4">
        <v>4</v>
      </c>
      <c r="C4" t="s">
        <v>103</v>
      </c>
      <c r="D4" t="s">
        <v>8</v>
      </c>
      <c r="E4" t="s">
        <v>25</v>
      </c>
      <c r="F4" t="s">
        <v>105</v>
      </c>
      <c r="G4">
        <v>1</v>
      </c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A5">
        <v>2</v>
      </c>
      <c r="B5">
        <v>6</v>
      </c>
      <c r="C5" t="s">
        <v>103</v>
      </c>
      <c r="D5" t="s">
        <v>104</v>
      </c>
      <c r="E5" t="s">
        <v>26</v>
      </c>
      <c r="F5" t="s">
        <v>105</v>
      </c>
      <c r="G5">
        <v>1</v>
      </c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A6">
        <v>2</v>
      </c>
      <c r="B6">
        <v>8</v>
      </c>
      <c r="C6" t="s">
        <v>103</v>
      </c>
      <c r="D6" t="s">
        <v>104</v>
      </c>
      <c r="E6" t="s">
        <v>26</v>
      </c>
      <c r="F6" t="s">
        <v>105</v>
      </c>
      <c r="G6">
        <v>1</v>
      </c>
      <c r="J6" s="240" t="s">
        <v>179</v>
      </c>
      <c r="K6" s="13" t="s">
        <v>103</v>
      </c>
      <c r="L6" s="9">
        <f t="shared" ref="L6:AA7" si="0">COUNTIFS($C$2:$C$642,$K6,$A$2:$A$642,L$3,$F$2:$F$642,$K$4)</f>
        <v>0</v>
      </c>
      <c r="M6" s="9">
        <f t="shared" si="0"/>
        <v>8</v>
      </c>
      <c r="N6" s="9">
        <f t="shared" si="0"/>
        <v>0</v>
      </c>
      <c r="O6" s="9">
        <f t="shared" si="0"/>
        <v>0</v>
      </c>
      <c r="P6" s="9">
        <f t="shared" si="0"/>
        <v>8</v>
      </c>
      <c r="Q6" s="9">
        <f t="shared" si="0"/>
        <v>0</v>
      </c>
      <c r="R6" s="9">
        <f t="shared" si="0"/>
        <v>0</v>
      </c>
      <c r="S6" s="9">
        <f t="shared" si="0"/>
        <v>6</v>
      </c>
      <c r="T6" s="9">
        <f t="shared" si="0"/>
        <v>0</v>
      </c>
      <c r="U6" s="9">
        <f t="shared" si="0"/>
        <v>0</v>
      </c>
      <c r="V6" s="9">
        <f t="shared" si="0"/>
        <v>9</v>
      </c>
      <c r="W6" s="9">
        <f t="shared" si="0"/>
        <v>0</v>
      </c>
      <c r="X6" s="9">
        <f t="shared" si="0"/>
        <v>0</v>
      </c>
      <c r="Y6" s="9">
        <f t="shared" si="0"/>
        <v>8</v>
      </c>
      <c r="Z6" s="9">
        <f t="shared" si="0"/>
        <v>0</v>
      </c>
      <c r="AA6" s="9">
        <f t="shared" si="0"/>
        <v>0</v>
      </c>
      <c r="AB6" s="9">
        <f t="shared" ref="V6:AC7" si="1">COUNTIFS($C$2:$C$642,$K6,$A$2:$A$642,AB$3,$F$2:$F$642,$K$4)</f>
        <v>1</v>
      </c>
      <c r="AC6" s="9">
        <f t="shared" si="1"/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A7">
        <v>2</v>
      </c>
      <c r="B7">
        <v>52</v>
      </c>
      <c r="C7" t="s">
        <v>103</v>
      </c>
      <c r="D7" t="s">
        <v>13</v>
      </c>
      <c r="E7" t="s">
        <v>82</v>
      </c>
      <c r="F7" t="s">
        <v>105</v>
      </c>
      <c r="G7">
        <v>1</v>
      </c>
      <c r="J7" s="241"/>
      <c r="K7" s="13" t="s">
        <v>106</v>
      </c>
      <c r="L7" s="9">
        <f t="shared" si="0"/>
        <v>0</v>
      </c>
      <c r="M7" s="9">
        <f t="shared" si="0"/>
        <v>0</v>
      </c>
      <c r="N7" s="9">
        <f t="shared" si="0"/>
        <v>3</v>
      </c>
      <c r="O7" s="9">
        <f t="shared" si="0"/>
        <v>0</v>
      </c>
      <c r="P7" s="9">
        <f t="shared" si="0"/>
        <v>0</v>
      </c>
      <c r="Q7" s="9">
        <f t="shared" si="0"/>
        <v>2</v>
      </c>
      <c r="R7" s="9">
        <f t="shared" si="0"/>
        <v>0</v>
      </c>
      <c r="S7" s="9">
        <f t="shared" si="0"/>
        <v>0</v>
      </c>
      <c r="T7" s="9">
        <f t="shared" si="0"/>
        <v>2</v>
      </c>
      <c r="U7" s="9">
        <f t="shared" si="0"/>
        <v>0</v>
      </c>
      <c r="V7" s="9">
        <f t="shared" si="1"/>
        <v>0</v>
      </c>
      <c r="W7" s="9">
        <f t="shared" si="1"/>
        <v>3</v>
      </c>
      <c r="X7" s="9">
        <f t="shared" si="1"/>
        <v>0</v>
      </c>
      <c r="Y7" s="9">
        <f t="shared" si="1"/>
        <v>0</v>
      </c>
      <c r="Z7" s="9">
        <f t="shared" si="1"/>
        <v>3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A8">
        <v>2</v>
      </c>
      <c r="B8">
        <v>54</v>
      </c>
      <c r="C8" t="s">
        <v>103</v>
      </c>
      <c r="D8" t="s">
        <v>13</v>
      </c>
      <c r="E8" t="s">
        <v>82</v>
      </c>
      <c r="F8" t="s">
        <v>105</v>
      </c>
      <c r="G8">
        <v>1</v>
      </c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A9">
        <v>2</v>
      </c>
      <c r="B9">
        <v>62</v>
      </c>
      <c r="C9" t="s">
        <v>103</v>
      </c>
      <c r="D9" t="s">
        <v>8</v>
      </c>
      <c r="E9" t="s">
        <v>88</v>
      </c>
      <c r="F9" t="s">
        <v>105</v>
      </c>
      <c r="G9">
        <v>1</v>
      </c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A10">
        <v>3</v>
      </c>
      <c r="B10">
        <v>1</v>
      </c>
      <c r="C10" t="s">
        <v>106</v>
      </c>
      <c r="D10" t="s">
        <v>8</v>
      </c>
      <c r="E10" t="s">
        <v>7</v>
      </c>
      <c r="F10" t="s">
        <v>105</v>
      </c>
      <c r="G10">
        <v>1</v>
      </c>
      <c r="J10" s="240" t="s">
        <v>179</v>
      </c>
      <c r="K10" s="13" t="s">
        <v>103</v>
      </c>
      <c r="L10" s="9">
        <f t="shared" ref="L10:AA12" si="4">COUNTIFS($C$2:$C$642,$K10,$A$2:$A$642,L$3,$F$2:$F$642,$K$8)</f>
        <v>0</v>
      </c>
      <c r="M10" s="9">
        <f t="shared" si="4"/>
        <v>0</v>
      </c>
      <c r="N10" s="9">
        <f t="shared" si="4"/>
        <v>0</v>
      </c>
      <c r="O10" s="9">
        <f t="shared" si="4"/>
        <v>9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7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0</v>
      </c>
      <c r="AB10" s="9">
        <f t="shared" ref="AB10:AM12" si="5">COUNTIFS($C$2:$C$642,$K10,$A$2:$A$642,AB$3,$F$2:$F$642,$K$8)</f>
        <v>0</v>
      </c>
      <c r="AC10" s="9">
        <f t="shared" si="5"/>
        <v>7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7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ref="AN10:AW12" si="6">COUNTIFS($C$2:$C$642,$K10,$A$2:$A$642,AN$3,$F$2:$F$642,$AN$8)</f>
        <v>0</v>
      </c>
      <c r="AO10" s="9">
        <f t="shared" si="6"/>
        <v>0</v>
      </c>
      <c r="AP10" s="9">
        <f t="shared" si="6"/>
        <v>0</v>
      </c>
      <c r="AQ10" s="9">
        <f t="shared" si="6"/>
        <v>0</v>
      </c>
      <c r="AR10" s="9">
        <f t="shared" si="6"/>
        <v>0</v>
      </c>
      <c r="AS10" s="9">
        <f t="shared" si="6"/>
        <v>0</v>
      </c>
      <c r="AT10" s="9">
        <f t="shared" si="6"/>
        <v>0</v>
      </c>
      <c r="AU10" s="9">
        <f t="shared" si="6"/>
        <v>0</v>
      </c>
      <c r="AV10" s="9">
        <f t="shared" si="6"/>
        <v>0</v>
      </c>
      <c r="AW10" s="9">
        <f t="shared" si="6"/>
        <v>0</v>
      </c>
      <c r="AX10" s="253"/>
      <c r="AY10" s="254"/>
      <c r="AZ10" s="229"/>
    </row>
    <row r="11" spans="1:52">
      <c r="A11">
        <v>3</v>
      </c>
      <c r="B11">
        <v>5</v>
      </c>
      <c r="C11" t="s">
        <v>106</v>
      </c>
      <c r="D11" t="s">
        <v>8</v>
      </c>
      <c r="E11" t="s">
        <v>25</v>
      </c>
      <c r="F11" t="s">
        <v>105</v>
      </c>
      <c r="G11">
        <v>1</v>
      </c>
      <c r="J11" s="263"/>
      <c r="K11" s="13" t="s">
        <v>106</v>
      </c>
      <c r="L11" s="9">
        <f t="shared" si="4"/>
        <v>0</v>
      </c>
      <c r="M11" s="9">
        <f t="shared" si="4"/>
        <v>0</v>
      </c>
      <c r="N11" s="9">
        <f t="shared" si="4"/>
        <v>8</v>
      </c>
      <c r="O11" s="9">
        <f t="shared" si="4"/>
        <v>0</v>
      </c>
      <c r="P11" s="9">
        <f t="shared" si="4"/>
        <v>8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6</v>
      </c>
      <c r="V11" s="9">
        <f t="shared" si="4"/>
        <v>0</v>
      </c>
      <c r="W11" s="9">
        <f t="shared" si="4"/>
        <v>6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5"/>
        <v>6</v>
      </c>
      <c r="AC11" s="9">
        <f t="shared" si="5"/>
        <v>0</v>
      </c>
      <c r="AD11" s="9">
        <f t="shared" si="5"/>
        <v>6</v>
      </c>
      <c r="AE11" s="9">
        <f t="shared" si="5"/>
        <v>0</v>
      </c>
      <c r="AF11" s="9">
        <f t="shared" si="5"/>
        <v>0</v>
      </c>
      <c r="AG11" s="9">
        <f t="shared" si="5"/>
        <v>0</v>
      </c>
      <c r="AH11" s="9">
        <f t="shared" si="5"/>
        <v>0</v>
      </c>
      <c r="AI11" s="9">
        <f t="shared" si="5"/>
        <v>6</v>
      </c>
      <c r="AJ11" s="9">
        <f t="shared" si="5"/>
        <v>0</v>
      </c>
      <c r="AK11" s="9">
        <f t="shared" si="5"/>
        <v>6</v>
      </c>
      <c r="AL11" s="9">
        <f t="shared" si="5"/>
        <v>0</v>
      </c>
      <c r="AM11" s="9">
        <f t="shared" si="5"/>
        <v>0</v>
      </c>
      <c r="AN11" s="9">
        <f t="shared" si="6"/>
        <v>0</v>
      </c>
      <c r="AO11" s="9">
        <f t="shared" si="6"/>
        <v>0</v>
      </c>
      <c r="AP11" s="9">
        <f t="shared" si="6"/>
        <v>0</v>
      </c>
      <c r="AQ11" s="9">
        <f t="shared" si="6"/>
        <v>0</v>
      </c>
      <c r="AR11" s="9">
        <f t="shared" si="6"/>
        <v>0</v>
      </c>
      <c r="AS11" s="9">
        <f t="shared" si="6"/>
        <v>0</v>
      </c>
      <c r="AT11" s="9">
        <f t="shared" si="6"/>
        <v>0</v>
      </c>
      <c r="AU11" s="9">
        <f t="shared" si="6"/>
        <v>0</v>
      </c>
      <c r="AV11" s="9">
        <f t="shared" si="6"/>
        <v>0</v>
      </c>
      <c r="AW11" s="9">
        <f t="shared" si="6"/>
        <v>0</v>
      </c>
      <c r="AX11" s="253"/>
      <c r="AY11" s="254"/>
      <c r="AZ11" s="229"/>
    </row>
    <row r="12" spans="1:52">
      <c r="A12">
        <v>3</v>
      </c>
      <c r="B12">
        <v>63</v>
      </c>
      <c r="C12" t="s">
        <v>106</v>
      </c>
      <c r="D12" t="s">
        <v>8</v>
      </c>
      <c r="E12" t="s">
        <v>88</v>
      </c>
      <c r="F12" t="s">
        <v>105</v>
      </c>
      <c r="G12">
        <v>1</v>
      </c>
      <c r="J12" s="241"/>
      <c r="K12" s="13" t="s">
        <v>6</v>
      </c>
      <c r="L12" s="9">
        <f t="shared" si="4"/>
        <v>0</v>
      </c>
      <c r="M12" s="9">
        <f t="shared" si="4"/>
        <v>0</v>
      </c>
      <c r="N12" s="9">
        <f t="shared" si="4"/>
        <v>0</v>
      </c>
      <c r="O12" s="9">
        <f t="shared" si="4"/>
        <v>0</v>
      </c>
      <c r="P12" s="9">
        <f t="shared" si="4"/>
        <v>0</v>
      </c>
      <c r="Q12" s="9">
        <f t="shared" si="4"/>
        <v>0</v>
      </c>
      <c r="R12" s="9">
        <f t="shared" si="4"/>
        <v>9</v>
      </c>
      <c r="S12" s="9">
        <f t="shared" si="4"/>
        <v>0</v>
      </c>
      <c r="T12" s="9">
        <f t="shared" si="4"/>
        <v>0</v>
      </c>
      <c r="U12" s="9">
        <f t="shared" si="4"/>
        <v>0</v>
      </c>
      <c r="V12" s="9">
        <f t="shared" si="4"/>
        <v>0</v>
      </c>
      <c r="W12" s="9">
        <f t="shared" si="4"/>
        <v>0</v>
      </c>
      <c r="X12" s="9">
        <f t="shared" si="4"/>
        <v>0</v>
      </c>
      <c r="Y12" s="9">
        <f t="shared" si="4"/>
        <v>7</v>
      </c>
      <c r="Z12" s="9">
        <f t="shared" si="4"/>
        <v>0</v>
      </c>
      <c r="AA12" s="9">
        <f t="shared" si="4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7</v>
      </c>
      <c r="AG12" s="9">
        <f t="shared" si="5"/>
        <v>0</v>
      </c>
      <c r="AH12" s="9">
        <f t="shared" si="5"/>
        <v>0</v>
      </c>
      <c r="AI12" s="9">
        <f t="shared" si="5"/>
        <v>0</v>
      </c>
      <c r="AJ12" s="9">
        <f t="shared" si="5"/>
        <v>0</v>
      </c>
      <c r="AK12" s="9">
        <f t="shared" si="5"/>
        <v>0</v>
      </c>
      <c r="AL12" s="9">
        <f t="shared" si="5"/>
        <v>0</v>
      </c>
      <c r="AM12" s="9">
        <f t="shared" si="5"/>
        <v>7</v>
      </c>
      <c r="AN12" s="9">
        <f t="shared" si="6"/>
        <v>0</v>
      </c>
      <c r="AO12" s="9">
        <f t="shared" si="6"/>
        <v>0</v>
      </c>
      <c r="AP12" s="9">
        <f t="shared" si="6"/>
        <v>0</v>
      </c>
      <c r="AQ12" s="9">
        <f t="shared" si="6"/>
        <v>0</v>
      </c>
      <c r="AR12" s="9">
        <f t="shared" si="6"/>
        <v>0</v>
      </c>
      <c r="AS12" s="9">
        <f t="shared" si="6"/>
        <v>0</v>
      </c>
      <c r="AT12" s="9">
        <f t="shared" si="6"/>
        <v>0</v>
      </c>
      <c r="AU12" s="9">
        <f t="shared" si="6"/>
        <v>0</v>
      </c>
      <c r="AV12" s="9">
        <f t="shared" si="6"/>
        <v>0</v>
      </c>
      <c r="AW12" s="9">
        <f t="shared" si="6"/>
        <v>0</v>
      </c>
      <c r="AX12" s="255"/>
      <c r="AY12" s="256"/>
      <c r="AZ12" s="230"/>
    </row>
    <row r="13" spans="1:52">
      <c r="A13">
        <v>3</v>
      </c>
      <c r="B13">
        <v>317</v>
      </c>
      <c r="C13" t="s">
        <v>106</v>
      </c>
      <c r="D13" t="s">
        <v>8</v>
      </c>
      <c r="E13" t="s">
        <v>11</v>
      </c>
      <c r="F13" t="s">
        <v>107</v>
      </c>
      <c r="G13">
        <v>1</v>
      </c>
    </row>
    <row r="14" spans="1:52">
      <c r="A14">
        <v>3</v>
      </c>
      <c r="B14">
        <v>325</v>
      </c>
      <c r="C14" t="s">
        <v>106</v>
      </c>
      <c r="D14" t="s">
        <v>8</v>
      </c>
      <c r="E14" t="s">
        <v>23</v>
      </c>
      <c r="F14" t="s">
        <v>107</v>
      </c>
      <c r="G14">
        <v>1</v>
      </c>
      <c r="K14" s="15" t="s">
        <v>186</v>
      </c>
      <c r="L14" s="16">
        <v>13</v>
      </c>
      <c r="M14" s="157">
        <f>AVERAGE(L19:Z19)</f>
        <v>10.9</v>
      </c>
    </row>
    <row r="15" spans="1:52">
      <c r="A15">
        <v>3</v>
      </c>
      <c r="B15">
        <v>329</v>
      </c>
      <c r="C15" t="s">
        <v>106</v>
      </c>
      <c r="D15" t="s">
        <v>8</v>
      </c>
      <c r="E15" t="s">
        <v>24</v>
      </c>
      <c r="F15" t="s">
        <v>107</v>
      </c>
      <c r="G15">
        <v>1</v>
      </c>
      <c r="K15" s="17" t="s">
        <v>187</v>
      </c>
      <c r="L15" s="9">
        <f>(L6+L10)*1.5</f>
        <v>0</v>
      </c>
      <c r="M15" s="9">
        <f t="shared" ref="M15:AZ15" si="7">(M6+M10)*1.5</f>
        <v>12</v>
      </c>
      <c r="N15" s="9">
        <f t="shared" si="7"/>
        <v>0</v>
      </c>
      <c r="O15" s="9">
        <f t="shared" si="7"/>
        <v>13.5</v>
      </c>
      <c r="P15" s="9">
        <f t="shared" si="7"/>
        <v>12</v>
      </c>
      <c r="Q15" s="9">
        <f t="shared" si="7"/>
        <v>0</v>
      </c>
      <c r="R15" s="9">
        <f t="shared" si="7"/>
        <v>0</v>
      </c>
      <c r="S15" s="9">
        <f t="shared" si="7"/>
        <v>9</v>
      </c>
      <c r="T15" s="9">
        <f t="shared" si="7"/>
        <v>0</v>
      </c>
      <c r="U15" s="9">
        <f t="shared" si="7"/>
        <v>0</v>
      </c>
      <c r="V15" s="9">
        <f t="shared" si="7"/>
        <v>24</v>
      </c>
      <c r="W15" s="9">
        <f t="shared" si="7"/>
        <v>0</v>
      </c>
      <c r="X15" s="9">
        <f t="shared" si="7"/>
        <v>0</v>
      </c>
      <c r="Y15" s="9">
        <f t="shared" si="7"/>
        <v>12</v>
      </c>
      <c r="Z15" s="9">
        <f t="shared" si="7"/>
        <v>0</v>
      </c>
      <c r="AA15" s="9">
        <f t="shared" si="7"/>
        <v>0</v>
      </c>
      <c r="AB15" s="9">
        <f t="shared" si="7"/>
        <v>1.5</v>
      </c>
      <c r="AC15" s="9">
        <f t="shared" si="7"/>
        <v>10.5</v>
      </c>
      <c r="AD15" s="9">
        <f t="shared" si="7"/>
        <v>0</v>
      </c>
      <c r="AE15" s="9">
        <f t="shared" si="7"/>
        <v>0</v>
      </c>
      <c r="AF15" s="9">
        <f>(AF10)*1.5</f>
        <v>0</v>
      </c>
      <c r="AG15" s="9">
        <f t="shared" si="7"/>
        <v>0</v>
      </c>
      <c r="AH15" s="9">
        <f t="shared" si="7"/>
        <v>0</v>
      </c>
      <c r="AI15" s="9">
        <f t="shared" si="7"/>
        <v>0</v>
      </c>
      <c r="AJ15" s="9">
        <f t="shared" si="7"/>
        <v>10.5</v>
      </c>
      <c r="AK15" s="9">
        <f t="shared" si="7"/>
        <v>0</v>
      </c>
      <c r="AL15" s="9">
        <f t="shared" si="7"/>
        <v>0</v>
      </c>
      <c r="AM15" s="9">
        <f t="shared" si="7"/>
        <v>0</v>
      </c>
      <c r="AN15" s="9">
        <f t="shared" si="7"/>
        <v>0</v>
      </c>
      <c r="AO15" s="9">
        <f t="shared" si="7"/>
        <v>0</v>
      </c>
      <c r="AP15" s="9">
        <f t="shared" si="7"/>
        <v>0</v>
      </c>
      <c r="AQ15" s="9">
        <f t="shared" si="7"/>
        <v>0</v>
      </c>
      <c r="AR15" s="9">
        <f t="shared" si="7"/>
        <v>0</v>
      </c>
      <c r="AS15" s="9">
        <f t="shared" si="7"/>
        <v>0</v>
      </c>
      <c r="AT15" s="9">
        <f t="shared" si="7"/>
        <v>0</v>
      </c>
      <c r="AU15" s="9">
        <f t="shared" si="7"/>
        <v>0</v>
      </c>
      <c r="AV15" s="9">
        <f t="shared" si="7"/>
        <v>0</v>
      </c>
      <c r="AW15" s="9">
        <f t="shared" si="7"/>
        <v>0</v>
      </c>
      <c r="AX15" s="9">
        <f t="shared" si="7"/>
        <v>0</v>
      </c>
      <c r="AY15" s="9">
        <f t="shared" si="7"/>
        <v>0</v>
      </c>
      <c r="AZ15" s="9">
        <f t="shared" si="7"/>
        <v>0</v>
      </c>
    </row>
    <row r="16" spans="1:52">
      <c r="A16">
        <v>3</v>
      </c>
      <c r="B16">
        <v>333</v>
      </c>
      <c r="C16" t="s">
        <v>106</v>
      </c>
      <c r="D16" t="s">
        <v>8</v>
      </c>
      <c r="E16" t="s">
        <v>25</v>
      </c>
      <c r="F16" t="s">
        <v>107</v>
      </c>
      <c r="G16">
        <v>1</v>
      </c>
      <c r="K16" s="17" t="s">
        <v>188</v>
      </c>
      <c r="L16" s="9">
        <f>(L7+L11)*1</f>
        <v>0</v>
      </c>
      <c r="M16" s="9">
        <f t="shared" ref="M16:AZ16" si="8">(M7+M11)*1</f>
        <v>0</v>
      </c>
      <c r="N16" s="9">
        <f t="shared" si="8"/>
        <v>11</v>
      </c>
      <c r="O16" s="9">
        <f t="shared" si="8"/>
        <v>0</v>
      </c>
      <c r="P16" s="9">
        <f t="shared" si="8"/>
        <v>8</v>
      </c>
      <c r="Q16" s="9">
        <f t="shared" si="8"/>
        <v>2</v>
      </c>
      <c r="R16" s="9">
        <f t="shared" si="8"/>
        <v>0</v>
      </c>
      <c r="S16" s="9">
        <f t="shared" si="8"/>
        <v>0</v>
      </c>
      <c r="T16" s="9">
        <f t="shared" si="8"/>
        <v>2</v>
      </c>
      <c r="U16" s="9">
        <f t="shared" si="8"/>
        <v>6</v>
      </c>
      <c r="V16" s="9">
        <f t="shared" si="8"/>
        <v>0</v>
      </c>
      <c r="W16" s="9">
        <f t="shared" si="8"/>
        <v>9</v>
      </c>
      <c r="X16" s="9">
        <f t="shared" si="8"/>
        <v>0</v>
      </c>
      <c r="Y16" s="9">
        <f t="shared" si="8"/>
        <v>0</v>
      </c>
      <c r="Z16" s="9">
        <f t="shared" si="8"/>
        <v>3</v>
      </c>
      <c r="AA16" s="9">
        <f t="shared" si="8"/>
        <v>0</v>
      </c>
      <c r="AB16" s="9">
        <f t="shared" si="8"/>
        <v>6</v>
      </c>
      <c r="AC16" s="9">
        <f t="shared" si="8"/>
        <v>0</v>
      </c>
      <c r="AD16" s="9">
        <f t="shared" si="8"/>
        <v>6</v>
      </c>
      <c r="AE16" s="9">
        <f t="shared" si="8"/>
        <v>0</v>
      </c>
      <c r="AF16" s="9">
        <f t="shared" si="8"/>
        <v>0</v>
      </c>
      <c r="AG16" s="9">
        <f t="shared" si="8"/>
        <v>0</v>
      </c>
      <c r="AH16" s="9">
        <f t="shared" si="8"/>
        <v>0</v>
      </c>
      <c r="AI16" s="9">
        <f t="shared" si="8"/>
        <v>6</v>
      </c>
      <c r="AJ16" s="9">
        <f t="shared" si="8"/>
        <v>0</v>
      </c>
      <c r="AK16" s="9">
        <f t="shared" si="8"/>
        <v>6</v>
      </c>
      <c r="AL16" s="9">
        <f t="shared" si="8"/>
        <v>0</v>
      </c>
      <c r="AM16" s="9">
        <f t="shared" si="8"/>
        <v>0</v>
      </c>
      <c r="AN16" s="9">
        <f t="shared" si="8"/>
        <v>0</v>
      </c>
      <c r="AO16" s="9">
        <f t="shared" si="8"/>
        <v>0</v>
      </c>
      <c r="AP16" s="9">
        <f t="shared" si="8"/>
        <v>0</v>
      </c>
      <c r="AQ16" s="9">
        <f t="shared" si="8"/>
        <v>0</v>
      </c>
      <c r="AR16" s="9">
        <f t="shared" si="8"/>
        <v>0</v>
      </c>
      <c r="AS16" s="9">
        <f t="shared" si="8"/>
        <v>0</v>
      </c>
      <c r="AT16" s="9">
        <f t="shared" si="8"/>
        <v>0</v>
      </c>
      <c r="AU16" s="9">
        <f t="shared" si="8"/>
        <v>0</v>
      </c>
      <c r="AV16" s="9">
        <f t="shared" si="8"/>
        <v>0</v>
      </c>
      <c r="AW16" s="9">
        <f t="shared" si="8"/>
        <v>0</v>
      </c>
      <c r="AX16" s="9">
        <f t="shared" si="8"/>
        <v>0</v>
      </c>
      <c r="AY16" s="9">
        <f t="shared" si="8"/>
        <v>0</v>
      </c>
      <c r="AZ16" s="9">
        <f t="shared" si="8"/>
        <v>0</v>
      </c>
    </row>
    <row r="17" spans="1:52">
      <c r="A17">
        <v>3</v>
      </c>
      <c r="B17">
        <v>409</v>
      </c>
      <c r="C17" t="s">
        <v>106</v>
      </c>
      <c r="D17" t="s">
        <v>8</v>
      </c>
      <c r="E17" t="s">
        <v>65</v>
      </c>
      <c r="F17" t="s">
        <v>107</v>
      </c>
      <c r="G17">
        <v>1</v>
      </c>
      <c r="K17" s="17" t="s">
        <v>189</v>
      </c>
      <c r="L17" s="9">
        <f>L12*2.5</f>
        <v>0</v>
      </c>
      <c r="M17" s="9">
        <f t="shared" ref="M17:AZ17" si="9">M12*2.5</f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22.5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17.5</v>
      </c>
      <c r="Z17" s="9">
        <f t="shared" si="9"/>
        <v>0</v>
      </c>
      <c r="AA17" s="9">
        <f t="shared" si="9"/>
        <v>0</v>
      </c>
      <c r="AB17" s="9">
        <f t="shared" si="9"/>
        <v>0</v>
      </c>
      <c r="AC17" s="9">
        <f t="shared" si="9"/>
        <v>0</v>
      </c>
      <c r="AD17" s="9">
        <f t="shared" si="9"/>
        <v>0</v>
      </c>
      <c r="AE17" s="9">
        <f t="shared" si="9"/>
        <v>0</v>
      </c>
      <c r="AF17" s="9">
        <f t="shared" si="9"/>
        <v>17.5</v>
      </c>
      <c r="AG17" s="9">
        <f t="shared" si="9"/>
        <v>0</v>
      </c>
      <c r="AH17" s="9">
        <f t="shared" si="9"/>
        <v>0</v>
      </c>
      <c r="AI17" s="9">
        <f t="shared" si="9"/>
        <v>0</v>
      </c>
      <c r="AJ17" s="9">
        <f t="shared" si="9"/>
        <v>0</v>
      </c>
      <c r="AK17" s="9">
        <f t="shared" si="9"/>
        <v>0</v>
      </c>
      <c r="AL17" s="9">
        <f t="shared" si="9"/>
        <v>0</v>
      </c>
      <c r="AM17" s="9">
        <f t="shared" si="9"/>
        <v>17.5</v>
      </c>
      <c r="AN17" s="9">
        <f t="shared" si="9"/>
        <v>0</v>
      </c>
      <c r="AO17" s="9">
        <f t="shared" si="9"/>
        <v>0</v>
      </c>
      <c r="AP17" s="9">
        <f t="shared" si="9"/>
        <v>0</v>
      </c>
      <c r="AQ17" s="9">
        <f t="shared" si="9"/>
        <v>0</v>
      </c>
      <c r="AR17" s="9">
        <f t="shared" si="9"/>
        <v>0</v>
      </c>
      <c r="AS17" s="9">
        <f t="shared" si="9"/>
        <v>0</v>
      </c>
      <c r="AT17" s="9">
        <f t="shared" si="9"/>
        <v>0</v>
      </c>
      <c r="AU17" s="9">
        <f t="shared" si="9"/>
        <v>0</v>
      </c>
      <c r="AV17" s="9">
        <f t="shared" si="9"/>
        <v>0</v>
      </c>
      <c r="AW17" s="9">
        <f t="shared" si="9"/>
        <v>0</v>
      </c>
      <c r="AX17" s="9">
        <f t="shared" si="9"/>
        <v>0</v>
      </c>
      <c r="AY17" s="9">
        <f t="shared" si="9"/>
        <v>0</v>
      </c>
      <c r="AZ17" s="9">
        <f t="shared" si="9"/>
        <v>0</v>
      </c>
    </row>
    <row r="18" spans="1:52">
      <c r="A18">
        <v>3</v>
      </c>
      <c r="B18">
        <v>469</v>
      </c>
      <c r="C18" t="s">
        <v>106</v>
      </c>
      <c r="D18" t="s">
        <v>8</v>
      </c>
      <c r="E18" t="s">
        <v>86</v>
      </c>
      <c r="F18" t="s">
        <v>107</v>
      </c>
      <c r="G18">
        <v>1</v>
      </c>
      <c r="K18" s="15" t="s">
        <v>186</v>
      </c>
      <c r="L18" s="16">
        <f>$L$14</f>
        <v>13</v>
      </c>
      <c r="M18" s="16">
        <f t="shared" ref="M18:AZ18" si="10">$L$14</f>
        <v>13</v>
      </c>
      <c r="N18" s="16">
        <f t="shared" si="10"/>
        <v>13</v>
      </c>
      <c r="O18" s="16">
        <f t="shared" si="10"/>
        <v>13</v>
      </c>
      <c r="P18" s="16">
        <f t="shared" si="10"/>
        <v>13</v>
      </c>
      <c r="Q18" s="16">
        <f t="shared" si="10"/>
        <v>13</v>
      </c>
      <c r="R18" s="16">
        <f t="shared" si="10"/>
        <v>13</v>
      </c>
      <c r="S18" s="16">
        <f t="shared" si="10"/>
        <v>13</v>
      </c>
      <c r="T18" s="16">
        <f t="shared" si="10"/>
        <v>13</v>
      </c>
      <c r="U18" s="16">
        <f t="shared" si="10"/>
        <v>13</v>
      </c>
      <c r="V18" s="16">
        <f t="shared" si="10"/>
        <v>13</v>
      </c>
      <c r="W18" s="16">
        <f t="shared" si="10"/>
        <v>13</v>
      </c>
      <c r="X18" s="16">
        <f t="shared" si="10"/>
        <v>13</v>
      </c>
      <c r="Y18" s="16">
        <f t="shared" si="10"/>
        <v>13</v>
      </c>
      <c r="Z18" s="16">
        <f t="shared" si="10"/>
        <v>13</v>
      </c>
      <c r="AA18" s="16">
        <f t="shared" si="10"/>
        <v>13</v>
      </c>
      <c r="AB18" s="16">
        <f t="shared" si="10"/>
        <v>13</v>
      </c>
      <c r="AC18" s="16">
        <f t="shared" si="10"/>
        <v>13</v>
      </c>
      <c r="AD18" s="16">
        <f t="shared" si="10"/>
        <v>13</v>
      </c>
      <c r="AE18" s="16">
        <f t="shared" si="10"/>
        <v>13</v>
      </c>
      <c r="AF18" s="16">
        <f t="shared" si="10"/>
        <v>13</v>
      </c>
      <c r="AG18" s="16">
        <f t="shared" si="10"/>
        <v>13</v>
      </c>
      <c r="AH18" s="16">
        <f t="shared" si="10"/>
        <v>13</v>
      </c>
      <c r="AI18" s="16">
        <f t="shared" si="10"/>
        <v>13</v>
      </c>
      <c r="AJ18" s="16">
        <f t="shared" si="10"/>
        <v>13</v>
      </c>
      <c r="AK18" s="16">
        <f t="shared" si="10"/>
        <v>13</v>
      </c>
      <c r="AL18" s="16">
        <f t="shared" si="10"/>
        <v>13</v>
      </c>
      <c r="AM18" s="16">
        <f t="shared" si="10"/>
        <v>13</v>
      </c>
      <c r="AN18" s="16">
        <f t="shared" si="10"/>
        <v>13</v>
      </c>
      <c r="AO18" s="16">
        <f t="shared" si="10"/>
        <v>13</v>
      </c>
      <c r="AP18" s="16">
        <f t="shared" si="10"/>
        <v>13</v>
      </c>
      <c r="AQ18" s="16">
        <f t="shared" si="10"/>
        <v>13</v>
      </c>
      <c r="AR18" s="16">
        <f t="shared" si="10"/>
        <v>13</v>
      </c>
      <c r="AS18" s="16">
        <f t="shared" si="10"/>
        <v>13</v>
      </c>
      <c r="AT18" s="16">
        <f t="shared" si="10"/>
        <v>13</v>
      </c>
      <c r="AU18" s="16">
        <f t="shared" si="10"/>
        <v>13</v>
      </c>
      <c r="AV18" s="16">
        <f t="shared" si="10"/>
        <v>13</v>
      </c>
      <c r="AW18" s="16">
        <f t="shared" si="10"/>
        <v>13</v>
      </c>
      <c r="AX18" s="16">
        <f t="shared" si="10"/>
        <v>13</v>
      </c>
      <c r="AY18" s="16">
        <f t="shared" si="10"/>
        <v>13</v>
      </c>
      <c r="AZ18" s="16">
        <f t="shared" si="10"/>
        <v>13</v>
      </c>
    </row>
    <row r="19" spans="1:52">
      <c r="A19">
        <v>3</v>
      </c>
      <c r="B19">
        <v>473</v>
      </c>
      <c r="C19" t="s">
        <v>106</v>
      </c>
      <c r="D19" t="s">
        <v>8</v>
      </c>
      <c r="E19" t="s">
        <v>88</v>
      </c>
      <c r="F19" t="s">
        <v>107</v>
      </c>
      <c r="G19">
        <v>1</v>
      </c>
      <c r="K19" s="18" t="s">
        <v>190</v>
      </c>
      <c r="L19" s="19">
        <f t="shared" ref="L19:AZ19" si="11">SUM(L15:L17)</f>
        <v>0</v>
      </c>
      <c r="M19" s="19">
        <f t="shared" si="11"/>
        <v>12</v>
      </c>
      <c r="N19" s="19">
        <f t="shared" si="11"/>
        <v>11</v>
      </c>
      <c r="O19" s="19">
        <f t="shared" si="11"/>
        <v>13.5</v>
      </c>
      <c r="P19" s="19">
        <f t="shared" si="11"/>
        <v>20</v>
      </c>
      <c r="Q19" s="19">
        <f t="shared" si="11"/>
        <v>2</v>
      </c>
      <c r="R19" s="19">
        <f t="shared" si="11"/>
        <v>22.5</v>
      </c>
      <c r="S19" s="19">
        <f t="shared" si="11"/>
        <v>9</v>
      </c>
      <c r="T19" s="19">
        <f t="shared" si="11"/>
        <v>2</v>
      </c>
      <c r="U19" s="19">
        <f t="shared" si="11"/>
        <v>6</v>
      </c>
      <c r="V19" s="19">
        <f t="shared" si="11"/>
        <v>24</v>
      </c>
      <c r="W19" s="19">
        <f t="shared" si="11"/>
        <v>9</v>
      </c>
      <c r="X19" s="19">
        <f t="shared" si="11"/>
        <v>0</v>
      </c>
      <c r="Y19" s="19">
        <f t="shared" si="11"/>
        <v>29.5</v>
      </c>
      <c r="Z19" s="19">
        <f t="shared" si="11"/>
        <v>3</v>
      </c>
      <c r="AA19" s="19">
        <f t="shared" si="11"/>
        <v>0</v>
      </c>
      <c r="AB19" s="19">
        <f t="shared" si="11"/>
        <v>7.5</v>
      </c>
      <c r="AC19" s="19">
        <f t="shared" si="11"/>
        <v>10.5</v>
      </c>
      <c r="AD19" s="19">
        <f t="shared" si="11"/>
        <v>6</v>
      </c>
      <c r="AE19" s="19">
        <f t="shared" si="11"/>
        <v>0</v>
      </c>
      <c r="AF19" s="19">
        <f t="shared" si="11"/>
        <v>17.5</v>
      </c>
      <c r="AG19" s="19">
        <f t="shared" si="11"/>
        <v>0</v>
      </c>
      <c r="AH19" s="19">
        <f t="shared" si="11"/>
        <v>0</v>
      </c>
      <c r="AI19" s="19">
        <f t="shared" si="11"/>
        <v>6</v>
      </c>
      <c r="AJ19" s="19">
        <f t="shared" si="11"/>
        <v>10.5</v>
      </c>
      <c r="AK19" s="19">
        <f t="shared" si="11"/>
        <v>6</v>
      </c>
      <c r="AL19" s="19">
        <f t="shared" si="11"/>
        <v>0</v>
      </c>
      <c r="AM19" s="19">
        <f t="shared" si="11"/>
        <v>17.5</v>
      </c>
      <c r="AN19" s="19">
        <f t="shared" si="11"/>
        <v>0</v>
      </c>
      <c r="AO19" s="19">
        <f t="shared" si="11"/>
        <v>0</v>
      </c>
      <c r="AP19" s="19">
        <f t="shared" si="11"/>
        <v>0</v>
      </c>
      <c r="AQ19" s="19">
        <f t="shared" si="11"/>
        <v>0</v>
      </c>
      <c r="AR19" s="19">
        <f t="shared" si="11"/>
        <v>0</v>
      </c>
      <c r="AS19" s="19">
        <f t="shared" si="11"/>
        <v>0</v>
      </c>
      <c r="AT19" s="19">
        <f t="shared" si="11"/>
        <v>0</v>
      </c>
      <c r="AU19" s="19">
        <f t="shared" si="11"/>
        <v>0</v>
      </c>
      <c r="AV19" s="19">
        <f t="shared" si="11"/>
        <v>0</v>
      </c>
      <c r="AW19" s="19">
        <f t="shared" si="11"/>
        <v>0</v>
      </c>
      <c r="AX19" s="19">
        <f t="shared" si="11"/>
        <v>0</v>
      </c>
      <c r="AY19" s="19">
        <f t="shared" si="11"/>
        <v>0</v>
      </c>
      <c r="AZ19" s="19">
        <f t="shared" si="11"/>
        <v>0</v>
      </c>
    </row>
    <row r="20" spans="1:52">
      <c r="A20">
        <v>3</v>
      </c>
      <c r="B20">
        <v>489</v>
      </c>
      <c r="C20" t="s">
        <v>106</v>
      </c>
      <c r="D20" t="s">
        <v>8</v>
      </c>
      <c r="E20" t="s">
        <v>92</v>
      </c>
      <c r="F20" t="s">
        <v>107</v>
      </c>
      <c r="G20">
        <v>1</v>
      </c>
      <c r="K20" s="18" t="s">
        <v>191</v>
      </c>
      <c r="L20" s="20">
        <f t="shared" ref="L20:AZ20" si="12">IF(L19&gt;$L$14,L19-$L$14,0)</f>
        <v>0</v>
      </c>
      <c r="M20" s="20">
        <f t="shared" si="12"/>
        <v>0</v>
      </c>
      <c r="N20" s="20">
        <f t="shared" si="12"/>
        <v>0</v>
      </c>
      <c r="O20" s="20">
        <f t="shared" si="12"/>
        <v>0.5</v>
      </c>
      <c r="P20" s="20">
        <f t="shared" si="12"/>
        <v>7</v>
      </c>
      <c r="Q20" s="20">
        <f t="shared" si="12"/>
        <v>0</v>
      </c>
      <c r="R20" s="20">
        <f t="shared" si="12"/>
        <v>9.5</v>
      </c>
      <c r="S20" s="20">
        <f t="shared" si="12"/>
        <v>0</v>
      </c>
      <c r="T20" s="20">
        <f t="shared" si="12"/>
        <v>0</v>
      </c>
      <c r="U20" s="20">
        <f t="shared" si="12"/>
        <v>0</v>
      </c>
      <c r="V20" s="20">
        <f t="shared" si="12"/>
        <v>11</v>
      </c>
      <c r="W20" s="20">
        <f t="shared" si="12"/>
        <v>0</v>
      </c>
      <c r="X20" s="20">
        <f t="shared" si="12"/>
        <v>0</v>
      </c>
      <c r="Y20" s="20">
        <f t="shared" si="12"/>
        <v>16.5</v>
      </c>
      <c r="Z20" s="20">
        <f t="shared" si="12"/>
        <v>0</v>
      </c>
      <c r="AA20" s="20">
        <f t="shared" si="12"/>
        <v>0</v>
      </c>
      <c r="AB20" s="20">
        <f t="shared" si="12"/>
        <v>0</v>
      </c>
      <c r="AC20" s="20">
        <f t="shared" si="12"/>
        <v>0</v>
      </c>
      <c r="AD20" s="20">
        <f t="shared" si="12"/>
        <v>0</v>
      </c>
      <c r="AE20" s="20">
        <f t="shared" si="12"/>
        <v>0</v>
      </c>
      <c r="AF20" s="20">
        <f t="shared" si="12"/>
        <v>4.5</v>
      </c>
      <c r="AG20" s="20">
        <f t="shared" si="12"/>
        <v>0</v>
      </c>
      <c r="AH20" s="20">
        <f t="shared" si="12"/>
        <v>0</v>
      </c>
      <c r="AI20" s="20">
        <f t="shared" si="12"/>
        <v>0</v>
      </c>
      <c r="AJ20" s="20">
        <f t="shared" si="12"/>
        <v>0</v>
      </c>
      <c r="AK20" s="20">
        <f t="shared" si="12"/>
        <v>0</v>
      </c>
      <c r="AL20" s="20">
        <f t="shared" si="12"/>
        <v>0</v>
      </c>
      <c r="AM20" s="20">
        <f t="shared" si="12"/>
        <v>4.5</v>
      </c>
      <c r="AN20" s="20">
        <f t="shared" si="12"/>
        <v>0</v>
      </c>
      <c r="AO20" s="20">
        <f t="shared" si="12"/>
        <v>0</v>
      </c>
      <c r="AP20" s="20">
        <f t="shared" si="12"/>
        <v>0</v>
      </c>
      <c r="AQ20" s="20">
        <f t="shared" si="12"/>
        <v>0</v>
      </c>
      <c r="AR20" s="20">
        <f t="shared" si="12"/>
        <v>0</v>
      </c>
      <c r="AS20" s="20">
        <f t="shared" si="12"/>
        <v>0</v>
      </c>
      <c r="AT20" s="20">
        <f t="shared" si="12"/>
        <v>0</v>
      </c>
      <c r="AU20" s="20">
        <f t="shared" si="12"/>
        <v>0</v>
      </c>
      <c r="AV20" s="20">
        <f t="shared" si="12"/>
        <v>0</v>
      </c>
      <c r="AW20" s="20">
        <f t="shared" si="12"/>
        <v>0</v>
      </c>
      <c r="AX20" s="20">
        <f t="shared" si="12"/>
        <v>0</v>
      </c>
      <c r="AY20" s="20">
        <f t="shared" si="12"/>
        <v>0</v>
      </c>
      <c r="AZ20" s="20">
        <f t="shared" si="12"/>
        <v>0</v>
      </c>
    </row>
    <row r="21" spans="1:52">
      <c r="A21">
        <v>4</v>
      </c>
      <c r="B21">
        <v>312</v>
      </c>
      <c r="C21" t="s">
        <v>103</v>
      </c>
      <c r="D21" t="s">
        <v>8</v>
      </c>
      <c r="E21" t="s">
        <v>7</v>
      </c>
      <c r="F21" t="s">
        <v>107</v>
      </c>
      <c r="G21">
        <v>1</v>
      </c>
    </row>
    <row r="22" spans="1:52">
      <c r="A22">
        <v>4</v>
      </c>
      <c r="B22">
        <v>316</v>
      </c>
      <c r="C22" t="s">
        <v>103</v>
      </c>
      <c r="D22" t="s">
        <v>8</v>
      </c>
      <c r="E22" t="s">
        <v>11</v>
      </c>
      <c r="F22" t="s">
        <v>107</v>
      </c>
      <c r="G22">
        <v>1</v>
      </c>
      <c r="K22" s="3" t="s">
        <v>109</v>
      </c>
      <c r="L22" s="215" t="s">
        <v>111</v>
      </c>
      <c r="M22" s="215"/>
      <c r="N22" s="215"/>
      <c r="O22" s="215"/>
      <c r="P22" s="215"/>
      <c r="Q22" s="215"/>
      <c r="R22" s="215" t="s">
        <v>112</v>
      </c>
      <c r="S22" s="215" t="s">
        <v>113</v>
      </c>
    </row>
    <row r="23" spans="1:52">
      <c r="A23">
        <v>4</v>
      </c>
      <c r="B23">
        <v>324</v>
      </c>
      <c r="C23" t="s">
        <v>103</v>
      </c>
      <c r="D23" t="s">
        <v>8</v>
      </c>
      <c r="E23" t="s">
        <v>23</v>
      </c>
      <c r="F23" t="s">
        <v>107</v>
      </c>
      <c r="G23">
        <v>1</v>
      </c>
      <c r="K23" s="3" t="s">
        <v>110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215"/>
      <c r="S23" s="215"/>
    </row>
    <row r="24" spans="1:52">
      <c r="A24">
        <v>4</v>
      </c>
      <c r="B24">
        <v>328</v>
      </c>
      <c r="C24" t="s">
        <v>103</v>
      </c>
      <c r="D24" t="s">
        <v>8</v>
      </c>
      <c r="E24" t="s">
        <v>24</v>
      </c>
      <c r="F24" t="s">
        <v>107</v>
      </c>
      <c r="G24">
        <v>1</v>
      </c>
      <c r="K24" s="2" t="s">
        <v>11</v>
      </c>
      <c r="L24" s="2">
        <v>1</v>
      </c>
      <c r="M24" s="2">
        <v>1</v>
      </c>
      <c r="N24" s="2">
        <v>0</v>
      </c>
      <c r="O24" s="2">
        <v>1</v>
      </c>
      <c r="P24" s="2">
        <v>1</v>
      </c>
      <c r="Q24" s="2">
        <v>0</v>
      </c>
      <c r="R24" s="2">
        <v>4</v>
      </c>
      <c r="S24" s="214">
        <v>40</v>
      </c>
    </row>
    <row r="25" spans="1:52">
      <c r="A25">
        <v>4</v>
      </c>
      <c r="B25">
        <v>332</v>
      </c>
      <c r="C25" t="s">
        <v>103</v>
      </c>
      <c r="D25" t="s">
        <v>8</v>
      </c>
      <c r="E25" t="s">
        <v>25</v>
      </c>
      <c r="F25" t="s">
        <v>107</v>
      </c>
      <c r="G25">
        <v>1</v>
      </c>
      <c r="K25" s="2" t="s">
        <v>24</v>
      </c>
      <c r="L25" s="2">
        <v>0</v>
      </c>
      <c r="M25" s="2">
        <v>1</v>
      </c>
      <c r="N25" s="2">
        <v>0</v>
      </c>
      <c r="O25" s="2">
        <v>1</v>
      </c>
      <c r="P25" s="2">
        <v>0</v>
      </c>
      <c r="Q25" s="2">
        <v>0</v>
      </c>
      <c r="R25" s="2">
        <v>2</v>
      </c>
      <c r="S25" s="214"/>
    </row>
    <row r="26" spans="1:52">
      <c r="A26">
        <v>4</v>
      </c>
      <c r="B26">
        <v>408</v>
      </c>
      <c r="C26" t="s">
        <v>103</v>
      </c>
      <c r="D26" t="s">
        <v>8</v>
      </c>
      <c r="E26" t="s">
        <v>65</v>
      </c>
      <c r="F26" t="s">
        <v>107</v>
      </c>
      <c r="G26">
        <v>1</v>
      </c>
      <c r="K26" s="2" t="s">
        <v>65</v>
      </c>
      <c r="L26" s="2">
        <v>0</v>
      </c>
      <c r="M26" s="2">
        <v>0</v>
      </c>
      <c r="N26" s="2">
        <v>0</v>
      </c>
      <c r="O26" s="2">
        <v>1</v>
      </c>
      <c r="P26" s="2">
        <v>1</v>
      </c>
      <c r="Q26" s="2">
        <v>0</v>
      </c>
      <c r="R26" s="2">
        <v>2</v>
      </c>
      <c r="S26" s="214"/>
    </row>
    <row r="27" spans="1:52">
      <c r="A27">
        <v>4</v>
      </c>
      <c r="B27">
        <v>428</v>
      </c>
      <c r="C27" t="s">
        <v>103</v>
      </c>
      <c r="D27" t="s">
        <v>8</v>
      </c>
      <c r="E27" t="s">
        <v>73</v>
      </c>
      <c r="F27" t="s">
        <v>107</v>
      </c>
      <c r="G27">
        <v>1</v>
      </c>
      <c r="K27" s="2" t="s">
        <v>26</v>
      </c>
      <c r="L27" s="2">
        <v>2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  <c r="R27" s="2">
        <v>6</v>
      </c>
      <c r="S27" s="214"/>
    </row>
    <row r="28" spans="1:52">
      <c r="A28">
        <v>4</v>
      </c>
      <c r="B28">
        <v>472</v>
      </c>
      <c r="C28" t="s">
        <v>103</v>
      </c>
      <c r="D28" t="s">
        <v>8</v>
      </c>
      <c r="E28" t="s">
        <v>88</v>
      </c>
      <c r="F28" t="s">
        <v>107</v>
      </c>
      <c r="G28">
        <v>1</v>
      </c>
      <c r="K28" s="2" t="s">
        <v>7</v>
      </c>
      <c r="L28" s="2">
        <v>1</v>
      </c>
      <c r="M28" s="2">
        <v>1</v>
      </c>
      <c r="N28" s="2">
        <v>0</v>
      </c>
      <c r="O28" s="2">
        <v>1</v>
      </c>
      <c r="P28" s="2">
        <v>1</v>
      </c>
      <c r="Q28" s="2">
        <v>0</v>
      </c>
      <c r="R28" s="2">
        <v>4</v>
      </c>
      <c r="S28" s="214"/>
    </row>
    <row r="29" spans="1:52">
      <c r="A29">
        <v>4</v>
      </c>
      <c r="B29">
        <v>480</v>
      </c>
      <c r="C29" t="s">
        <v>103</v>
      </c>
      <c r="D29" t="s">
        <v>8</v>
      </c>
      <c r="E29" t="s">
        <v>90</v>
      </c>
      <c r="F29" t="s">
        <v>107</v>
      </c>
      <c r="G29">
        <v>1</v>
      </c>
      <c r="K29" s="2" t="s">
        <v>25</v>
      </c>
      <c r="L29" s="2">
        <v>1</v>
      </c>
      <c r="M29" s="2">
        <v>0</v>
      </c>
      <c r="N29" s="2">
        <v>1</v>
      </c>
      <c r="O29" s="2">
        <v>1</v>
      </c>
      <c r="P29" s="2">
        <v>1</v>
      </c>
      <c r="Q29" s="2">
        <v>0</v>
      </c>
      <c r="R29" s="2">
        <v>4</v>
      </c>
      <c r="S29" s="214"/>
    </row>
    <row r="30" spans="1:52">
      <c r="A30">
        <v>5</v>
      </c>
      <c r="B30">
        <v>64</v>
      </c>
      <c r="C30" t="s">
        <v>103</v>
      </c>
      <c r="D30" t="s">
        <v>8</v>
      </c>
      <c r="E30" t="s">
        <v>7</v>
      </c>
      <c r="F30" t="s">
        <v>105</v>
      </c>
      <c r="G30">
        <v>2</v>
      </c>
      <c r="K30" s="2" t="s">
        <v>90</v>
      </c>
      <c r="L30" s="2">
        <v>0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5</v>
      </c>
      <c r="S30" s="214"/>
    </row>
    <row r="31" spans="1:52">
      <c r="A31">
        <v>5</v>
      </c>
      <c r="B31">
        <v>66</v>
      </c>
      <c r="C31" t="s">
        <v>103</v>
      </c>
      <c r="D31" t="s">
        <v>8</v>
      </c>
      <c r="E31" t="s">
        <v>11</v>
      </c>
      <c r="F31" t="s">
        <v>105</v>
      </c>
      <c r="G31">
        <v>2</v>
      </c>
      <c r="K31" s="2" t="s">
        <v>82</v>
      </c>
      <c r="L31" s="2">
        <v>2</v>
      </c>
      <c r="M31" s="2">
        <v>2</v>
      </c>
      <c r="N31" s="2">
        <v>2</v>
      </c>
      <c r="O31" s="2">
        <v>1</v>
      </c>
      <c r="P31" s="2">
        <v>1</v>
      </c>
      <c r="Q31" s="2">
        <v>0</v>
      </c>
      <c r="R31" s="2">
        <v>8</v>
      </c>
      <c r="S31" s="214"/>
    </row>
    <row r="32" spans="1:52">
      <c r="A32">
        <v>5</v>
      </c>
      <c r="B32">
        <v>70</v>
      </c>
      <c r="C32" t="s">
        <v>103</v>
      </c>
      <c r="D32" t="s">
        <v>8</v>
      </c>
      <c r="E32" t="s">
        <v>24</v>
      </c>
      <c r="F32" t="s">
        <v>105</v>
      </c>
      <c r="G32">
        <v>2</v>
      </c>
      <c r="K32" s="2" t="s">
        <v>88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0</v>
      </c>
      <c r="R32" s="2">
        <v>5</v>
      </c>
      <c r="S32" s="214"/>
    </row>
    <row r="33" spans="1:19">
      <c r="A33">
        <v>5</v>
      </c>
      <c r="B33">
        <v>72</v>
      </c>
      <c r="C33" t="s">
        <v>103</v>
      </c>
      <c r="D33" t="s">
        <v>104</v>
      </c>
      <c r="E33" t="s">
        <v>26</v>
      </c>
      <c r="F33" t="s">
        <v>105</v>
      </c>
      <c r="G33">
        <v>2</v>
      </c>
    </row>
    <row r="34" spans="1:19">
      <c r="A34">
        <v>5</v>
      </c>
      <c r="B34">
        <v>110</v>
      </c>
      <c r="C34" t="s">
        <v>103</v>
      </c>
      <c r="D34" t="s">
        <v>13</v>
      </c>
      <c r="E34" t="s">
        <v>82</v>
      </c>
      <c r="F34" t="s">
        <v>105</v>
      </c>
      <c r="G34">
        <v>2</v>
      </c>
      <c r="K34" s="3" t="s">
        <v>114</v>
      </c>
      <c r="L34" s="215" t="s">
        <v>111</v>
      </c>
      <c r="M34" s="215"/>
      <c r="N34" s="215"/>
      <c r="O34" s="215"/>
      <c r="P34" s="215"/>
      <c r="Q34" s="215"/>
      <c r="R34" s="215" t="s">
        <v>112</v>
      </c>
      <c r="S34" s="215" t="s">
        <v>113</v>
      </c>
    </row>
    <row r="35" spans="1:19">
      <c r="A35">
        <v>5</v>
      </c>
      <c r="B35">
        <v>112</v>
      </c>
      <c r="C35" t="s">
        <v>103</v>
      </c>
      <c r="D35" t="s">
        <v>13</v>
      </c>
      <c r="E35" t="s">
        <v>82</v>
      </c>
      <c r="F35" t="s">
        <v>105</v>
      </c>
      <c r="G35">
        <v>2</v>
      </c>
      <c r="K35" s="3" t="s">
        <v>110</v>
      </c>
      <c r="L35" s="3">
        <v>1</v>
      </c>
      <c r="M35" s="3">
        <v>2</v>
      </c>
      <c r="N35" s="3">
        <v>3</v>
      </c>
      <c r="O35" s="3">
        <v>4</v>
      </c>
      <c r="P35" s="3">
        <v>5</v>
      </c>
      <c r="Q35" s="3">
        <v>6</v>
      </c>
      <c r="R35" s="215"/>
      <c r="S35" s="215"/>
    </row>
    <row r="36" spans="1:19">
      <c r="A36">
        <v>5</v>
      </c>
      <c r="B36">
        <v>122</v>
      </c>
      <c r="C36" t="s">
        <v>103</v>
      </c>
      <c r="D36" t="s">
        <v>8</v>
      </c>
      <c r="E36" t="s">
        <v>88</v>
      </c>
      <c r="F36" t="s">
        <v>105</v>
      </c>
      <c r="G36">
        <v>2</v>
      </c>
      <c r="K36" s="2" t="s">
        <v>7</v>
      </c>
      <c r="L36" s="2">
        <v>1</v>
      </c>
      <c r="M36" s="2">
        <v>1</v>
      </c>
      <c r="N36" s="2">
        <v>0</v>
      </c>
      <c r="O36" s="2">
        <v>1</v>
      </c>
      <c r="P36" s="2">
        <v>1</v>
      </c>
      <c r="Q36" s="2">
        <v>0</v>
      </c>
      <c r="R36" s="2">
        <v>4</v>
      </c>
      <c r="S36" s="214">
        <v>13</v>
      </c>
    </row>
    <row r="37" spans="1:19">
      <c r="A37">
        <v>5</v>
      </c>
      <c r="B37">
        <v>124</v>
      </c>
      <c r="C37" t="s">
        <v>103</v>
      </c>
      <c r="D37" t="s">
        <v>8</v>
      </c>
      <c r="E37" t="s">
        <v>90</v>
      </c>
      <c r="F37" t="s">
        <v>105</v>
      </c>
      <c r="G37">
        <v>2</v>
      </c>
      <c r="K37" s="2" t="s">
        <v>25</v>
      </c>
      <c r="L37" s="2">
        <v>1</v>
      </c>
      <c r="M37" s="2">
        <v>0</v>
      </c>
      <c r="N37" s="2">
        <v>1</v>
      </c>
      <c r="O37" s="2">
        <v>1</v>
      </c>
      <c r="P37" s="2">
        <v>1</v>
      </c>
      <c r="Q37" s="2">
        <v>0</v>
      </c>
      <c r="R37" s="2">
        <v>4</v>
      </c>
      <c r="S37" s="214"/>
    </row>
    <row r="38" spans="1:19">
      <c r="A38">
        <v>5</v>
      </c>
      <c r="B38">
        <v>318</v>
      </c>
      <c r="C38" t="s">
        <v>106</v>
      </c>
      <c r="D38" t="s">
        <v>8</v>
      </c>
      <c r="E38" t="s">
        <v>11</v>
      </c>
      <c r="F38" t="s">
        <v>107</v>
      </c>
      <c r="G38">
        <v>1</v>
      </c>
      <c r="K38" s="2" t="s">
        <v>88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0</v>
      </c>
      <c r="R38" s="2">
        <v>5</v>
      </c>
      <c r="S38" s="214"/>
    </row>
    <row r="39" spans="1:19">
      <c r="A39">
        <v>5</v>
      </c>
      <c r="B39">
        <v>326</v>
      </c>
      <c r="C39" t="s">
        <v>106</v>
      </c>
      <c r="D39" t="s">
        <v>8</v>
      </c>
      <c r="E39" t="s">
        <v>23</v>
      </c>
      <c r="F39" t="s">
        <v>107</v>
      </c>
      <c r="G39">
        <v>1</v>
      </c>
    </row>
    <row r="40" spans="1:19">
      <c r="A40">
        <v>5</v>
      </c>
      <c r="B40">
        <v>330</v>
      </c>
      <c r="C40" t="s">
        <v>106</v>
      </c>
      <c r="D40" t="s">
        <v>8</v>
      </c>
      <c r="E40" t="s">
        <v>24</v>
      </c>
      <c r="F40" t="s">
        <v>107</v>
      </c>
      <c r="G40">
        <v>1</v>
      </c>
      <c r="K40" s="3" t="s">
        <v>115</v>
      </c>
      <c r="L40" s="215" t="s">
        <v>111</v>
      </c>
      <c r="M40" s="215"/>
      <c r="N40" s="215"/>
      <c r="O40" s="215"/>
      <c r="P40" s="215" t="s">
        <v>112</v>
      </c>
      <c r="Q40" s="215" t="s">
        <v>113</v>
      </c>
    </row>
    <row r="41" spans="1:19">
      <c r="A41">
        <v>5</v>
      </c>
      <c r="B41">
        <v>334</v>
      </c>
      <c r="C41" t="s">
        <v>106</v>
      </c>
      <c r="D41" t="s">
        <v>8</v>
      </c>
      <c r="E41" t="s">
        <v>25</v>
      </c>
      <c r="F41" t="s">
        <v>107</v>
      </c>
      <c r="G41">
        <v>1</v>
      </c>
      <c r="K41" s="3" t="s">
        <v>110</v>
      </c>
      <c r="L41" s="3">
        <v>1</v>
      </c>
      <c r="M41" s="3">
        <v>2</v>
      </c>
      <c r="N41" s="3">
        <v>3</v>
      </c>
      <c r="O41" s="3">
        <v>4</v>
      </c>
      <c r="P41" s="215"/>
      <c r="Q41" s="215"/>
    </row>
    <row r="42" spans="1:19">
      <c r="A42">
        <v>5</v>
      </c>
      <c r="B42">
        <v>410</v>
      </c>
      <c r="C42" t="s">
        <v>106</v>
      </c>
      <c r="D42" t="s">
        <v>8</v>
      </c>
      <c r="E42" t="s">
        <v>65</v>
      </c>
      <c r="F42" t="s">
        <v>107</v>
      </c>
      <c r="G42">
        <v>1</v>
      </c>
      <c r="K42" s="2" t="s">
        <v>11</v>
      </c>
      <c r="L42" s="2">
        <v>1</v>
      </c>
      <c r="M42" s="2">
        <v>1</v>
      </c>
      <c r="N42" s="2">
        <v>1</v>
      </c>
      <c r="O42" s="2">
        <v>1</v>
      </c>
      <c r="P42" s="2">
        <v>4</v>
      </c>
      <c r="Q42" s="214">
        <v>30</v>
      </c>
    </row>
    <row r="43" spans="1:19">
      <c r="A43">
        <v>5</v>
      </c>
      <c r="B43">
        <v>470</v>
      </c>
      <c r="C43" t="s">
        <v>106</v>
      </c>
      <c r="D43" t="s">
        <v>8</v>
      </c>
      <c r="E43" t="s">
        <v>86</v>
      </c>
      <c r="F43" t="s">
        <v>107</v>
      </c>
      <c r="G43">
        <v>1</v>
      </c>
      <c r="K43" s="2" t="s">
        <v>24</v>
      </c>
      <c r="L43" s="2">
        <v>1</v>
      </c>
      <c r="M43" s="2">
        <v>1</v>
      </c>
      <c r="N43" s="2">
        <v>1</v>
      </c>
      <c r="O43" s="2">
        <v>1</v>
      </c>
      <c r="P43" s="2">
        <v>4</v>
      </c>
      <c r="Q43" s="214"/>
    </row>
    <row r="44" spans="1:19">
      <c r="A44">
        <v>5</v>
      </c>
      <c r="B44">
        <v>474</v>
      </c>
      <c r="C44" t="s">
        <v>106</v>
      </c>
      <c r="D44" t="s">
        <v>8</v>
      </c>
      <c r="E44" t="s">
        <v>88</v>
      </c>
      <c r="F44" t="s">
        <v>107</v>
      </c>
      <c r="G44">
        <v>1</v>
      </c>
      <c r="K44" s="2" t="s">
        <v>65</v>
      </c>
      <c r="L44" s="2">
        <v>1</v>
      </c>
      <c r="M44" s="2">
        <v>1</v>
      </c>
      <c r="N44" s="2">
        <v>1</v>
      </c>
      <c r="O44" s="2">
        <v>1</v>
      </c>
      <c r="P44" s="2">
        <v>4</v>
      </c>
      <c r="Q44" s="214"/>
    </row>
    <row r="45" spans="1:19">
      <c r="A45">
        <v>5</v>
      </c>
      <c r="B45">
        <v>490</v>
      </c>
      <c r="C45" t="s">
        <v>106</v>
      </c>
      <c r="D45" t="s">
        <v>8</v>
      </c>
      <c r="E45" t="s">
        <v>92</v>
      </c>
      <c r="F45" t="s">
        <v>107</v>
      </c>
      <c r="G45">
        <v>1</v>
      </c>
      <c r="K45" s="2" t="s">
        <v>7</v>
      </c>
      <c r="L45" s="2">
        <v>1</v>
      </c>
      <c r="M45" s="2">
        <v>1</v>
      </c>
      <c r="N45" s="2">
        <v>1</v>
      </c>
      <c r="O45" s="2">
        <v>1</v>
      </c>
      <c r="P45" s="2">
        <v>4</v>
      </c>
      <c r="Q45" s="214"/>
    </row>
    <row r="46" spans="1:19">
      <c r="A46">
        <v>6</v>
      </c>
      <c r="B46">
        <v>65</v>
      </c>
      <c r="C46" t="s">
        <v>106</v>
      </c>
      <c r="D46" t="s">
        <v>8</v>
      </c>
      <c r="E46" t="s">
        <v>7</v>
      </c>
      <c r="F46" t="s">
        <v>105</v>
      </c>
      <c r="G46">
        <v>2</v>
      </c>
      <c r="K46" s="2" t="s">
        <v>25</v>
      </c>
      <c r="L46" s="2">
        <v>1</v>
      </c>
      <c r="M46" s="2">
        <v>1</v>
      </c>
      <c r="N46" s="2">
        <v>1</v>
      </c>
      <c r="O46" s="2">
        <v>1</v>
      </c>
      <c r="P46" s="2">
        <v>4</v>
      </c>
      <c r="Q46" s="214"/>
    </row>
    <row r="47" spans="1:19">
      <c r="A47">
        <v>6</v>
      </c>
      <c r="B47">
        <v>123</v>
      </c>
      <c r="C47" t="s">
        <v>106</v>
      </c>
      <c r="D47" t="s">
        <v>8</v>
      </c>
      <c r="E47" t="s">
        <v>88</v>
      </c>
      <c r="F47" t="s">
        <v>105</v>
      </c>
      <c r="G47">
        <v>2</v>
      </c>
      <c r="K47" s="2" t="s">
        <v>23</v>
      </c>
      <c r="L47" s="2">
        <v>1</v>
      </c>
      <c r="M47" s="2">
        <v>0</v>
      </c>
      <c r="N47" s="2">
        <v>0</v>
      </c>
      <c r="O47" s="2">
        <v>0</v>
      </c>
      <c r="P47" s="2">
        <v>1</v>
      </c>
      <c r="Q47" s="214"/>
    </row>
    <row r="48" spans="1:19">
      <c r="A48">
        <v>7</v>
      </c>
      <c r="B48">
        <v>315</v>
      </c>
      <c r="C48" t="s">
        <v>6</v>
      </c>
      <c r="D48" t="s">
        <v>8</v>
      </c>
      <c r="E48" t="s">
        <v>7</v>
      </c>
      <c r="F48" t="s">
        <v>107</v>
      </c>
      <c r="G48">
        <v>1</v>
      </c>
      <c r="K48" s="2" t="s">
        <v>90</v>
      </c>
      <c r="L48" s="2">
        <v>1</v>
      </c>
      <c r="M48" s="2">
        <v>1</v>
      </c>
      <c r="N48" s="2">
        <v>1</v>
      </c>
      <c r="O48" s="2">
        <v>1</v>
      </c>
      <c r="P48" s="2">
        <v>4</v>
      </c>
      <c r="Q48" s="214"/>
    </row>
    <row r="49" spans="1:17">
      <c r="A49">
        <v>7</v>
      </c>
      <c r="B49">
        <v>319</v>
      </c>
      <c r="C49" t="s">
        <v>6</v>
      </c>
      <c r="D49" t="s">
        <v>8</v>
      </c>
      <c r="E49" t="s">
        <v>11</v>
      </c>
      <c r="F49" t="s">
        <v>107</v>
      </c>
      <c r="G49">
        <v>1</v>
      </c>
      <c r="K49" s="2" t="s">
        <v>73</v>
      </c>
      <c r="L49" s="2">
        <v>1</v>
      </c>
      <c r="M49" s="2">
        <v>1</v>
      </c>
      <c r="N49" s="2">
        <v>1</v>
      </c>
      <c r="O49" s="2">
        <v>1</v>
      </c>
      <c r="P49" s="2">
        <v>4</v>
      </c>
      <c r="Q49" s="214"/>
    </row>
    <row r="50" spans="1:17">
      <c r="A50">
        <v>7</v>
      </c>
      <c r="B50">
        <v>327</v>
      </c>
      <c r="C50" t="s">
        <v>6</v>
      </c>
      <c r="D50" t="s">
        <v>8</v>
      </c>
      <c r="E50" t="s">
        <v>23</v>
      </c>
      <c r="F50" t="s">
        <v>107</v>
      </c>
      <c r="G50">
        <v>1</v>
      </c>
      <c r="K50" s="2" t="s">
        <v>88</v>
      </c>
      <c r="L50" s="2">
        <v>1</v>
      </c>
      <c r="M50" s="2">
        <v>0</v>
      </c>
      <c r="N50" s="2">
        <v>0</v>
      </c>
      <c r="O50" s="2">
        <v>0</v>
      </c>
      <c r="P50" s="2">
        <v>1</v>
      </c>
      <c r="Q50" s="214"/>
    </row>
    <row r="51" spans="1:17">
      <c r="A51">
        <v>7</v>
      </c>
      <c r="B51">
        <v>331</v>
      </c>
      <c r="C51" t="s">
        <v>6</v>
      </c>
      <c r="D51" t="s">
        <v>8</v>
      </c>
      <c r="E51" t="s">
        <v>24</v>
      </c>
      <c r="F51" t="s">
        <v>107</v>
      </c>
      <c r="G51">
        <v>1</v>
      </c>
    </row>
    <row r="52" spans="1:17">
      <c r="A52">
        <v>7</v>
      </c>
      <c r="B52">
        <v>335</v>
      </c>
      <c r="C52" t="s">
        <v>6</v>
      </c>
      <c r="D52" t="s">
        <v>8</v>
      </c>
      <c r="E52" t="s">
        <v>25</v>
      </c>
      <c r="F52" t="s">
        <v>107</v>
      </c>
      <c r="G52">
        <v>1</v>
      </c>
      <c r="K52" s="3" t="s">
        <v>116</v>
      </c>
      <c r="L52" s="215" t="s">
        <v>111</v>
      </c>
      <c r="M52" s="215"/>
      <c r="N52" s="215"/>
      <c r="O52" s="215"/>
      <c r="P52" s="215" t="s">
        <v>112</v>
      </c>
      <c r="Q52" s="215" t="s">
        <v>113</v>
      </c>
    </row>
    <row r="53" spans="1:17">
      <c r="A53">
        <v>7</v>
      </c>
      <c r="B53">
        <v>411</v>
      </c>
      <c r="C53" t="s">
        <v>6</v>
      </c>
      <c r="D53" t="s">
        <v>8</v>
      </c>
      <c r="E53" t="s">
        <v>65</v>
      </c>
      <c r="F53" t="s">
        <v>107</v>
      </c>
      <c r="G53">
        <v>1</v>
      </c>
      <c r="K53" s="3" t="s">
        <v>110</v>
      </c>
      <c r="L53" s="3">
        <v>1</v>
      </c>
      <c r="M53" s="3">
        <v>2</v>
      </c>
      <c r="N53" s="3">
        <v>3</v>
      </c>
      <c r="O53" s="3">
        <v>4</v>
      </c>
      <c r="P53" s="215"/>
      <c r="Q53" s="215"/>
    </row>
    <row r="54" spans="1:17">
      <c r="A54">
        <v>7</v>
      </c>
      <c r="B54">
        <v>431</v>
      </c>
      <c r="C54" t="s">
        <v>6</v>
      </c>
      <c r="D54" t="s">
        <v>8</v>
      </c>
      <c r="E54" t="s">
        <v>73</v>
      </c>
      <c r="F54" t="s">
        <v>107</v>
      </c>
      <c r="G54">
        <v>1</v>
      </c>
      <c r="K54" s="2" t="s">
        <v>11</v>
      </c>
      <c r="L54" s="2">
        <v>1</v>
      </c>
      <c r="M54" s="2">
        <v>1</v>
      </c>
      <c r="N54" s="2">
        <v>1</v>
      </c>
      <c r="O54" s="2">
        <v>1</v>
      </c>
      <c r="P54" s="2">
        <v>4</v>
      </c>
      <c r="Q54" s="214">
        <v>26</v>
      </c>
    </row>
    <row r="55" spans="1:17">
      <c r="A55">
        <v>7</v>
      </c>
      <c r="B55">
        <v>475</v>
      </c>
      <c r="C55" t="s">
        <v>6</v>
      </c>
      <c r="D55" t="s">
        <v>8</v>
      </c>
      <c r="E55" t="s">
        <v>88</v>
      </c>
      <c r="F55" t="s">
        <v>107</v>
      </c>
      <c r="G55">
        <v>1</v>
      </c>
      <c r="K55" s="2" t="s">
        <v>24</v>
      </c>
      <c r="L55" s="2">
        <v>1</v>
      </c>
      <c r="M55" s="2">
        <v>1</v>
      </c>
      <c r="N55" s="2">
        <v>1</v>
      </c>
      <c r="O55" s="2">
        <v>1</v>
      </c>
      <c r="P55" s="2">
        <v>4</v>
      </c>
      <c r="Q55" s="214"/>
    </row>
    <row r="56" spans="1:17">
      <c r="A56">
        <v>7</v>
      </c>
      <c r="B56">
        <v>483</v>
      </c>
      <c r="C56" t="s">
        <v>6</v>
      </c>
      <c r="D56" t="s">
        <v>8</v>
      </c>
      <c r="E56" t="s">
        <v>90</v>
      </c>
      <c r="F56" t="s">
        <v>107</v>
      </c>
      <c r="G56">
        <v>1</v>
      </c>
      <c r="K56" s="2" t="s">
        <v>65</v>
      </c>
      <c r="L56" s="2">
        <v>1</v>
      </c>
      <c r="M56" s="2">
        <v>1</v>
      </c>
      <c r="N56" s="2">
        <v>1</v>
      </c>
      <c r="O56" s="2">
        <v>1</v>
      </c>
      <c r="P56" s="2">
        <v>4</v>
      </c>
      <c r="Q56" s="214"/>
    </row>
    <row r="57" spans="1:17">
      <c r="A57">
        <v>8</v>
      </c>
      <c r="B57">
        <v>126</v>
      </c>
      <c r="C57" t="s">
        <v>103</v>
      </c>
      <c r="D57" t="s">
        <v>8</v>
      </c>
      <c r="E57" t="s">
        <v>25</v>
      </c>
      <c r="F57" t="s">
        <v>105</v>
      </c>
      <c r="G57">
        <v>3</v>
      </c>
      <c r="K57" s="2" t="s">
        <v>86</v>
      </c>
      <c r="L57" s="2">
        <v>1</v>
      </c>
      <c r="M57" s="2">
        <v>1</v>
      </c>
      <c r="N57" s="2">
        <v>1</v>
      </c>
      <c r="O57" s="2">
        <v>1</v>
      </c>
      <c r="P57" s="2">
        <v>4</v>
      </c>
      <c r="Q57" s="214"/>
    </row>
    <row r="58" spans="1:17">
      <c r="A58">
        <v>8</v>
      </c>
      <c r="B58">
        <v>128</v>
      </c>
      <c r="C58" t="s">
        <v>103</v>
      </c>
      <c r="D58" t="s">
        <v>104</v>
      </c>
      <c r="E58" t="s">
        <v>26</v>
      </c>
      <c r="F58" t="s">
        <v>105</v>
      </c>
      <c r="G58">
        <v>3</v>
      </c>
      <c r="K58" s="2" t="s">
        <v>25</v>
      </c>
      <c r="L58" s="2">
        <v>1</v>
      </c>
      <c r="M58" s="2">
        <v>1</v>
      </c>
      <c r="N58" s="2">
        <v>1</v>
      </c>
      <c r="O58" s="2">
        <v>1</v>
      </c>
      <c r="P58" s="2">
        <v>4</v>
      </c>
      <c r="Q58" s="214"/>
    </row>
    <row r="59" spans="1:17">
      <c r="A59">
        <v>8</v>
      </c>
      <c r="B59">
        <v>172</v>
      </c>
      <c r="C59" t="s">
        <v>103</v>
      </c>
      <c r="D59" t="s">
        <v>13</v>
      </c>
      <c r="E59" t="s">
        <v>82</v>
      </c>
      <c r="F59" t="s">
        <v>105</v>
      </c>
      <c r="G59">
        <v>3</v>
      </c>
      <c r="K59" s="2" t="s">
        <v>23</v>
      </c>
      <c r="L59" s="2">
        <v>1</v>
      </c>
      <c r="M59" s="2">
        <v>0</v>
      </c>
      <c r="N59" s="2">
        <v>0</v>
      </c>
      <c r="O59" s="2">
        <v>0</v>
      </c>
      <c r="P59" s="2">
        <v>1</v>
      </c>
      <c r="Q59" s="214"/>
    </row>
    <row r="60" spans="1:17">
      <c r="A60">
        <v>8</v>
      </c>
      <c r="B60">
        <v>174</v>
      </c>
      <c r="C60" t="s">
        <v>103</v>
      </c>
      <c r="D60" t="s">
        <v>13</v>
      </c>
      <c r="E60" t="s">
        <v>82</v>
      </c>
      <c r="F60" t="s">
        <v>105</v>
      </c>
      <c r="G60">
        <v>3</v>
      </c>
      <c r="K60" s="2" t="s">
        <v>88</v>
      </c>
      <c r="L60" s="2">
        <v>1</v>
      </c>
      <c r="M60" s="2">
        <v>0</v>
      </c>
      <c r="N60" s="2">
        <v>0</v>
      </c>
      <c r="O60" s="2">
        <v>0</v>
      </c>
      <c r="P60" s="2">
        <v>1</v>
      </c>
      <c r="Q60" s="214"/>
    </row>
    <row r="61" spans="1:17">
      <c r="A61">
        <v>8</v>
      </c>
      <c r="B61">
        <v>184</v>
      </c>
      <c r="C61" t="s">
        <v>103</v>
      </c>
      <c r="D61" t="s">
        <v>8</v>
      </c>
      <c r="E61" t="s">
        <v>88</v>
      </c>
      <c r="F61" t="s">
        <v>105</v>
      </c>
      <c r="G61">
        <v>3</v>
      </c>
      <c r="K61" s="2" t="s">
        <v>92</v>
      </c>
      <c r="L61" s="2">
        <v>1</v>
      </c>
      <c r="M61" s="2">
        <v>1</v>
      </c>
      <c r="N61" s="2">
        <v>1</v>
      </c>
      <c r="O61" s="2">
        <v>1</v>
      </c>
      <c r="P61" s="2">
        <v>4</v>
      </c>
      <c r="Q61" s="214"/>
    </row>
    <row r="62" spans="1:17">
      <c r="A62">
        <v>8</v>
      </c>
      <c r="B62">
        <v>186</v>
      </c>
      <c r="C62" t="s">
        <v>103</v>
      </c>
      <c r="D62" t="s">
        <v>8</v>
      </c>
      <c r="E62" t="s">
        <v>90</v>
      </c>
      <c r="F62" t="s">
        <v>105</v>
      </c>
      <c r="G62">
        <v>3</v>
      </c>
    </row>
    <row r="63" spans="1:17">
      <c r="A63">
        <v>9</v>
      </c>
      <c r="B63">
        <v>127</v>
      </c>
      <c r="C63" t="s">
        <v>106</v>
      </c>
      <c r="D63" t="s">
        <v>8</v>
      </c>
      <c r="E63" t="s">
        <v>25</v>
      </c>
      <c r="F63" t="s">
        <v>105</v>
      </c>
      <c r="G63">
        <v>3</v>
      </c>
      <c r="K63" s="3" t="s">
        <v>117</v>
      </c>
      <c r="L63" s="215" t="s">
        <v>111</v>
      </c>
      <c r="M63" s="215"/>
      <c r="N63" s="215"/>
      <c r="O63" s="215"/>
      <c r="P63" s="215" t="s">
        <v>112</v>
      </c>
      <c r="Q63" s="215" t="s">
        <v>113</v>
      </c>
    </row>
    <row r="64" spans="1:17">
      <c r="A64">
        <v>9</v>
      </c>
      <c r="B64">
        <v>185</v>
      </c>
      <c r="C64" t="s">
        <v>106</v>
      </c>
      <c r="D64" t="s">
        <v>8</v>
      </c>
      <c r="E64" t="s">
        <v>88</v>
      </c>
      <c r="F64" t="s">
        <v>105</v>
      </c>
      <c r="G64">
        <v>3</v>
      </c>
      <c r="K64" s="3" t="s">
        <v>110</v>
      </c>
      <c r="L64" s="3">
        <v>1</v>
      </c>
      <c r="M64" s="3">
        <v>2</v>
      </c>
      <c r="N64" s="3">
        <v>3</v>
      </c>
      <c r="O64" s="3">
        <v>4</v>
      </c>
      <c r="P64" s="215"/>
      <c r="Q64" s="215"/>
    </row>
    <row r="65" spans="1:17">
      <c r="A65">
        <v>10</v>
      </c>
      <c r="B65">
        <v>497</v>
      </c>
      <c r="C65" t="s">
        <v>106</v>
      </c>
      <c r="D65" t="s">
        <v>8</v>
      </c>
      <c r="E65" t="s">
        <v>11</v>
      </c>
      <c r="F65" t="s">
        <v>107</v>
      </c>
      <c r="G65">
        <v>2</v>
      </c>
      <c r="K65" s="2" t="s">
        <v>11</v>
      </c>
      <c r="L65" s="2">
        <v>1</v>
      </c>
      <c r="M65" s="2">
        <v>1</v>
      </c>
      <c r="N65" s="2">
        <v>1</v>
      </c>
      <c r="O65" s="2">
        <v>1</v>
      </c>
      <c r="P65" s="2">
        <v>4</v>
      </c>
      <c r="Q65" s="214">
        <v>30</v>
      </c>
    </row>
    <row r="66" spans="1:17">
      <c r="A66">
        <v>10</v>
      </c>
      <c r="B66">
        <v>509</v>
      </c>
      <c r="C66" t="s">
        <v>106</v>
      </c>
      <c r="D66" t="s">
        <v>8</v>
      </c>
      <c r="E66" t="s">
        <v>24</v>
      </c>
      <c r="F66" t="s">
        <v>107</v>
      </c>
      <c r="G66">
        <v>2</v>
      </c>
      <c r="K66" s="2" t="s">
        <v>24</v>
      </c>
      <c r="L66" s="2">
        <v>1</v>
      </c>
      <c r="M66" s="2">
        <v>1</v>
      </c>
      <c r="N66" s="2">
        <v>1</v>
      </c>
      <c r="O66" s="2">
        <v>1</v>
      </c>
      <c r="P66" s="2">
        <v>4</v>
      </c>
      <c r="Q66" s="214"/>
    </row>
    <row r="67" spans="1:17">
      <c r="A67">
        <v>10</v>
      </c>
      <c r="B67">
        <v>513</v>
      </c>
      <c r="C67" t="s">
        <v>106</v>
      </c>
      <c r="D67" t="s">
        <v>8</v>
      </c>
      <c r="E67" t="s">
        <v>25</v>
      </c>
      <c r="F67" t="s">
        <v>107</v>
      </c>
      <c r="G67">
        <v>2</v>
      </c>
      <c r="K67" s="2" t="s">
        <v>65</v>
      </c>
      <c r="L67" s="2">
        <v>1</v>
      </c>
      <c r="M67" s="2">
        <v>1</v>
      </c>
      <c r="N67" s="2">
        <v>1</v>
      </c>
      <c r="O67" s="2">
        <v>1</v>
      </c>
      <c r="P67" s="2">
        <v>4</v>
      </c>
      <c r="Q67" s="214"/>
    </row>
    <row r="68" spans="1:17">
      <c r="A68">
        <v>10</v>
      </c>
      <c r="B68">
        <v>593</v>
      </c>
      <c r="C68" t="s">
        <v>106</v>
      </c>
      <c r="D68" t="s">
        <v>8</v>
      </c>
      <c r="E68" t="s">
        <v>65</v>
      </c>
      <c r="F68" t="s">
        <v>107</v>
      </c>
      <c r="G68">
        <v>2</v>
      </c>
      <c r="K68" s="2" t="s">
        <v>7</v>
      </c>
      <c r="L68" s="2">
        <v>1</v>
      </c>
      <c r="M68" s="2">
        <v>1</v>
      </c>
      <c r="N68" s="2">
        <v>1</v>
      </c>
      <c r="O68" s="2">
        <v>1</v>
      </c>
      <c r="P68" s="2">
        <v>4</v>
      </c>
      <c r="Q68" s="214"/>
    </row>
    <row r="69" spans="1:17">
      <c r="A69">
        <v>10</v>
      </c>
      <c r="B69">
        <v>653</v>
      </c>
      <c r="C69" t="s">
        <v>106</v>
      </c>
      <c r="D69" t="s">
        <v>8</v>
      </c>
      <c r="E69" t="s">
        <v>86</v>
      </c>
      <c r="F69" t="s">
        <v>107</v>
      </c>
      <c r="G69">
        <v>2</v>
      </c>
      <c r="K69" s="2" t="s">
        <v>25</v>
      </c>
      <c r="L69" s="2">
        <v>1</v>
      </c>
      <c r="M69" s="2">
        <v>1</v>
      </c>
      <c r="N69" s="2">
        <v>1</v>
      </c>
      <c r="O69" s="2">
        <v>1</v>
      </c>
      <c r="P69" s="2">
        <v>4</v>
      </c>
      <c r="Q69" s="214"/>
    </row>
    <row r="70" spans="1:17">
      <c r="A70">
        <v>10</v>
      </c>
      <c r="B70">
        <v>669</v>
      </c>
      <c r="C70" t="s">
        <v>106</v>
      </c>
      <c r="D70" t="s">
        <v>8</v>
      </c>
      <c r="E70" t="s">
        <v>92</v>
      </c>
      <c r="F70" t="s">
        <v>107</v>
      </c>
      <c r="G70">
        <v>2</v>
      </c>
      <c r="K70" s="2" t="s">
        <v>23</v>
      </c>
      <c r="L70" s="2">
        <v>1</v>
      </c>
      <c r="M70" s="2">
        <v>0</v>
      </c>
      <c r="N70" s="2">
        <v>0</v>
      </c>
      <c r="O70" s="2">
        <v>0</v>
      </c>
      <c r="P70" s="2">
        <v>1</v>
      </c>
      <c r="Q70" s="214"/>
    </row>
    <row r="71" spans="1:17">
      <c r="A71">
        <v>11</v>
      </c>
      <c r="B71">
        <v>188</v>
      </c>
      <c r="C71" t="s">
        <v>103</v>
      </c>
      <c r="D71" t="s">
        <v>8</v>
      </c>
      <c r="E71" t="s">
        <v>7</v>
      </c>
      <c r="F71" t="s">
        <v>105</v>
      </c>
      <c r="G71">
        <v>4</v>
      </c>
      <c r="K71" s="2" t="s">
        <v>90</v>
      </c>
      <c r="L71" s="2">
        <v>1</v>
      </c>
      <c r="M71" s="2">
        <v>1</v>
      </c>
      <c r="N71" s="2">
        <v>1</v>
      </c>
      <c r="O71" s="2">
        <v>1</v>
      </c>
      <c r="P71" s="2">
        <v>4</v>
      </c>
      <c r="Q71" s="214"/>
    </row>
    <row r="72" spans="1:17">
      <c r="A72">
        <v>11</v>
      </c>
      <c r="B72">
        <v>190</v>
      </c>
      <c r="C72" t="s">
        <v>103</v>
      </c>
      <c r="D72" t="s">
        <v>8</v>
      </c>
      <c r="E72" t="s">
        <v>11</v>
      </c>
      <c r="F72" t="s">
        <v>105</v>
      </c>
      <c r="G72">
        <v>4</v>
      </c>
      <c r="K72" s="2" t="s">
        <v>73</v>
      </c>
      <c r="L72" s="2">
        <v>1</v>
      </c>
      <c r="M72" s="2">
        <v>1</v>
      </c>
      <c r="N72" s="2">
        <v>1</v>
      </c>
      <c r="O72" s="2">
        <v>1</v>
      </c>
      <c r="P72" s="2">
        <v>4</v>
      </c>
      <c r="Q72" s="214"/>
    </row>
    <row r="73" spans="1:17">
      <c r="A73">
        <v>11</v>
      </c>
      <c r="B73">
        <v>192</v>
      </c>
      <c r="C73" t="s">
        <v>103</v>
      </c>
      <c r="D73" t="s">
        <v>8</v>
      </c>
      <c r="E73" t="s">
        <v>24</v>
      </c>
      <c r="F73" t="s">
        <v>105</v>
      </c>
      <c r="G73">
        <v>4</v>
      </c>
      <c r="K73" s="2" t="s">
        <v>88</v>
      </c>
      <c r="L73" s="2">
        <v>1</v>
      </c>
      <c r="M73" s="2">
        <v>0</v>
      </c>
      <c r="N73" s="2">
        <v>0</v>
      </c>
      <c r="O73" s="2">
        <v>0</v>
      </c>
      <c r="P73" s="2">
        <v>1</v>
      </c>
      <c r="Q73" s="214"/>
    </row>
    <row r="74" spans="1:17">
      <c r="A74">
        <v>11</v>
      </c>
      <c r="B74">
        <v>194</v>
      </c>
      <c r="C74" t="s">
        <v>103</v>
      </c>
      <c r="D74" t="s">
        <v>8</v>
      </c>
      <c r="E74" t="s">
        <v>25</v>
      </c>
      <c r="F74" t="s">
        <v>105</v>
      </c>
      <c r="G74">
        <v>4</v>
      </c>
    </row>
    <row r="75" spans="1:17">
      <c r="A75">
        <v>11</v>
      </c>
      <c r="B75">
        <v>196</v>
      </c>
      <c r="C75" t="s">
        <v>103</v>
      </c>
      <c r="D75" t="s">
        <v>104</v>
      </c>
      <c r="E75" t="s">
        <v>26</v>
      </c>
      <c r="F75" t="s">
        <v>105</v>
      </c>
      <c r="G75">
        <v>4</v>
      </c>
    </row>
    <row r="76" spans="1:17">
      <c r="A76">
        <v>11</v>
      </c>
      <c r="B76">
        <v>224</v>
      </c>
      <c r="C76" t="s">
        <v>103</v>
      </c>
      <c r="D76" t="s">
        <v>8</v>
      </c>
      <c r="E76" t="s">
        <v>65</v>
      </c>
      <c r="F76" t="s">
        <v>105</v>
      </c>
      <c r="G76">
        <v>4</v>
      </c>
    </row>
    <row r="77" spans="1:17">
      <c r="A77">
        <v>11</v>
      </c>
      <c r="B77">
        <v>240</v>
      </c>
      <c r="C77" t="s">
        <v>103</v>
      </c>
      <c r="D77" t="s">
        <v>13</v>
      </c>
      <c r="E77" t="s">
        <v>82</v>
      </c>
      <c r="F77" t="s">
        <v>105</v>
      </c>
      <c r="G77">
        <v>4</v>
      </c>
    </row>
    <row r="78" spans="1:17">
      <c r="A78">
        <v>11</v>
      </c>
      <c r="B78">
        <v>246</v>
      </c>
      <c r="C78" t="s">
        <v>103</v>
      </c>
      <c r="D78" t="s">
        <v>8</v>
      </c>
      <c r="E78" t="s">
        <v>88</v>
      </c>
      <c r="F78" t="s">
        <v>105</v>
      </c>
      <c r="G78">
        <v>4</v>
      </c>
    </row>
    <row r="79" spans="1:17">
      <c r="A79">
        <v>11</v>
      </c>
      <c r="B79">
        <v>248</v>
      </c>
      <c r="C79" t="s">
        <v>103</v>
      </c>
      <c r="D79" t="s">
        <v>8</v>
      </c>
      <c r="E79" t="s">
        <v>90</v>
      </c>
      <c r="F79" t="s">
        <v>105</v>
      </c>
      <c r="G79">
        <v>4</v>
      </c>
    </row>
    <row r="80" spans="1:17">
      <c r="A80">
        <v>11</v>
      </c>
      <c r="B80">
        <v>492</v>
      </c>
      <c r="C80" t="s">
        <v>103</v>
      </c>
      <c r="D80" t="s">
        <v>8</v>
      </c>
      <c r="E80" t="s">
        <v>7</v>
      </c>
      <c r="F80" t="s">
        <v>107</v>
      </c>
      <c r="G80">
        <v>2</v>
      </c>
    </row>
    <row r="81" spans="1:7">
      <c r="A81">
        <v>11</v>
      </c>
      <c r="B81">
        <v>496</v>
      </c>
      <c r="C81" t="s">
        <v>103</v>
      </c>
      <c r="D81" t="s">
        <v>8</v>
      </c>
      <c r="E81" t="s">
        <v>11</v>
      </c>
      <c r="F81" t="s">
        <v>107</v>
      </c>
      <c r="G81">
        <v>2</v>
      </c>
    </row>
    <row r="82" spans="1:7">
      <c r="A82">
        <v>11</v>
      </c>
      <c r="B82">
        <v>508</v>
      </c>
      <c r="C82" t="s">
        <v>103</v>
      </c>
      <c r="D82" t="s">
        <v>8</v>
      </c>
      <c r="E82" t="s">
        <v>24</v>
      </c>
      <c r="F82" t="s">
        <v>107</v>
      </c>
      <c r="G82">
        <v>2</v>
      </c>
    </row>
    <row r="83" spans="1:7">
      <c r="A83">
        <v>11</v>
      </c>
      <c r="B83">
        <v>512</v>
      </c>
      <c r="C83" t="s">
        <v>103</v>
      </c>
      <c r="D83" t="s">
        <v>8</v>
      </c>
      <c r="E83" t="s">
        <v>25</v>
      </c>
      <c r="F83" t="s">
        <v>107</v>
      </c>
      <c r="G83">
        <v>2</v>
      </c>
    </row>
    <row r="84" spans="1:7">
      <c r="A84">
        <v>11</v>
      </c>
      <c r="B84">
        <v>592</v>
      </c>
      <c r="C84" t="s">
        <v>103</v>
      </c>
      <c r="D84" t="s">
        <v>8</v>
      </c>
      <c r="E84" t="s">
        <v>65</v>
      </c>
      <c r="F84" t="s">
        <v>107</v>
      </c>
      <c r="G84">
        <v>2</v>
      </c>
    </row>
    <row r="85" spans="1:7">
      <c r="A85">
        <v>11</v>
      </c>
      <c r="B85">
        <v>616</v>
      </c>
      <c r="C85" t="s">
        <v>103</v>
      </c>
      <c r="D85" t="s">
        <v>8</v>
      </c>
      <c r="E85" t="s">
        <v>73</v>
      </c>
      <c r="F85" t="s">
        <v>107</v>
      </c>
      <c r="G85">
        <v>2</v>
      </c>
    </row>
    <row r="86" spans="1:7">
      <c r="A86">
        <v>11</v>
      </c>
      <c r="B86">
        <v>660</v>
      </c>
      <c r="C86" t="s">
        <v>103</v>
      </c>
      <c r="D86" t="s">
        <v>8</v>
      </c>
      <c r="E86" t="s">
        <v>90</v>
      </c>
      <c r="F86" t="s">
        <v>107</v>
      </c>
      <c r="G86">
        <v>2</v>
      </c>
    </row>
    <row r="87" spans="1:7">
      <c r="A87">
        <v>12</v>
      </c>
      <c r="B87">
        <v>189</v>
      </c>
      <c r="C87" t="s">
        <v>106</v>
      </c>
      <c r="D87" t="s">
        <v>8</v>
      </c>
      <c r="E87" t="s">
        <v>7</v>
      </c>
      <c r="F87" t="s">
        <v>105</v>
      </c>
      <c r="G87">
        <v>4</v>
      </c>
    </row>
    <row r="88" spans="1:7">
      <c r="A88">
        <v>12</v>
      </c>
      <c r="B88">
        <v>195</v>
      </c>
      <c r="C88" t="s">
        <v>106</v>
      </c>
      <c r="D88" t="s">
        <v>8</v>
      </c>
      <c r="E88" t="s">
        <v>25</v>
      </c>
      <c r="F88" t="s">
        <v>105</v>
      </c>
      <c r="G88">
        <v>4</v>
      </c>
    </row>
    <row r="89" spans="1:7">
      <c r="A89">
        <v>12</v>
      </c>
      <c r="B89">
        <v>247</v>
      </c>
      <c r="C89" t="s">
        <v>106</v>
      </c>
      <c r="D89" t="s">
        <v>8</v>
      </c>
      <c r="E89" t="s">
        <v>88</v>
      </c>
      <c r="F89" t="s">
        <v>105</v>
      </c>
      <c r="G89">
        <v>4</v>
      </c>
    </row>
    <row r="90" spans="1:7">
      <c r="A90">
        <v>12</v>
      </c>
      <c r="B90">
        <v>498</v>
      </c>
      <c r="C90" t="s">
        <v>106</v>
      </c>
      <c r="D90" t="s">
        <v>8</v>
      </c>
      <c r="E90" t="s">
        <v>11</v>
      </c>
      <c r="F90" t="s">
        <v>107</v>
      </c>
      <c r="G90">
        <v>2</v>
      </c>
    </row>
    <row r="91" spans="1:7">
      <c r="A91">
        <v>12</v>
      </c>
      <c r="B91">
        <v>510</v>
      </c>
      <c r="C91" t="s">
        <v>106</v>
      </c>
      <c r="D91" t="s">
        <v>8</v>
      </c>
      <c r="E91" t="s">
        <v>24</v>
      </c>
      <c r="F91" t="s">
        <v>107</v>
      </c>
      <c r="G91">
        <v>2</v>
      </c>
    </row>
    <row r="92" spans="1:7">
      <c r="A92">
        <v>12</v>
      </c>
      <c r="B92">
        <v>514</v>
      </c>
      <c r="C92" t="s">
        <v>106</v>
      </c>
      <c r="D92" t="s">
        <v>8</v>
      </c>
      <c r="E92" t="s">
        <v>25</v>
      </c>
      <c r="F92" t="s">
        <v>107</v>
      </c>
      <c r="G92">
        <v>2</v>
      </c>
    </row>
    <row r="93" spans="1:7">
      <c r="A93">
        <v>12</v>
      </c>
      <c r="B93">
        <v>594</v>
      </c>
      <c r="C93" t="s">
        <v>106</v>
      </c>
      <c r="D93" t="s">
        <v>8</v>
      </c>
      <c r="E93" t="s">
        <v>65</v>
      </c>
      <c r="F93" t="s">
        <v>107</v>
      </c>
      <c r="G93">
        <v>2</v>
      </c>
    </row>
    <row r="94" spans="1:7">
      <c r="A94">
        <v>12</v>
      </c>
      <c r="B94">
        <v>654</v>
      </c>
      <c r="C94" t="s">
        <v>106</v>
      </c>
      <c r="D94" t="s">
        <v>8</v>
      </c>
      <c r="E94" t="s">
        <v>86</v>
      </c>
      <c r="F94" t="s">
        <v>107</v>
      </c>
      <c r="G94">
        <v>2</v>
      </c>
    </row>
    <row r="95" spans="1:7">
      <c r="A95">
        <v>12</v>
      </c>
      <c r="B95">
        <v>670</v>
      </c>
      <c r="C95" t="s">
        <v>106</v>
      </c>
      <c r="D95" t="s">
        <v>8</v>
      </c>
      <c r="E95" t="s">
        <v>92</v>
      </c>
      <c r="F95" t="s">
        <v>107</v>
      </c>
      <c r="G95">
        <v>2</v>
      </c>
    </row>
    <row r="96" spans="1:7">
      <c r="A96">
        <v>14</v>
      </c>
      <c r="B96">
        <v>250</v>
      </c>
      <c r="C96" t="s">
        <v>103</v>
      </c>
      <c r="D96" t="s">
        <v>8</v>
      </c>
      <c r="E96" t="s">
        <v>7</v>
      </c>
      <c r="F96" t="s">
        <v>105</v>
      </c>
      <c r="G96">
        <v>5</v>
      </c>
    </row>
    <row r="97" spans="1:7">
      <c r="A97">
        <v>14</v>
      </c>
      <c r="B97">
        <v>252</v>
      </c>
      <c r="C97" t="s">
        <v>103</v>
      </c>
      <c r="D97" t="s">
        <v>8</v>
      </c>
      <c r="E97" t="s">
        <v>11</v>
      </c>
      <c r="F97" t="s">
        <v>105</v>
      </c>
      <c r="G97">
        <v>5</v>
      </c>
    </row>
    <row r="98" spans="1:7">
      <c r="A98">
        <v>14</v>
      </c>
      <c r="B98">
        <v>254</v>
      </c>
      <c r="C98" t="s">
        <v>103</v>
      </c>
      <c r="D98" t="s">
        <v>8</v>
      </c>
      <c r="E98" t="s">
        <v>25</v>
      </c>
      <c r="F98" t="s">
        <v>105</v>
      </c>
      <c r="G98">
        <v>5</v>
      </c>
    </row>
    <row r="99" spans="1:7">
      <c r="A99">
        <v>14</v>
      </c>
      <c r="B99">
        <v>256</v>
      </c>
      <c r="C99" t="s">
        <v>103</v>
      </c>
      <c r="D99" t="s">
        <v>104</v>
      </c>
      <c r="E99" t="s">
        <v>26</v>
      </c>
      <c r="F99" t="s">
        <v>105</v>
      </c>
      <c r="G99">
        <v>5</v>
      </c>
    </row>
    <row r="100" spans="1:7">
      <c r="A100">
        <v>14</v>
      </c>
      <c r="B100">
        <v>286</v>
      </c>
      <c r="C100" t="s">
        <v>103</v>
      </c>
      <c r="D100" t="s">
        <v>8</v>
      </c>
      <c r="E100" t="s">
        <v>65</v>
      </c>
      <c r="F100" t="s">
        <v>105</v>
      </c>
      <c r="G100">
        <v>5</v>
      </c>
    </row>
    <row r="101" spans="1:7">
      <c r="A101">
        <v>14</v>
      </c>
      <c r="B101">
        <v>296</v>
      </c>
      <c r="C101" t="s">
        <v>103</v>
      </c>
      <c r="D101" t="s">
        <v>13</v>
      </c>
      <c r="E101" t="s">
        <v>82</v>
      </c>
      <c r="F101" t="s">
        <v>105</v>
      </c>
      <c r="G101">
        <v>5</v>
      </c>
    </row>
    <row r="102" spans="1:7">
      <c r="A102">
        <v>14</v>
      </c>
      <c r="B102">
        <v>302</v>
      </c>
      <c r="C102" t="s">
        <v>103</v>
      </c>
      <c r="D102" t="s">
        <v>8</v>
      </c>
      <c r="E102" t="s">
        <v>88</v>
      </c>
      <c r="F102" t="s">
        <v>105</v>
      </c>
      <c r="G102">
        <v>5</v>
      </c>
    </row>
    <row r="103" spans="1:7">
      <c r="A103">
        <v>14</v>
      </c>
      <c r="B103">
        <v>304</v>
      </c>
      <c r="C103" t="s">
        <v>103</v>
      </c>
      <c r="D103" t="s">
        <v>8</v>
      </c>
      <c r="E103" t="s">
        <v>90</v>
      </c>
      <c r="F103" t="s">
        <v>105</v>
      </c>
      <c r="G103">
        <v>5</v>
      </c>
    </row>
    <row r="104" spans="1:7">
      <c r="A104">
        <v>14</v>
      </c>
      <c r="B104">
        <v>495</v>
      </c>
      <c r="C104" t="s">
        <v>6</v>
      </c>
      <c r="D104" t="s">
        <v>8</v>
      </c>
      <c r="E104" t="s">
        <v>7</v>
      </c>
      <c r="F104" t="s">
        <v>107</v>
      </c>
      <c r="G104">
        <v>2</v>
      </c>
    </row>
    <row r="105" spans="1:7">
      <c r="A105">
        <v>14</v>
      </c>
      <c r="B105">
        <v>499</v>
      </c>
      <c r="C105" t="s">
        <v>6</v>
      </c>
      <c r="D105" t="s">
        <v>8</v>
      </c>
      <c r="E105" t="s">
        <v>11</v>
      </c>
      <c r="F105" t="s">
        <v>107</v>
      </c>
      <c r="G105">
        <v>2</v>
      </c>
    </row>
    <row r="106" spans="1:7">
      <c r="A106">
        <v>14</v>
      </c>
      <c r="B106">
        <v>511</v>
      </c>
      <c r="C106" t="s">
        <v>6</v>
      </c>
      <c r="D106" t="s">
        <v>8</v>
      </c>
      <c r="E106" t="s">
        <v>24</v>
      </c>
      <c r="F106" t="s">
        <v>107</v>
      </c>
      <c r="G106">
        <v>2</v>
      </c>
    </row>
    <row r="107" spans="1:7">
      <c r="A107">
        <v>14</v>
      </c>
      <c r="B107">
        <v>515</v>
      </c>
      <c r="C107" t="s">
        <v>6</v>
      </c>
      <c r="D107" t="s">
        <v>8</v>
      </c>
      <c r="E107" t="s">
        <v>25</v>
      </c>
      <c r="F107" t="s">
        <v>107</v>
      </c>
      <c r="G107">
        <v>2</v>
      </c>
    </row>
    <row r="108" spans="1:7">
      <c r="A108">
        <v>14</v>
      </c>
      <c r="B108">
        <v>595</v>
      </c>
      <c r="C108" t="s">
        <v>6</v>
      </c>
      <c r="D108" t="s">
        <v>8</v>
      </c>
      <c r="E108" t="s">
        <v>65</v>
      </c>
      <c r="F108" t="s">
        <v>107</v>
      </c>
      <c r="G108">
        <v>2</v>
      </c>
    </row>
    <row r="109" spans="1:7">
      <c r="A109">
        <v>14</v>
      </c>
      <c r="B109">
        <v>619</v>
      </c>
      <c r="C109" t="s">
        <v>6</v>
      </c>
      <c r="D109" t="s">
        <v>8</v>
      </c>
      <c r="E109" t="s">
        <v>73</v>
      </c>
      <c r="F109" t="s">
        <v>107</v>
      </c>
      <c r="G109">
        <v>2</v>
      </c>
    </row>
    <row r="110" spans="1:7">
      <c r="A110">
        <v>14</v>
      </c>
      <c r="B110">
        <v>663</v>
      </c>
      <c r="C110" t="s">
        <v>6</v>
      </c>
      <c r="D110" t="s">
        <v>8</v>
      </c>
      <c r="E110" t="s">
        <v>90</v>
      </c>
      <c r="F110" t="s">
        <v>107</v>
      </c>
      <c r="G110">
        <v>2</v>
      </c>
    </row>
    <row r="111" spans="1:7">
      <c r="A111">
        <v>15</v>
      </c>
      <c r="B111">
        <v>251</v>
      </c>
      <c r="C111" t="s">
        <v>106</v>
      </c>
      <c r="D111" t="s">
        <v>8</v>
      </c>
      <c r="E111" t="s">
        <v>7</v>
      </c>
      <c r="F111" t="s">
        <v>105</v>
      </c>
      <c r="G111">
        <v>5</v>
      </c>
    </row>
    <row r="112" spans="1:7">
      <c r="A112">
        <v>15</v>
      </c>
      <c r="B112">
        <v>255</v>
      </c>
      <c r="C112" t="s">
        <v>106</v>
      </c>
      <c r="D112" t="s">
        <v>8</v>
      </c>
      <c r="E112" t="s">
        <v>25</v>
      </c>
      <c r="F112" t="s">
        <v>105</v>
      </c>
      <c r="G112">
        <v>5</v>
      </c>
    </row>
    <row r="113" spans="1:7">
      <c r="A113">
        <v>15</v>
      </c>
      <c r="B113">
        <v>303</v>
      </c>
      <c r="C113" t="s">
        <v>106</v>
      </c>
      <c r="D113" t="s">
        <v>8</v>
      </c>
      <c r="E113" t="s">
        <v>88</v>
      </c>
      <c r="F113" t="s">
        <v>105</v>
      </c>
      <c r="G113">
        <v>5</v>
      </c>
    </row>
    <row r="114" spans="1:7">
      <c r="A114">
        <v>17</v>
      </c>
      <c r="B114">
        <v>310</v>
      </c>
      <c r="C114" t="s">
        <v>103</v>
      </c>
      <c r="D114" t="s">
        <v>8</v>
      </c>
      <c r="E114" t="s">
        <v>90</v>
      </c>
      <c r="F114" t="s">
        <v>105</v>
      </c>
      <c r="G114">
        <v>6</v>
      </c>
    </row>
    <row r="115" spans="1:7">
      <c r="A115">
        <v>17</v>
      </c>
      <c r="B115">
        <v>677</v>
      </c>
      <c r="C115" t="s">
        <v>106</v>
      </c>
      <c r="D115" t="s">
        <v>8</v>
      </c>
      <c r="E115" t="s">
        <v>11</v>
      </c>
      <c r="F115" t="s">
        <v>107</v>
      </c>
      <c r="G115">
        <v>3</v>
      </c>
    </row>
    <row r="116" spans="1:7">
      <c r="A116">
        <v>17</v>
      </c>
      <c r="B116">
        <v>689</v>
      </c>
      <c r="C116" t="s">
        <v>106</v>
      </c>
      <c r="D116" t="s">
        <v>8</v>
      </c>
      <c r="E116" t="s">
        <v>24</v>
      </c>
      <c r="F116" t="s">
        <v>107</v>
      </c>
      <c r="G116">
        <v>3</v>
      </c>
    </row>
    <row r="117" spans="1:7">
      <c r="A117">
        <v>17</v>
      </c>
      <c r="B117">
        <v>693</v>
      </c>
      <c r="C117" t="s">
        <v>106</v>
      </c>
      <c r="D117" t="s">
        <v>8</v>
      </c>
      <c r="E117" t="s">
        <v>25</v>
      </c>
      <c r="F117" t="s">
        <v>107</v>
      </c>
      <c r="G117">
        <v>3</v>
      </c>
    </row>
    <row r="118" spans="1:7">
      <c r="A118">
        <v>17</v>
      </c>
      <c r="B118">
        <v>769</v>
      </c>
      <c r="C118" t="s">
        <v>106</v>
      </c>
      <c r="D118" t="s">
        <v>8</v>
      </c>
      <c r="E118" t="s">
        <v>65</v>
      </c>
      <c r="F118" t="s">
        <v>107</v>
      </c>
      <c r="G118">
        <v>3</v>
      </c>
    </row>
    <row r="119" spans="1:7">
      <c r="A119">
        <v>17</v>
      </c>
      <c r="B119">
        <v>825</v>
      </c>
      <c r="C119" t="s">
        <v>106</v>
      </c>
      <c r="D119" t="s">
        <v>8</v>
      </c>
      <c r="E119" t="s">
        <v>86</v>
      </c>
      <c r="F119" t="s">
        <v>107</v>
      </c>
      <c r="G119">
        <v>3</v>
      </c>
    </row>
    <row r="120" spans="1:7">
      <c r="A120">
        <v>17</v>
      </c>
      <c r="B120">
        <v>841</v>
      </c>
      <c r="C120" t="s">
        <v>106</v>
      </c>
      <c r="D120" t="s">
        <v>8</v>
      </c>
      <c r="E120" t="s">
        <v>92</v>
      </c>
      <c r="F120" t="s">
        <v>107</v>
      </c>
      <c r="G120">
        <v>3</v>
      </c>
    </row>
    <row r="121" spans="1:7">
      <c r="A121">
        <v>18</v>
      </c>
      <c r="B121">
        <v>672</v>
      </c>
      <c r="C121" t="s">
        <v>103</v>
      </c>
      <c r="D121" t="s">
        <v>8</v>
      </c>
      <c r="E121" t="s">
        <v>7</v>
      </c>
      <c r="F121" t="s">
        <v>107</v>
      </c>
      <c r="G121">
        <v>3</v>
      </c>
    </row>
    <row r="122" spans="1:7">
      <c r="A122">
        <v>18</v>
      </c>
      <c r="B122">
        <v>676</v>
      </c>
      <c r="C122" t="s">
        <v>103</v>
      </c>
      <c r="D122" t="s">
        <v>8</v>
      </c>
      <c r="E122" t="s">
        <v>11</v>
      </c>
      <c r="F122" t="s">
        <v>107</v>
      </c>
      <c r="G122">
        <v>3</v>
      </c>
    </row>
    <row r="123" spans="1:7">
      <c r="A123">
        <v>18</v>
      </c>
      <c r="B123">
        <v>688</v>
      </c>
      <c r="C123" t="s">
        <v>103</v>
      </c>
      <c r="D123" t="s">
        <v>8</v>
      </c>
      <c r="E123" t="s">
        <v>24</v>
      </c>
      <c r="F123" t="s">
        <v>107</v>
      </c>
      <c r="G123">
        <v>3</v>
      </c>
    </row>
    <row r="124" spans="1:7">
      <c r="A124">
        <v>18</v>
      </c>
      <c r="B124">
        <v>692</v>
      </c>
      <c r="C124" t="s">
        <v>103</v>
      </c>
      <c r="D124" t="s">
        <v>8</v>
      </c>
      <c r="E124" t="s">
        <v>25</v>
      </c>
      <c r="F124" t="s">
        <v>107</v>
      </c>
      <c r="G124">
        <v>3</v>
      </c>
    </row>
    <row r="125" spans="1:7">
      <c r="A125">
        <v>18</v>
      </c>
      <c r="B125">
        <v>768</v>
      </c>
      <c r="C125" t="s">
        <v>103</v>
      </c>
      <c r="D125" t="s">
        <v>8</v>
      </c>
      <c r="E125" t="s">
        <v>65</v>
      </c>
      <c r="F125" t="s">
        <v>107</v>
      </c>
      <c r="G125">
        <v>3</v>
      </c>
    </row>
    <row r="126" spans="1:7">
      <c r="A126">
        <v>18</v>
      </c>
      <c r="B126">
        <v>788</v>
      </c>
      <c r="C126" t="s">
        <v>103</v>
      </c>
      <c r="D126" t="s">
        <v>8</v>
      </c>
      <c r="E126" t="s">
        <v>73</v>
      </c>
      <c r="F126" t="s">
        <v>107</v>
      </c>
      <c r="G126">
        <v>3</v>
      </c>
    </row>
    <row r="127" spans="1:7">
      <c r="A127">
        <v>18</v>
      </c>
      <c r="B127">
        <v>832</v>
      </c>
      <c r="C127" t="s">
        <v>103</v>
      </c>
      <c r="D127" t="s">
        <v>8</v>
      </c>
      <c r="E127" t="s">
        <v>90</v>
      </c>
      <c r="F127" t="s">
        <v>107</v>
      </c>
      <c r="G127">
        <v>3</v>
      </c>
    </row>
    <row r="128" spans="1:7">
      <c r="A128">
        <v>19</v>
      </c>
      <c r="B128">
        <v>678</v>
      </c>
      <c r="C128" t="s">
        <v>106</v>
      </c>
      <c r="D128" t="s">
        <v>8</v>
      </c>
      <c r="E128" t="s">
        <v>11</v>
      </c>
      <c r="F128" t="s">
        <v>107</v>
      </c>
      <c r="G128">
        <v>3</v>
      </c>
    </row>
    <row r="129" spans="1:7">
      <c r="A129">
        <v>19</v>
      </c>
      <c r="B129">
        <v>690</v>
      </c>
      <c r="C129" t="s">
        <v>106</v>
      </c>
      <c r="D129" t="s">
        <v>8</v>
      </c>
      <c r="E129" t="s">
        <v>24</v>
      </c>
      <c r="F129" t="s">
        <v>107</v>
      </c>
      <c r="G129">
        <v>3</v>
      </c>
    </row>
    <row r="130" spans="1:7">
      <c r="A130">
        <v>19</v>
      </c>
      <c r="B130">
        <v>694</v>
      </c>
      <c r="C130" t="s">
        <v>106</v>
      </c>
      <c r="D130" t="s">
        <v>8</v>
      </c>
      <c r="E130" t="s">
        <v>25</v>
      </c>
      <c r="F130" t="s">
        <v>107</v>
      </c>
      <c r="G130">
        <v>3</v>
      </c>
    </row>
    <row r="131" spans="1:7">
      <c r="A131">
        <v>19</v>
      </c>
      <c r="B131">
        <v>770</v>
      </c>
      <c r="C131" t="s">
        <v>106</v>
      </c>
      <c r="D131" t="s">
        <v>8</v>
      </c>
      <c r="E131" t="s">
        <v>65</v>
      </c>
      <c r="F131" t="s">
        <v>107</v>
      </c>
      <c r="G131">
        <v>3</v>
      </c>
    </row>
    <row r="132" spans="1:7">
      <c r="A132">
        <v>19</v>
      </c>
      <c r="B132">
        <v>826</v>
      </c>
      <c r="C132" t="s">
        <v>106</v>
      </c>
      <c r="D132" t="s">
        <v>8</v>
      </c>
      <c r="E132" t="s">
        <v>86</v>
      </c>
      <c r="F132" t="s">
        <v>107</v>
      </c>
      <c r="G132">
        <v>3</v>
      </c>
    </row>
    <row r="133" spans="1:7">
      <c r="A133">
        <v>19</v>
      </c>
      <c r="B133">
        <v>842</v>
      </c>
      <c r="C133" t="s">
        <v>106</v>
      </c>
      <c r="D133" t="s">
        <v>8</v>
      </c>
      <c r="E133" t="s">
        <v>92</v>
      </c>
      <c r="F133" t="s">
        <v>107</v>
      </c>
      <c r="G133">
        <v>3</v>
      </c>
    </row>
    <row r="134" spans="1:7">
      <c r="A134">
        <v>21</v>
      </c>
      <c r="B134">
        <v>675</v>
      </c>
      <c r="C134" t="s">
        <v>6</v>
      </c>
      <c r="D134" t="s">
        <v>8</v>
      </c>
      <c r="E134" t="s">
        <v>7</v>
      </c>
      <c r="F134" t="s">
        <v>107</v>
      </c>
      <c r="G134">
        <v>3</v>
      </c>
    </row>
    <row r="135" spans="1:7">
      <c r="A135">
        <v>21</v>
      </c>
      <c r="B135">
        <v>679</v>
      </c>
      <c r="C135" t="s">
        <v>6</v>
      </c>
      <c r="D135" t="s">
        <v>8</v>
      </c>
      <c r="E135" t="s">
        <v>11</v>
      </c>
      <c r="F135" t="s">
        <v>107</v>
      </c>
      <c r="G135">
        <v>3</v>
      </c>
    </row>
    <row r="136" spans="1:7">
      <c r="A136">
        <v>21</v>
      </c>
      <c r="B136">
        <v>691</v>
      </c>
      <c r="C136" t="s">
        <v>6</v>
      </c>
      <c r="D136" t="s">
        <v>8</v>
      </c>
      <c r="E136" t="s">
        <v>24</v>
      </c>
      <c r="F136" t="s">
        <v>107</v>
      </c>
      <c r="G136">
        <v>3</v>
      </c>
    </row>
    <row r="137" spans="1:7">
      <c r="A137">
        <v>21</v>
      </c>
      <c r="B137">
        <v>695</v>
      </c>
      <c r="C137" t="s">
        <v>6</v>
      </c>
      <c r="D137" t="s">
        <v>8</v>
      </c>
      <c r="E137" t="s">
        <v>25</v>
      </c>
      <c r="F137" t="s">
        <v>107</v>
      </c>
      <c r="G137">
        <v>3</v>
      </c>
    </row>
    <row r="138" spans="1:7">
      <c r="A138">
        <v>21</v>
      </c>
      <c r="B138">
        <v>771</v>
      </c>
      <c r="C138" t="s">
        <v>6</v>
      </c>
      <c r="D138" t="s">
        <v>8</v>
      </c>
      <c r="E138" t="s">
        <v>65</v>
      </c>
      <c r="F138" t="s">
        <v>107</v>
      </c>
      <c r="G138">
        <v>3</v>
      </c>
    </row>
    <row r="139" spans="1:7">
      <c r="A139">
        <v>21</v>
      </c>
      <c r="B139">
        <v>791</v>
      </c>
      <c r="C139" t="s">
        <v>6</v>
      </c>
      <c r="D139" t="s">
        <v>8</v>
      </c>
      <c r="E139" t="s">
        <v>73</v>
      </c>
      <c r="F139" t="s">
        <v>107</v>
      </c>
      <c r="G139">
        <v>3</v>
      </c>
    </row>
    <row r="140" spans="1:7">
      <c r="A140">
        <v>21</v>
      </c>
      <c r="B140">
        <v>835</v>
      </c>
      <c r="C140" t="s">
        <v>6</v>
      </c>
      <c r="D140" t="s">
        <v>8</v>
      </c>
      <c r="E140" t="s">
        <v>90</v>
      </c>
      <c r="F140" t="s">
        <v>107</v>
      </c>
      <c r="G140">
        <v>3</v>
      </c>
    </row>
    <row r="141" spans="1:7">
      <c r="A141">
        <v>24</v>
      </c>
      <c r="B141">
        <v>849</v>
      </c>
      <c r="C141" t="s">
        <v>106</v>
      </c>
      <c r="D141" t="s">
        <v>8</v>
      </c>
      <c r="E141" t="s">
        <v>11</v>
      </c>
      <c r="F141" t="s">
        <v>107</v>
      </c>
      <c r="G141">
        <v>4</v>
      </c>
    </row>
    <row r="142" spans="1:7">
      <c r="A142">
        <v>24</v>
      </c>
      <c r="B142">
        <v>861</v>
      </c>
      <c r="C142" t="s">
        <v>106</v>
      </c>
      <c r="D142" t="s">
        <v>8</v>
      </c>
      <c r="E142" t="s">
        <v>24</v>
      </c>
      <c r="F142" t="s">
        <v>107</v>
      </c>
      <c r="G142">
        <v>4</v>
      </c>
    </row>
    <row r="143" spans="1:7">
      <c r="A143">
        <v>24</v>
      </c>
      <c r="B143">
        <v>865</v>
      </c>
      <c r="C143" t="s">
        <v>106</v>
      </c>
      <c r="D143" t="s">
        <v>8</v>
      </c>
      <c r="E143" t="s">
        <v>25</v>
      </c>
      <c r="F143" t="s">
        <v>107</v>
      </c>
      <c r="G143">
        <v>4</v>
      </c>
    </row>
    <row r="144" spans="1:7">
      <c r="A144">
        <v>24</v>
      </c>
      <c r="B144">
        <v>941</v>
      </c>
      <c r="C144" t="s">
        <v>106</v>
      </c>
      <c r="D144" t="s">
        <v>8</v>
      </c>
      <c r="E144" t="s">
        <v>65</v>
      </c>
      <c r="F144" t="s">
        <v>107</v>
      </c>
      <c r="G144">
        <v>4</v>
      </c>
    </row>
    <row r="145" spans="1:7">
      <c r="A145">
        <v>24</v>
      </c>
      <c r="B145">
        <v>997</v>
      </c>
      <c r="C145" t="s">
        <v>106</v>
      </c>
      <c r="D145" t="s">
        <v>8</v>
      </c>
      <c r="E145" t="s">
        <v>86</v>
      </c>
      <c r="F145" t="s">
        <v>107</v>
      </c>
      <c r="G145">
        <v>4</v>
      </c>
    </row>
    <row r="146" spans="1:7">
      <c r="A146">
        <v>24</v>
      </c>
      <c r="B146">
        <v>1013</v>
      </c>
      <c r="C146" t="s">
        <v>106</v>
      </c>
      <c r="D146" t="s">
        <v>8</v>
      </c>
      <c r="E146" t="s">
        <v>92</v>
      </c>
      <c r="F146" t="s">
        <v>107</v>
      </c>
      <c r="G146">
        <v>4</v>
      </c>
    </row>
    <row r="147" spans="1:7">
      <c r="A147">
        <v>25</v>
      </c>
      <c r="B147">
        <v>844</v>
      </c>
      <c r="C147" t="s">
        <v>103</v>
      </c>
      <c r="D147" t="s">
        <v>8</v>
      </c>
      <c r="E147" t="s">
        <v>7</v>
      </c>
      <c r="F147" t="s">
        <v>107</v>
      </c>
      <c r="G147">
        <v>4</v>
      </c>
    </row>
    <row r="148" spans="1:7">
      <c r="A148">
        <v>25</v>
      </c>
      <c r="B148">
        <v>848</v>
      </c>
      <c r="C148" t="s">
        <v>103</v>
      </c>
      <c r="D148" t="s">
        <v>8</v>
      </c>
      <c r="E148" t="s">
        <v>11</v>
      </c>
      <c r="F148" t="s">
        <v>107</v>
      </c>
      <c r="G148">
        <v>4</v>
      </c>
    </row>
    <row r="149" spans="1:7">
      <c r="A149">
        <v>25</v>
      </c>
      <c r="B149">
        <v>860</v>
      </c>
      <c r="C149" t="s">
        <v>103</v>
      </c>
      <c r="D149" t="s">
        <v>8</v>
      </c>
      <c r="E149" t="s">
        <v>24</v>
      </c>
      <c r="F149" t="s">
        <v>107</v>
      </c>
      <c r="G149">
        <v>4</v>
      </c>
    </row>
    <row r="150" spans="1:7">
      <c r="A150">
        <v>25</v>
      </c>
      <c r="B150">
        <v>864</v>
      </c>
      <c r="C150" t="s">
        <v>103</v>
      </c>
      <c r="D150" t="s">
        <v>8</v>
      </c>
      <c r="E150" t="s">
        <v>25</v>
      </c>
      <c r="F150" t="s">
        <v>107</v>
      </c>
      <c r="G150">
        <v>4</v>
      </c>
    </row>
    <row r="151" spans="1:7">
      <c r="A151">
        <v>25</v>
      </c>
      <c r="B151">
        <v>940</v>
      </c>
      <c r="C151" t="s">
        <v>103</v>
      </c>
      <c r="D151" t="s">
        <v>8</v>
      </c>
      <c r="E151" t="s">
        <v>65</v>
      </c>
      <c r="F151" t="s">
        <v>107</v>
      </c>
      <c r="G151">
        <v>4</v>
      </c>
    </row>
    <row r="152" spans="1:7">
      <c r="A152">
        <v>25</v>
      </c>
      <c r="B152">
        <v>960</v>
      </c>
      <c r="C152" t="s">
        <v>103</v>
      </c>
      <c r="D152" t="s">
        <v>8</v>
      </c>
      <c r="E152" t="s">
        <v>73</v>
      </c>
      <c r="F152" t="s">
        <v>107</v>
      </c>
      <c r="G152">
        <v>4</v>
      </c>
    </row>
    <row r="153" spans="1:7">
      <c r="A153">
        <v>25</v>
      </c>
      <c r="B153">
        <v>1004</v>
      </c>
      <c r="C153" t="s">
        <v>103</v>
      </c>
      <c r="D153" t="s">
        <v>8</v>
      </c>
      <c r="E153" t="s">
        <v>90</v>
      </c>
      <c r="F153" t="s">
        <v>107</v>
      </c>
      <c r="G153">
        <v>4</v>
      </c>
    </row>
    <row r="154" spans="1:7">
      <c r="A154">
        <v>26</v>
      </c>
      <c r="B154">
        <v>850</v>
      </c>
      <c r="C154" t="s">
        <v>106</v>
      </c>
      <c r="D154" t="s">
        <v>8</v>
      </c>
      <c r="E154" t="s">
        <v>11</v>
      </c>
      <c r="F154" t="s">
        <v>107</v>
      </c>
      <c r="G154">
        <v>4</v>
      </c>
    </row>
    <row r="155" spans="1:7">
      <c r="A155">
        <v>26</v>
      </c>
      <c r="B155">
        <v>862</v>
      </c>
      <c r="C155" t="s">
        <v>106</v>
      </c>
      <c r="D155" t="s">
        <v>8</v>
      </c>
      <c r="E155" t="s">
        <v>24</v>
      </c>
      <c r="F155" t="s">
        <v>107</v>
      </c>
      <c r="G155">
        <v>4</v>
      </c>
    </row>
    <row r="156" spans="1:7">
      <c r="A156">
        <v>26</v>
      </c>
      <c r="B156">
        <v>866</v>
      </c>
      <c r="C156" t="s">
        <v>106</v>
      </c>
      <c r="D156" t="s">
        <v>8</v>
      </c>
      <c r="E156" t="s">
        <v>25</v>
      </c>
      <c r="F156" t="s">
        <v>107</v>
      </c>
      <c r="G156">
        <v>4</v>
      </c>
    </row>
    <row r="157" spans="1:7">
      <c r="A157">
        <v>26</v>
      </c>
      <c r="B157">
        <v>942</v>
      </c>
      <c r="C157" t="s">
        <v>106</v>
      </c>
      <c r="D157" t="s">
        <v>8</v>
      </c>
      <c r="E157" t="s">
        <v>65</v>
      </c>
      <c r="F157" t="s">
        <v>107</v>
      </c>
      <c r="G157">
        <v>4</v>
      </c>
    </row>
    <row r="158" spans="1:7">
      <c r="A158">
        <v>26</v>
      </c>
      <c r="B158">
        <v>998</v>
      </c>
      <c r="C158" t="s">
        <v>106</v>
      </c>
      <c r="D158" t="s">
        <v>8</v>
      </c>
      <c r="E158" t="s">
        <v>86</v>
      </c>
      <c r="F158" t="s">
        <v>107</v>
      </c>
      <c r="G158">
        <v>4</v>
      </c>
    </row>
    <row r="159" spans="1:7">
      <c r="A159">
        <v>26</v>
      </c>
      <c r="B159">
        <v>1014</v>
      </c>
      <c r="C159" t="s">
        <v>106</v>
      </c>
      <c r="D159" t="s">
        <v>8</v>
      </c>
      <c r="E159" t="s">
        <v>92</v>
      </c>
      <c r="F159" t="s">
        <v>107</v>
      </c>
      <c r="G159">
        <v>4</v>
      </c>
    </row>
    <row r="160" spans="1:7">
      <c r="A160">
        <v>28</v>
      </c>
      <c r="B160">
        <v>847</v>
      </c>
      <c r="C160" t="s">
        <v>6</v>
      </c>
      <c r="D160" t="s">
        <v>8</v>
      </c>
      <c r="E160" t="s">
        <v>7</v>
      </c>
      <c r="F160" t="s">
        <v>107</v>
      </c>
      <c r="G160">
        <v>4</v>
      </c>
    </row>
    <row r="161" spans="1:7">
      <c r="A161">
        <v>28</v>
      </c>
      <c r="B161">
        <v>851</v>
      </c>
      <c r="C161" t="s">
        <v>6</v>
      </c>
      <c r="D161" t="s">
        <v>8</v>
      </c>
      <c r="E161" t="s">
        <v>11</v>
      </c>
      <c r="F161" t="s">
        <v>107</v>
      </c>
      <c r="G161">
        <v>4</v>
      </c>
    </row>
    <row r="162" spans="1:7">
      <c r="A162">
        <v>28</v>
      </c>
      <c r="B162">
        <v>863</v>
      </c>
      <c r="C162" t="s">
        <v>6</v>
      </c>
      <c r="D162" t="s">
        <v>8</v>
      </c>
      <c r="E162" t="s">
        <v>24</v>
      </c>
      <c r="F162" t="s">
        <v>107</v>
      </c>
      <c r="G162">
        <v>4</v>
      </c>
    </row>
    <row r="163" spans="1:7">
      <c r="A163">
        <v>28</v>
      </c>
      <c r="B163">
        <v>867</v>
      </c>
      <c r="C163" t="s">
        <v>6</v>
      </c>
      <c r="D163" t="s">
        <v>8</v>
      </c>
      <c r="E163" t="s">
        <v>25</v>
      </c>
      <c r="F163" t="s">
        <v>107</v>
      </c>
      <c r="G163">
        <v>4</v>
      </c>
    </row>
    <row r="164" spans="1:7">
      <c r="A164">
        <v>28</v>
      </c>
      <c r="B164">
        <v>943</v>
      </c>
      <c r="C164" t="s">
        <v>6</v>
      </c>
      <c r="D164" t="s">
        <v>8</v>
      </c>
      <c r="E164" t="s">
        <v>65</v>
      </c>
      <c r="F164" t="s">
        <v>107</v>
      </c>
      <c r="G164">
        <v>4</v>
      </c>
    </row>
    <row r="165" spans="1:7">
      <c r="A165">
        <v>28</v>
      </c>
      <c r="B165">
        <v>963</v>
      </c>
      <c r="C165" t="s">
        <v>6</v>
      </c>
      <c r="D165" t="s">
        <v>8</v>
      </c>
      <c r="E165" t="s">
        <v>73</v>
      </c>
      <c r="F165" t="s">
        <v>107</v>
      </c>
      <c r="G165">
        <v>4</v>
      </c>
    </row>
    <row r="166" spans="1:7">
      <c r="A166">
        <v>28</v>
      </c>
      <c r="B166">
        <v>1007</v>
      </c>
      <c r="C166" t="s">
        <v>6</v>
      </c>
      <c r="D166" t="s">
        <v>8</v>
      </c>
      <c r="E166" t="s">
        <v>90</v>
      </c>
      <c r="F166" t="s">
        <v>107</v>
      </c>
      <c r="G166">
        <v>4</v>
      </c>
    </row>
  </sheetData>
  <mergeCells count="56">
    <mergeCell ref="Q42:Q50"/>
    <mergeCell ref="L22:Q22"/>
    <mergeCell ref="R22:R23"/>
    <mergeCell ref="S22:S23"/>
    <mergeCell ref="S24:S32"/>
    <mergeCell ref="L34:Q34"/>
    <mergeCell ref="R34:R35"/>
    <mergeCell ref="S34:S35"/>
    <mergeCell ref="Q65:Q73"/>
    <mergeCell ref="K1:N1"/>
    <mergeCell ref="O1:R1"/>
    <mergeCell ref="S1:W1"/>
    <mergeCell ref="X1:AA1"/>
    <mergeCell ref="L52:O52"/>
    <mergeCell ref="P52:P53"/>
    <mergeCell ref="Q52:Q53"/>
    <mergeCell ref="Q54:Q61"/>
    <mergeCell ref="L63:O63"/>
    <mergeCell ref="P63:P64"/>
    <mergeCell ref="Q63:Q64"/>
    <mergeCell ref="S36:S38"/>
    <mergeCell ref="L40:O40"/>
    <mergeCell ref="P40:P41"/>
    <mergeCell ref="Q40:Q41"/>
    <mergeCell ref="AB1:AE1"/>
    <mergeCell ref="AF1:AJ1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3986-93B7-7145-897E-6FEE92C9D74B}">
  <dimension ref="A1:V41"/>
  <sheetViews>
    <sheetView topLeftCell="B3" workbookViewId="0">
      <selection activeCell="G23" sqref="G23"/>
    </sheetView>
  </sheetViews>
  <sheetFormatPr baseColWidth="10" defaultRowHeight="15"/>
  <cols>
    <col min="12" max="12" width="16.85546875" customWidth="1"/>
  </cols>
  <sheetData>
    <row r="1" spans="1:22" ht="15.75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>
      <c r="A2" s="22"/>
      <c r="B2" s="22"/>
      <c r="C2" s="22"/>
      <c r="D2" s="181" t="s">
        <v>285</v>
      </c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3"/>
      <c r="R2" s="22"/>
      <c r="S2" s="22"/>
      <c r="T2" s="22"/>
      <c r="U2" s="22"/>
      <c r="V2" s="22"/>
    </row>
    <row r="3" spans="1:22">
      <c r="A3" s="22"/>
      <c r="B3" s="22"/>
      <c r="C3" s="22"/>
      <c r="D3" s="184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  <c r="R3" s="22"/>
      <c r="S3" s="22"/>
      <c r="T3" s="22"/>
      <c r="U3" s="22"/>
      <c r="V3" s="22"/>
    </row>
    <row r="4" spans="1:22">
      <c r="A4" s="22"/>
      <c r="B4" s="22"/>
      <c r="C4" s="22"/>
      <c r="D4" s="184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6"/>
      <c r="R4" s="22"/>
      <c r="S4" s="22"/>
      <c r="T4" s="22"/>
      <c r="U4" s="22"/>
      <c r="V4" s="22"/>
    </row>
    <row r="5" spans="1:22" ht="15.95" customHeight="1">
      <c r="A5" s="22"/>
      <c r="B5" s="22"/>
      <c r="C5" s="22"/>
      <c r="D5" s="184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6"/>
      <c r="R5" s="22"/>
      <c r="S5" s="22"/>
      <c r="T5" s="22"/>
      <c r="U5" s="22"/>
      <c r="V5" s="22"/>
    </row>
    <row r="6" spans="1:22" ht="15.95" customHeight="1">
      <c r="A6" s="22"/>
      <c r="B6" s="22"/>
      <c r="C6" s="22"/>
      <c r="D6" s="184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  <c r="R6" s="22"/>
      <c r="S6" s="22"/>
      <c r="T6" s="22"/>
      <c r="U6" s="22"/>
      <c r="V6" s="22"/>
    </row>
    <row r="7" spans="1:22" ht="15.75" thickBot="1">
      <c r="A7" s="22"/>
      <c r="B7" s="22"/>
      <c r="C7" s="22"/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9"/>
      <c r="R7" s="22"/>
      <c r="S7" s="22"/>
      <c r="T7" s="22"/>
      <c r="U7" s="22"/>
      <c r="V7" s="22"/>
    </row>
    <row r="8" spans="1:22" ht="17.100000000000001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2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>
      <c r="A10" s="22"/>
      <c r="B10" s="22"/>
      <c r="C10" s="22"/>
      <c r="D10" s="190" t="s">
        <v>286</v>
      </c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22"/>
      <c r="S10" s="22"/>
      <c r="T10" s="22"/>
      <c r="U10" s="22"/>
      <c r="V10" s="22"/>
    </row>
    <row r="11" spans="1:22" ht="15.75" thickBot="1">
      <c r="A11" s="22"/>
      <c r="B11" s="22"/>
      <c r="C11" s="22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22"/>
      <c r="S11" s="22"/>
      <c r="T11" s="22"/>
      <c r="U11" s="22"/>
      <c r="V11" s="22"/>
    </row>
    <row r="12" spans="1:22" ht="15.75" thickTop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ht="21">
      <c r="A14" s="22"/>
      <c r="B14" s="22"/>
      <c r="C14" s="22"/>
      <c r="D14" s="179" t="s">
        <v>287</v>
      </c>
      <c r="E14" s="179"/>
      <c r="F14" s="22"/>
      <c r="G14" s="151" t="s">
        <v>288</v>
      </c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22"/>
      <c r="S14" s="22"/>
      <c r="T14" s="22"/>
      <c r="U14" s="22"/>
      <c r="V14" s="22"/>
    </row>
    <row r="15" spans="1:22" ht="21.75" thickBot="1">
      <c r="A15" s="22"/>
      <c r="B15" s="22"/>
      <c r="C15" s="22"/>
      <c r="D15" s="180"/>
      <c r="E15" s="180"/>
      <c r="F15" s="22"/>
      <c r="G15" s="151" t="s">
        <v>289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22"/>
      <c r="S15" s="22"/>
      <c r="T15" s="22"/>
      <c r="U15" s="22"/>
      <c r="V15" s="22"/>
    </row>
    <row r="16" spans="1:22" ht="15.75" thickTop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ht="21">
      <c r="A18" s="22"/>
      <c r="B18" s="22"/>
      <c r="C18" s="22"/>
      <c r="D18" s="179" t="s">
        <v>290</v>
      </c>
      <c r="E18" s="179"/>
      <c r="F18" s="22"/>
      <c r="G18" s="151" t="s">
        <v>292</v>
      </c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22"/>
      <c r="S18" s="22"/>
      <c r="T18" s="22"/>
      <c r="U18" s="22"/>
      <c r="V18" s="22"/>
    </row>
    <row r="19" spans="1:22" ht="21.75" thickBot="1">
      <c r="A19" s="22"/>
      <c r="B19" s="22"/>
      <c r="C19" s="22"/>
      <c r="D19" s="180"/>
      <c r="E19" s="180"/>
      <c r="F19" s="22"/>
      <c r="G19" s="151" t="s">
        <v>293</v>
      </c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22"/>
      <c r="S19" s="22"/>
      <c r="T19" s="22"/>
      <c r="U19" s="22"/>
      <c r="V19" s="22"/>
    </row>
    <row r="20" spans="1:22" ht="15.75" thickTop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>
      <c r="A21" s="22"/>
      <c r="B21" s="22"/>
      <c r="C21" s="144"/>
      <c r="D21" s="144"/>
      <c r="E21" s="144"/>
      <c r="F21" s="144"/>
      <c r="G21" s="144"/>
      <c r="H21" s="144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ht="21">
      <c r="A22" s="22"/>
      <c r="B22" s="22"/>
      <c r="C22" s="22"/>
      <c r="D22" s="179" t="s">
        <v>291</v>
      </c>
      <c r="E22" s="179"/>
      <c r="F22" s="22"/>
      <c r="G22" s="151" t="s">
        <v>307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ht="21.75" thickBot="1">
      <c r="A23" s="22"/>
      <c r="B23" s="22"/>
      <c r="C23" s="22"/>
      <c r="D23" s="180"/>
      <c r="E23" s="180"/>
      <c r="F23" s="22"/>
      <c r="G23" s="151" t="s">
        <v>308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ht="15.75" thickTop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ht="21">
      <c r="A26" s="22"/>
      <c r="B26" s="22"/>
      <c r="C26" s="22"/>
      <c r="D26" s="179" t="s">
        <v>294</v>
      </c>
      <c r="E26" s="179"/>
      <c r="F26" s="22"/>
      <c r="G26" s="151" t="s">
        <v>295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ht="21.75" thickBot="1">
      <c r="A27" s="22"/>
      <c r="B27" s="22"/>
      <c r="C27" s="22"/>
      <c r="D27" s="180"/>
      <c r="E27" s="180"/>
      <c r="F27" s="22"/>
      <c r="G27" s="151" t="s">
        <v>296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 ht="15.75" thickTop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1:2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>
      <c r="A33" s="22"/>
      <c r="B33" s="22"/>
      <c r="C33" s="22"/>
      <c r="D33" s="22"/>
      <c r="E33" s="22"/>
      <c r="F33" s="22"/>
      <c r="G33" s="22"/>
      <c r="H33" s="22"/>
      <c r="I33" s="22" t="s">
        <v>297</v>
      </c>
      <c r="J33" s="22"/>
      <c r="K33" s="22" t="s">
        <v>298</v>
      </c>
      <c r="L33" s="22"/>
      <c r="M33" s="22" t="s">
        <v>299</v>
      </c>
      <c r="N33" s="22"/>
      <c r="O33" s="22"/>
      <c r="P33" s="22"/>
      <c r="Q33" s="22"/>
      <c r="R33" s="22"/>
      <c r="S33" s="22"/>
      <c r="T33" s="22"/>
      <c r="U33" s="22"/>
      <c r="V33" s="22"/>
    </row>
    <row r="34" spans="1:22" ht="23.25">
      <c r="A34" s="22"/>
      <c r="B34" s="22"/>
      <c r="C34" s="22"/>
      <c r="D34" s="153"/>
      <c r="E34" s="22"/>
      <c r="F34" s="22"/>
      <c r="G34" s="22"/>
      <c r="H34" s="22"/>
      <c r="I34" s="22" t="s">
        <v>300</v>
      </c>
      <c r="J34" s="22"/>
      <c r="K34" s="22" t="s">
        <v>301</v>
      </c>
      <c r="L34" s="22"/>
      <c r="M34" s="22" t="s">
        <v>301</v>
      </c>
      <c r="N34" s="22"/>
      <c r="O34" s="22"/>
      <c r="P34" s="22"/>
      <c r="Q34" s="22"/>
      <c r="R34" s="22"/>
      <c r="S34" s="22"/>
      <c r="T34" s="22"/>
      <c r="U34" s="22"/>
      <c r="V34" s="22"/>
    </row>
    <row r="35" spans="1:22">
      <c r="A35" s="22"/>
      <c r="B35" s="22"/>
      <c r="C35" s="22"/>
      <c r="D35" s="22" t="s">
        <v>302</v>
      </c>
      <c r="E35" s="22"/>
      <c r="F35" s="22"/>
      <c r="G35" s="22"/>
      <c r="H35" s="22"/>
      <c r="I35" s="22" t="s">
        <v>303</v>
      </c>
      <c r="J35" s="22"/>
      <c r="K35" s="22" t="s">
        <v>304</v>
      </c>
      <c r="L35" s="22"/>
      <c r="M35" s="22" t="s">
        <v>305</v>
      </c>
      <c r="N35" s="22"/>
      <c r="O35" s="22"/>
      <c r="P35" s="22"/>
      <c r="Q35" s="22"/>
      <c r="R35" s="22"/>
      <c r="S35" s="22"/>
      <c r="T35" s="22"/>
      <c r="U35" s="22"/>
      <c r="V35" s="22"/>
    </row>
    <row r="36" spans="1:22">
      <c r="A36" s="22"/>
      <c r="B36" s="22"/>
      <c r="C36" s="22"/>
      <c r="D36" s="22" t="s">
        <v>306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1:2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1:2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1:2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1:2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</sheetData>
  <mergeCells count="6">
    <mergeCell ref="D26:E27"/>
    <mergeCell ref="D2:Q7"/>
    <mergeCell ref="D10:Q11"/>
    <mergeCell ref="D14:E15"/>
    <mergeCell ref="D18:E19"/>
    <mergeCell ref="D22:E2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36"/>
  <sheetViews>
    <sheetView topLeftCell="K1" workbookViewId="0">
      <selection activeCell="M14" sqref="M14"/>
    </sheetView>
  </sheetViews>
  <sheetFormatPr baseColWidth="10" defaultColWidth="8.85546875" defaultRowHeight="15"/>
  <cols>
    <col min="11" max="11" width="40.7109375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A2">
        <v>3</v>
      </c>
      <c r="B2">
        <v>341</v>
      </c>
      <c r="C2" t="s">
        <v>106</v>
      </c>
      <c r="D2" t="s">
        <v>13</v>
      </c>
      <c r="E2" t="s">
        <v>35</v>
      </c>
      <c r="F2" t="s">
        <v>107</v>
      </c>
      <c r="G2">
        <v>1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A3">
        <v>3</v>
      </c>
      <c r="B3">
        <v>377</v>
      </c>
      <c r="C3" t="s">
        <v>106</v>
      </c>
      <c r="D3" t="s">
        <v>118</v>
      </c>
      <c r="E3" t="s">
        <v>47</v>
      </c>
      <c r="F3" t="s">
        <v>107</v>
      </c>
      <c r="G3">
        <v>1</v>
      </c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A4">
        <v>3</v>
      </c>
      <c r="B4">
        <v>401</v>
      </c>
      <c r="C4" t="s">
        <v>106</v>
      </c>
      <c r="D4" t="s">
        <v>13</v>
      </c>
      <c r="E4" t="s">
        <v>62</v>
      </c>
      <c r="F4" t="s">
        <v>107</v>
      </c>
      <c r="G4">
        <v>1</v>
      </c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A5">
        <v>3</v>
      </c>
      <c r="B5">
        <v>405</v>
      </c>
      <c r="C5" t="s">
        <v>106</v>
      </c>
      <c r="D5" t="s">
        <v>13</v>
      </c>
      <c r="E5" t="s">
        <v>63</v>
      </c>
      <c r="F5" t="s">
        <v>107</v>
      </c>
      <c r="G5">
        <v>1</v>
      </c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A6">
        <v>4</v>
      </c>
      <c r="B6">
        <v>420</v>
      </c>
      <c r="C6" t="s">
        <v>103</v>
      </c>
      <c r="D6" t="s">
        <v>13</v>
      </c>
      <c r="E6" t="s">
        <v>69</v>
      </c>
      <c r="F6" t="s">
        <v>107</v>
      </c>
      <c r="G6">
        <v>1</v>
      </c>
      <c r="J6" s="240" t="s">
        <v>179</v>
      </c>
      <c r="K6" s="13" t="s">
        <v>103</v>
      </c>
      <c r="L6" s="9">
        <f t="shared" ref="L6:AA7" si="0">COUNTIFS($C$2:$C$642,$K6,$A$2:$A$642,L$3,$F$2:$F$642,$K$4)</f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Y6" s="9">
        <f t="shared" si="0"/>
        <v>0</v>
      </c>
      <c r="Z6" s="9">
        <f t="shared" si="0"/>
        <v>0</v>
      </c>
      <c r="AA6" s="9">
        <f t="shared" si="0"/>
        <v>0</v>
      </c>
      <c r="AB6" s="9">
        <f t="shared" ref="V6:AC7" si="1">COUNTIFS($C$2:$C$642,$K6,$A$2:$A$642,AB$3,$F$2:$F$642,$K$4)</f>
        <v>0</v>
      </c>
      <c r="AC6" s="9">
        <f t="shared" si="1"/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A7">
        <v>5</v>
      </c>
      <c r="B7">
        <v>342</v>
      </c>
      <c r="C7" t="s">
        <v>106</v>
      </c>
      <c r="D7" t="s">
        <v>13</v>
      </c>
      <c r="E7" t="s">
        <v>35</v>
      </c>
      <c r="F7" t="s">
        <v>107</v>
      </c>
      <c r="G7">
        <v>1</v>
      </c>
      <c r="J7" s="241"/>
      <c r="K7" s="13" t="s">
        <v>106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1"/>
        <v>0</v>
      </c>
      <c r="W7" s="9">
        <f t="shared" si="1"/>
        <v>0</v>
      </c>
      <c r="X7" s="9">
        <f t="shared" si="1"/>
        <v>0</v>
      </c>
      <c r="Y7" s="9">
        <f t="shared" si="1"/>
        <v>0</v>
      </c>
      <c r="Z7" s="9">
        <f t="shared" si="1"/>
        <v>0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A8">
        <v>5</v>
      </c>
      <c r="B8">
        <v>378</v>
      </c>
      <c r="C8" t="s">
        <v>106</v>
      </c>
      <c r="D8" t="s">
        <v>118</v>
      </c>
      <c r="E8" t="s">
        <v>47</v>
      </c>
      <c r="F8" t="s">
        <v>107</v>
      </c>
      <c r="G8">
        <v>1</v>
      </c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A9">
        <v>5</v>
      </c>
      <c r="B9">
        <v>402</v>
      </c>
      <c r="C9" t="s">
        <v>106</v>
      </c>
      <c r="D9" t="s">
        <v>13</v>
      </c>
      <c r="E9" t="s">
        <v>62</v>
      </c>
      <c r="F9" t="s">
        <v>107</v>
      </c>
      <c r="G9">
        <v>1</v>
      </c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A10">
        <v>5</v>
      </c>
      <c r="B10">
        <v>406</v>
      </c>
      <c r="C10" t="s">
        <v>106</v>
      </c>
      <c r="D10" t="s">
        <v>13</v>
      </c>
      <c r="E10" t="s">
        <v>63</v>
      </c>
      <c r="F10" t="s">
        <v>107</v>
      </c>
      <c r="G10">
        <v>1</v>
      </c>
      <c r="J10" s="240" t="s">
        <v>179</v>
      </c>
      <c r="K10" s="13" t="s">
        <v>103</v>
      </c>
      <c r="L10" s="9">
        <f t="shared" ref="L10:AA12" si="4">COUNTIFS($C$2:$C$642,$K10,$A$2:$A$642,L$3,$F$2:$F$642,$K$8)</f>
        <v>0</v>
      </c>
      <c r="M10" s="9">
        <f t="shared" si="4"/>
        <v>0</v>
      </c>
      <c r="N10" s="9">
        <f t="shared" si="4"/>
        <v>0</v>
      </c>
      <c r="O10" s="9">
        <f t="shared" si="4"/>
        <v>1</v>
      </c>
      <c r="P10" s="9">
        <f t="shared" si="4"/>
        <v>0</v>
      </c>
      <c r="Q10" s="9">
        <f t="shared" si="4"/>
        <v>0</v>
      </c>
      <c r="R10" s="9">
        <f t="shared" si="4"/>
        <v>0</v>
      </c>
      <c r="S10" s="9">
        <f t="shared" si="4"/>
        <v>0</v>
      </c>
      <c r="T10" s="9">
        <f t="shared" si="4"/>
        <v>0</v>
      </c>
      <c r="U10" s="9">
        <f t="shared" si="4"/>
        <v>0</v>
      </c>
      <c r="V10" s="9">
        <f t="shared" si="4"/>
        <v>1</v>
      </c>
      <c r="W10" s="9">
        <f t="shared" si="4"/>
        <v>0</v>
      </c>
      <c r="X10" s="9">
        <f t="shared" si="4"/>
        <v>0</v>
      </c>
      <c r="Y10" s="9">
        <f t="shared" si="4"/>
        <v>0</v>
      </c>
      <c r="Z10" s="9">
        <f t="shared" si="4"/>
        <v>0</v>
      </c>
      <c r="AA10" s="9">
        <f t="shared" si="4"/>
        <v>0</v>
      </c>
      <c r="AB10" s="9">
        <f t="shared" ref="AB10:AM12" si="5">COUNTIFS($C$2:$C$642,$K10,$A$2:$A$642,AB$3,$F$2:$F$642,$K$8)</f>
        <v>0</v>
      </c>
      <c r="AC10" s="9">
        <f t="shared" si="5"/>
        <v>1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9">
        <f t="shared" si="5"/>
        <v>1</v>
      </c>
      <c r="AK10" s="9">
        <f t="shared" si="5"/>
        <v>0</v>
      </c>
      <c r="AL10" s="9">
        <f t="shared" si="5"/>
        <v>0</v>
      </c>
      <c r="AM10" s="9">
        <f t="shared" si="5"/>
        <v>0</v>
      </c>
      <c r="AN10" s="9">
        <f t="shared" ref="AN10:AW12" si="6">COUNTIFS($C$2:$C$642,$K10,$A$2:$A$642,AN$3,$F$2:$F$642,$AN$8)</f>
        <v>0</v>
      </c>
      <c r="AO10" s="9">
        <f t="shared" si="6"/>
        <v>0</v>
      </c>
      <c r="AP10" s="9">
        <f t="shared" si="6"/>
        <v>0</v>
      </c>
      <c r="AQ10" s="9">
        <f t="shared" si="6"/>
        <v>0</v>
      </c>
      <c r="AR10" s="9">
        <f t="shared" si="6"/>
        <v>0</v>
      </c>
      <c r="AS10" s="9">
        <f t="shared" si="6"/>
        <v>0</v>
      </c>
      <c r="AT10" s="9">
        <f t="shared" si="6"/>
        <v>0</v>
      </c>
      <c r="AU10" s="9">
        <f t="shared" si="6"/>
        <v>0</v>
      </c>
      <c r="AV10" s="9">
        <f t="shared" si="6"/>
        <v>0</v>
      </c>
      <c r="AW10" s="9">
        <f t="shared" si="6"/>
        <v>0</v>
      </c>
      <c r="AX10" s="253"/>
      <c r="AY10" s="254"/>
      <c r="AZ10" s="229"/>
    </row>
    <row r="11" spans="1:52">
      <c r="A11">
        <v>7</v>
      </c>
      <c r="B11">
        <v>423</v>
      </c>
      <c r="C11" t="s">
        <v>6</v>
      </c>
      <c r="D11" t="s">
        <v>13</v>
      </c>
      <c r="E11" t="s">
        <v>69</v>
      </c>
      <c r="F11" t="s">
        <v>107</v>
      </c>
      <c r="G11">
        <v>1</v>
      </c>
      <c r="J11" s="263"/>
      <c r="K11" s="13" t="s">
        <v>106</v>
      </c>
      <c r="L11" s="9">
        <f t="shared" si="4"/>
        <v>0</v>
      </c>
      <c r="M11" s="9">
        <f t="shared" si="4"/>
        <v>0</v>
      </c>
      <c r="N11" s="9">
        <f t="shared" si="4"/>
        <v>4</v>
      </c>
      <c r="O11" s="9">
        <f t="shared" si="4"/>
        <v>0</v>
      </c>
      <c r="P11" s="9">
        <f t="shared" si="4"/>
        <v>4</v>
      </c>
      <c r="Q11" s="9">
        <f t="shared" si="4"/>
        <v>0</v>
      </c>
      <c r="R11" s="9">
        <f t="shared" si="4"/>
        <v>0</v>
      </c>
      <c r="S11" s="9">
        <f t="shared" si="4"/>
        <v>0</v>
      </c>
      <c r="T11" s="9">
        <f t="shared" si="4"/>
        <v>0</v>
      </c>
      <c r="U11" s="9">
        <f t="shared" si="4"/>
        <v>4</v>
      </c>
      <c r="V11" s="9">
        <f t="shared" si="4"/>
        <v>0</v>
      </c>
      <c r="W11" s="9">
        <f t="shared" si="4"/>
        <v>4</v>
      </c>
      <c r="X11" s="9">
        <f t="shared" si="4"/>
        <v>0</v>
      </c>
      <c r="Y11" s="9">
        <f t="shared" si="4"/>
        <v>0</v>
      </c>
      <c r="Z11" s="9">
        <f t="shared" si="4"/>
        <v>0</v>
      </c>
      <c r="AA11" s="9">
        <f t="shared" si="4"/>
        <v>0</v>
      </c>
      <c r="AB11" s="9">
        <f t="shared" si="5"/>
        <v>2</v>
      </c>
      <c r="AC11" s="9">
        <f t="shared" si="5"/>
        <v>0</v>
      </c>
      <c r="AD11" s="9">
        <f t="shared" si="5"/>
        <v>2</v>
      </c>
      <c r="AE11" s="9">
        <f t="shared" si="5"/>
        <v>0</v>
      </c>
      <c r="AF11" s="9">
        <f t="shared" si="5"/>
        <v>0</v>
      </c>
      <c r="AG11" s="9">
        <f t="shared" si="5"/>
        <v>0</v>
      </c>
      <c r="AH11" s="9">
        <f t="shared" si="5"/>
        <v>0</v>
      </c>
      <c r="AI11" s="9">
        <f t="shared" si="5"/>
        <v>2</v>
      </c>
      <c r="AJ11" s="9">
        <f t="shared" si="5"/>
        <v>0</v>
      </c>
      <c r="AK11" s="9">
        <f t="shared" si="5"/>
        <v>2</v>
      </c>
      <c r="AL11" s="9">
        <f t="shared" si="5"/>
        <v>0</v>
      </c>
      <c r="AM11" s="9">
        <f t="shared" si="5"/>
        <v>0</v>
      </c>
      <c r="AN11" s="9">
        <f t="shared" si="6"/>
        <v>0</v>
      </c>
      <c r="AO11" s="9">
        <f t="shared" si="6"/>
        <v>0</v>
      </c>
      <c r="AP11" s="9">
        <f t="shared" si="6"/>
        <v>0</v>
      </c>
      <c r="AQ11" s="9">
        <f t="shared" si="6"/>
        <v>0</v>
      </c>
      <c r="AR11" s="9">
        <f t="shared" si="6"/>
        <v>0</v>
      </c>
      <c r="AS11" s="9">
        <f t="shared" si="6"/>
        <v>0</v>
      </c>
      <c r="AT11" s="9">
        <f t="shared" si="6"/>
        <v>0</v>
      </c>
      <c r="AU11" s="9">
        <f t="shared" si="6"/>
        <v>0</v>
      </c>
      <c r="AV11" s="9">
        <f t="shared" si="6"/>
        <v>0</v>
      </c>
      <c r="AW11" s="9">
        <f t="shared" si="6"/>
        <v>0</v>
      </c>
      <c r="AX11" s="253"/>
      <c r="AY11" s="254"/>
      <c r="AZ11" s="229"/>
    </row>
    <row r="12" spans="1:52">
      <c r="A12">
        <v>10</v>
      </c>
      <c r="B12">
        <v>521</v>
      </c>
      <c r="C12" t="s">
        <v>106</v>
      </c>
      <c r="D12" t="s">
        <v>13</v>
      </c>
      <c r="E12" t="s">
        <v>35</v>
      </c>
      <c r="F12" t="s">
        <v>107</v>
      </c>
      <c r="G12">
        <v>2</v>
      </c>
      <c r="J12" s="241"/>
      <c r="K12" s="13" t="s">
        <v>6</v>
      </c>
      <c r="L12" s="9">
        <f t="shared" si="4"/>
        <v>0</v>
      </c>
      <c r="M12" s="9">
        <f t="shared" si="4"/>
        <v>0</v>
      </c>
      <c r="N12" s="9">
        <f t="shared" si="4"/>
        <v>0</v>
      </c>
      <c r="O12" s="9">
        <f t="shared" si="4"/>
        <v>0</v>
      </c>
      <c r="P12" s="9">
        <f t="shared" si="4"/>
        <v>0</v>
      </c>
      <c r="Q12" s="9">
        <f t="shared" si="4"/>
        <v>0</v>
      </c>
      <c r="R12" s="9">
        <f t="shared" si="4"/>
        <v>1</v>
      </c>
      <c r="S12" s="9">
        <f t="shared" si="4"/>
        <v>0</v>
      </c>
      <c r="T12" s="9">
        <f t="shared" si="4"/>
        <v>0</v>
      </c>
      <c r="U12" s="9">
        <f t="shared" si="4"/>
        <v>0</v>
      </c>
      <c r="V12" s="9">
        <f t="shared" si="4"/>
        <v>0</v>
      </c>
      <c r="W12" s="9">
        <f t="shared" si="4"/>
        <v>0</v>
      </c>
      <c r="X12" s="9">
        <f t="shared" si="4"/>
        <v>0</v>
      </c>
      <c r="Y12" s="9">
        <f t="shared" si="4"/>
        <v>1</v>
      </c>
      <c r="Z12" s="9">
        <f t="shared" si="4"/>
        <v>0</v>
      </c>
      <c r="AA12" s="9">
        <f t="shared" si="4"/>
        <v>0</v>
      </c>
      <c r="AB12" s="9">
        <f t="shared" si="5"/>
        <v>0</v>
      </c>
      <c r="AC12" s="9">
        <f t="shared" si="5"/>
        <v>0</v>
      </c>
      <c r="AD12" s="9">
        <f t="shared" si="5"/>
        <v>0</v>
      </c>
      <c r="AE12" s="9">
        <f t="shared" si="5"/>
        <v>0</v>
      </c>
      <c r="AF12" s="9">
        <f t="shared" si="5"/>
        <v>1</v>
      </c>
      <c r="AG12" s="9">
        <f t="shared" si="5"/>
        <v>0</v>
      </c>
      <c r="AH12" s="9">
        <f t="shared" si="5"/>
        <v>0</v>
      </c>
      <c r="AI12" s="9">
        <f t="shared" si="5"/>
        <v>0</v>
      </c>
      <c r="AJ12" s="9">
        <f t="shared" si="5"/>
        <v>0</v>
      </c>
      <c r="AK12" s="9">
        <f t="shared" si="5"/>
        <v>0</v>
      </c>
      <c r="AL12" s="9">
        <f t="shared" si="5"/>
        <v>0</v>
      </c>
      <c r="AM12" s="9">
        <f t="shared" si="5"/>
        <v>1</v>
      </c>
      <c r="AN12" s="9">
        <f t="shared" si="6"/>
        <v>0</v>
      </c>
      <c r="AO12" s="9">
        <f t="shared" si="6"/>
        <v>0</v>
      </c>
      <c r="AP12" s="9">
        <f t="shared" si="6"/>
        <v>0</v>
      </c>
      <c r="AQ12" s="9">
        <f t="shared" si="6"/>
        <v>0</v>
      </c>
      <c r="AR12" s="9">
        <f t="shared" si="6"/>
        <v>0</v>
      </c>
      <c r="AS12" s="9">
        <f t="shared" si="6"/>
        <v>0</v>
      </c>
      <c r="AT12" s="9">
        <f t="shared" si="6"/>
        <v>0</v>
      </c>
      <c r="AU12" s="9">
        <f t="shared" si="6"/>
        <v>0</v>
      </c>
      <c r="AV12" s="9">
        <f t="shared" si="6"/>
        <v>0</v>
      </c>
      <c r="AW12" s="9">
        <f t="shared" si="6"/>
        <v>0</v>
      </c>
      <c r="AX12" s="255"/>
      <c r="AY12" s="256"/>
      <c r="AZ12" s="230"/>
    </row>
    <row r="13" spans="1:52">
      <c r="A13">
        <v>10</v>
      </c>
      <c r="B13">
        <v>557</v>
      </c>
      <c r="C13" t="s">
        <v>106</v>
      </c>
      <c r="D13" t="s">
        <v>118</v>
      </c>
      <c r="E13" t="s">
        <v>47</v>
      </c>
      <c r="F13" t="s">
        <v>107</v>
      </c>
      <c r="G13">
        <v>2</v>
      </c>
    </row>
    <row r="14" spans="1:52">
      <c r="A14">
        <v>10</v>
      </c>
      <c r="B14">
        <v>585</v>
      </c>
      <c r="C14" t="s">
        <v>106</v>
      </c>
      <c r="D14" t="s">
        <v>13</v>
      </c>
      <c r="E14" t="s">
        <v>62</v>
      </c>
      <c r="F14" t="s">
        <v>107</v>
      </c>
      <c r="G14">
        <v>2</v>
      </c>
      <c r="K14" s="15" t="s">
        <v>186</v>
      </c>
      <c r="L14" s="16">
        <v>2</v>
      </c>
      <c r="M14" s="157">
        <f>AVERAGE(L19:Z19)</f>
        <v>1.6</v>
      </c>
    </row>
    <row r="15" spans="1:52">
      <c r="A15">
        <v>10</v>
      </c>
      <c r="B15">
        <v>589</v>
      </c>
      <c r="C15" t="s">
        <v>106</v>
      </c>
      <c r="D15" t="s">
        <v>13</v>
      </c>
      <c r="E15" t="s">
        <v>63</v>
      </c>
      <c r="F15" t="s">
        <v>107</v>
      </c>
      <c r="G15">
        <v>2</v>
      </c>
      <c r="K15" s="17" t="s">
        <v>187</v>
      </c>
      <c r="L15" s="9">
        <f>(L6+L10)*1.5</f>
        <v>0</v>
      </c>
      <c r="M15" s="9">
        <f t="shared" ref="M15:AZ15" si="7">(M6+M10)*1.5</f>
        <v>0</v>
      </c>
      <c r="N15" s="9">
        <f t="shared" si="7"/>
        <v>0</v>
      </c>
      <c r="O15" s="9">
        <f t="shared" si="7"/>
        <v>1.5</v>
      </c>
      <c r="P15" s="9">
        <f t="shared" si="7"/>
        <v>0</v>
      </c>
      <c r="Q15" s="9">
        <f t="shared" si="7"/>
        <v>0</v>
      </c>
      <c r="R15" s="9">
        <f t="shared" si="7"/>
        <v>0</v>
      </c>
      <c r="S15" s="9">
        <f t="shared" si="7"/>
        <v>0</v>
      </c>
      <c r="T15" s="9">
        <f t="shared" si="7"/>
        <v>0</v>
      </c>
      <c r="U15" s="9">
        <f t="shared" si="7"/>
        <v>0</v>
      </c>
      <c r="V15" s="9">
        <f t="shared" si="7"/>
        <v>1.5</v>
      </c>
      <c r="W15" s="9">
        <f t="shared" si="7"/>
        <v>0</v>
      </c>
      <c r="X15" s="9">
        <f t="shared" si="7"/>
        <v>0</v>
      </c>
      <c r="Y15" s="9">
        <f t="shared" si="7"/>
        <v>0</v>
      </c>
      <c r="Z15" s="9">
        <f t="shared" si="7"/>
        <v>0</v>
      </c>
      <c r="AA15" s="9">
        <f t="shared" si="7"/>
        <v>0</v>
      </c>
      <c r="AB15" s="9">
        <f t="shared" si="7"/>
        <v>0</v>
      </c>
      <c r="AC15" s="9">
        <f t="shared" si="7"/>
        <v>1.5</v>
      </c>
      <c r="AD15" s="9">
        <f t="shared" si="7"/>
        <v>0</v>
      </c>
      <c r="AE15" s="9">
        <f t="shared" si="7"/>
        <v>0</v>
      </c>
      <c r="AF15" s="9">
        <f>(AF10)*1.5</f>
        <v>0</v>
      </c>
      <c r="AG15" s="9">
        <f t="shared" si="7"/>
        <v>0</v>
      </c>
      <c r="AH15" s="9">
        <f t="shared" si="7"/>
        <v>0</v>
      </c>
      <c r="AI15" s="9">
        <f t="shared" si="7"/>
        <v>0</v>
      </c>
      <c r="AJ15" s="9">
        <f t="shared" si="7"/>
        <v>1.5</v>
      </c>
      <c r="AK15" s="9">
        <f t="shared" si="7"/>
        <v>0</v>
      </c>
      <c r="AL15" s="9">
        <f t="shared" si="7"/>
        <v>0</v>
      </c>
      <c r="AM15" s="9">
        <f t="shared" si="7"/>
        <v>0</v>
      </c>
      <c r="AN15" s="9">
        <f t="shared" si="7"/>
        <v>0</v>
      </c>
      <c r="AO15" s="9">
        <f t="shared" si="7"/>
        <v>0</v>
      </c>
      <c r="AP15" s="9">
        <f t="shared" si="7"/>
        <v>0</v>
      </c>
      <c r="AQ15" s="9">
        <f t="shared" si="7"/>
        <v>0</v>
      </c>
      <c r="AR15" s="9">
        <f t="shared" si="7"/>
        <v>0</v>
      </c>
      <c r="AS15" s="9">
        <f t="shared" si="7"/>
        <v>0</v>
      </c>
      <c r="AT15" s="9">
        <f t="shared" si="7"/>
        <v>0</v>
      </c>
      <c r="AU15" s="9">
        <f t="shared" si="7"/>
        <v>0</v>
      </c>
      <c r="AV15" s="9">
        <f t="shared" si="7"/>
        <v>0</v>
      </c>
      <c r="AW15" s="9">
        <f t="shared" si="7"/>
        <v>0</v>
      </c>
      <c r="AX15" s="9">
        <f t="shared" si="7"/>
        <v>0</v>
      </c>
      <c r="AY15" s="9">
        <f t="shared" si="7"/>
        <v>0</v>
      </c>
      <c r="AZ15" s="9">
        <f t="shared" si="7"/>
        <v>0</v>
      </c>
    </row>
    <row r="16" spans="1:52">
      <c r="A16">
        <v>11</v>
      </c>
      <c r="B16">
        <v>604</v>
      </c>
      <c r="C16" t="s">
        <v>103</v>
      </c>
      <c r="D16" t="s">
        <v>13</v>
      </c>
      <c r="E16" t="s">
        <v>69</v>
      </c>
      <c r="F16" t="s">
        <v>107</v>
      </c>
      <c r="G16">
        <v>2</v>
      </c>
      <c r="K16" s="17" t="s">
        <v>188</v>
      </c>
      <c r="L16" s="9">
        <f>(L7+L11)*1</f>
        <v>0</v>
      </c>
      <c r="M16" s="9">
        <f t="shared" ref="M16:AZ16" si="8">(M7+M11)*1</f>
        <v>0</v>
      </c>
      <c r="N16" s="9">
        <f t="shared" si="8"/>
        <v>4</v>
      </c>
      <c r="O16" s="9">
        <f t="shared" si="8"/>
        <v>0</v>
      </c>
      <c r="P16" s="9">
        <f t="shared" si="8"/>
        <v>4</v>
      </c>
      <c r="Q16" s="9">
        <f t="shared" si="8"/>
        <v>0</v>
      </c>
      <c r="R16" s="9">
        <f t="shared" si="8"/>
        <v>0</v>
      </c>
      <c r="S16" s="9">
        <f t="shared" si="8"/>
        <v>0</v>
      </c>
      <c r="T16" s="9">
        <f t="shared" si="8"/>
        <v>0</v>
      </c>
      <c r="U16" s="9">
        <f t="shared" si="8"/>
        <v>4</v>
      </c>
      <c r="V16" s="9">
        <f t="shared" si="8"/>
        <v>0</v>
      </c>
      <c r="W16" s="9">
        <f t="shared" si="8"/>
        <v>4</v>
      </c>
      <c r="X16" s="9">
        <f t="shared" si="8"/>
        <v>0</v>
      </c>
      <c r="Y16" s="9">
        <f t="shared" si="8"/>
        <v>0</v>
      </c>
      <c r="Z16" s="9">
        <f t="shared" si="8"/>
        <v>0</v>
      </c>
      <c r="AA16" s="9">
        <f t="shared" si="8"/>
        <v>0</v>
      </c>
      <c r="AB16" s="9">
        <f t="shared" si="8"/>
        <v>2</v>
      </c>
      <c r="AC16" s="9">
        <f t="shared" si="8"/>
        <v>0</v>
      </c>
      <c r="AD16" s="9">
        <f t="shared" si="8"/>
        <v>2</v>
      </c>
      <c r="AE16" s="9">
        <f t="shared" si="8"/>
        <v>0</v>
      </c>
      <c r="AF16" s="9">
        <f t="shared" si="8"/>
        <v>0</v>
      </c>
      <c r="AG16" s="9">
        <f t="shared" si="8"/>
        <v>0</v>
      </c>
      <c r="AH16" s="9">
        <f t="shared" si="8"/>
        <v>0</v>
      </c>
      <c r="AI16" s="9">
        <f t="shared" si="8"/>
        <v>2</v>
      </c>
      <c r="AJ16" s="9">
        <f t="shared" si="8"/>
        <v>0</v>
      </c>
      <c r="AK16" s="9">
        <f t="shared" si="8"/>
        <v>2</v>
      </c>
      <c r="AL16" s="9">
        <f t="shared" si="8"/>
        <v>0</v>
      </c>
      <c r="AM16" s="9">
        <f t="shared" si="8"/>
        <v>0</v>
      </c>
      <c r="AN16" s="9">
        <f t="shared" si="8"/>
        <v>0</v>
      </c>
      <c r="AO16" s="9">
        <f t="shared" si="8"/>
        <v>0</v>
      </c>
      <c r="AP16" s="9">
        <f t="shared" si="8"/>
        <v>0</v>
      </c>
      <c r="AQ16" s="9">
        <f t="shared" si="8"/>
        <v>0</v>
      </c>
      <c r="AR16" s="9">
        <f t="shared" si="8"/>
        <v>0</v>
      </c>
      <c r="AS16" s="9">
        <f t="shared" si="8"/>
        <v>0</v>
      </c>
      <c r="AT16" s="9">
        <f t="shared" si="8"/>
        <v>0</v>
      </c>
      <c r="AU16" s="9">
        <f t="shared" si="8"/>
        <v>0</v>
      </c>
      <c r="AV16" s="9">
        <f t="shared" si="8"/>
        <v>0</v>
      </c>
      <c r="AW16" s="9">
        <f t="shared" si="8"/>
        <v>0</v>
      </c>
      <c r="AX16" s="9">
        <f t="shared" si="8"/>
        <v>0</v>
      </c>
      <c r="AY16" s="9">
        <f t="shared" si="8"/>
        <v>0</v>
      </c>
      <c r="AZ16" s="9">
        <f t="shared" si="8"/>
        <v>0</v>
      </c>
    </row>
    <row r="17" spans="1:52">
      <c r="A17">
        <v>12</v>
      </c>
      <c r="B17">
        <v>522</v>
      </c>
      <c r="C17" t="s">
        <v>106</v>
      </c>
      <c r="D17" t="s">
        <v>13</v>
      </c>
      <c r="E17" t="s">
        <v>35</v>
      </c>
      <c r="F17" t="s">
        <v>107</v>
      </c>
      <c r="G17">
        <v>2</v>
      </c>
      <c r="K17" s="17" t="s">
        <v>189</v>
      </c>
      <c r="L17" s="9">
        <f>L12*2.5</f>
        <v>0</v>
      </c>
      <c r="M17" s="9">
        <f t="shared" ref="M17:AZ17" si="9">M12*2.5</f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2.5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2.5</v>
      </c>
      <c r="Z17" s="9">
        <f t="shared" si="9"/>
        <v>0</v>
      </c>
      <c r="AA17" s="9">
        <f t="shared" si="9"/>
        <v>0</v>
      </c>
      <c r="AB17" s="9">
        <f t="shared" si="9"/>
        <v>0</v>
      </c>
      <c r="AC17" s="9">
        <f t="shared" si="9"/>
        <v>0</v>
      </c>
      <c r="AD17" s="9">
        <f t="shared" si="9"/>
        <v>0</v>
      </c>
      <c r="AE17" s="9">
        <f t="shared" si="9"/>
        <v>0</v>
      </c>
      <c r="AF17" s="9">
        <f t="shared" si="9"/>
        <v>2.5</v>
      </c>
      <c r="AG17" s="9">
        <f t="shared" si="9"/>
        <v>0</v>
      </c>
      <c r="AH17" s="9">
        <f t="shared" si="9"/>
        <v>0</v>
      </c>
      <c r="AI17" s="9">
        <f t="shared" si="9"/>
        <v>0</v>
      </c>
      <c r="AJ17" s="9">
        <f t="shared" si="9"/>
        <v>0</v>
      </c>
      <c r="AK17" s="9">
        <f t="shared" si="9"/>
        <v>0</v>
      </c>
      <c r="AL17" s="9">
        <f t="shared" si="9"/>
        <v>0</v>
      </c>
      <c r="AM17" s="9">
        <f t="shared" si="9"/>
        <v>2.5</v>
      </c>
      <c r="AN17" s="9">
        <f t="shared" si="9"/>
        <v>0</v>
      </c>
      <c r="AO17" s="9">
        <f t="shared" si="9"/>
        <v>0</v>
      </c>
      <c r="AP17" s="9">
        <f t="shared" si="9"/>
        <v>0</v>
      </c>
      <c r="AQ17" s="9">
        <f t="shared" si="9"/>
        <v>0</v>
      </c>
      <c r="AR17" s="9">
        <f t="shared" si="9"/>
        <v>0</v>
      </c>
      <c r="AS17" s="9">
        <f t="shared" si="9"/>
        <v>0</v>
      </c>
      <c r="AT17" s="9">
        <f t="shared" si="9"/>
        <v>0</v>
      </c>
      <c r="AU17" s="9">
        <f t="shared" si="9"/>
        <v>0</v>
      </c>
      <c r="AV17" s="9">
        <f t="shared" si="9"/>
        <v>0</v>
      </c>
      <c r="AW17" s="9">
        <f t="shared" si="9"/>
        <v>0</v>
      </c>
      <c r="AX17" s="9">
        <f t="shared" si="9"/>
        <v>0</v>
      </c>
      <c r="AY17" s="9">
        <f t="shared" si="9"/>
        <v>0</v>
      </c>
      <c r="AZ17" s="9">
        <f t="shared" si="9"/>
        <v>0</v>
      </c>
    </row>
    <row r="18" spans="1:52">
      <c r="A18">
        <v>12</v>
      </c>
      <c r="B18">
        <v>558</v>
      </c>
      <c r="C18" t="s">
        <v>106</v>
      </c>
      <c r="D18" t="s">
        <v>118</v>
      </c>
      <c r="E18" t="s">
        <v>47</v>
      </c>
      <c r="F18" t="s">
        <v>107</v>
      </c>
      <c r="G18">
        <v>2</v>
      </c>
      <c r="K18" s="15" t="s">
        <v>186</v>
      </c>
      <c r="L18" s="16">
        <f>$L$14</f>
        <v>2</v>
      </c>
      <c r="M18" s="16">
        <f t="shared" ref="M18:AZ18" si="10">$L$14</f>
        <v>2</v>
      </c>
      <c r="N18" s="16">
        <f t="shared" si="10"/>
        <v>2</v>
      </c>
      <c r="O18" s="16">
        <f t="shared" si="10"/>
        <v>2</v>
      </c>
      <c r="P18" s="16">
        <f t="shared" si="10"/>
        <v>2</v>
      </c>
      <c r="Q18" s="16">
        <f t="shared" si="10"/>
        <v>2</v>
      </c>
      <c r="R18" s="16">
        <f t="shared" si="10"/>
        <v>2</v>
      </c>
      <c r="S18" s="16">
        <f t="shared" si="10"/>
        <v>2</v>
      </c>
      <c r="T18" s="16">
        <f t="shared" si="10"/>
        <v>2</v>
      </c>
      <c r="U18" s="16">
        <f t="shared" si="10"/>
        <v>2</v>
      </c>
      <c r="V18" s="16">
        <f t="shared" si="10"/>
        <v>2</v>
      </c>
      <c r="W18" s="16">
        <f t="shared" si="10"/>
        <v>2</v>
      </c>
      <c r="X18" s="16">
        <f t="shared" si="10"/>
        <v>2</v>
      </c>
      <c r="Y18" s="16">
        <f t="shared" si="10"/>
        <v>2</v>
      </c>
      <c r="Z18" s="16">
        <f t="shared" si="10"/>
        <v>2</v>
      </c>
      <c r="AA18" s="16">
        <f t="shared" si="10"/>
        <v>2</v>
      </c>
      <c r="AB18" s="16">
        <f t="shared" si="10"/>
        <v>2</v>
      </c>
      <c r="AC18" s="16">
        <f t="shared" si="10"/>
        <v>2</v>
      </c>
      <c r="AD18" s="16">
        <f t="shared" si="10"/>
        <v>2</v>
      </c>
      <c r="AE18" s="16">
        <f t="shared" si="10"/>
        <v>2</v>
      </c>
      <c r="AF18" s="16">
        <f t="shared" si="10"/>
        <v>2</v>
      </c>
      <c r="AG18" s="16">
        <f t="shared" si="10"/>
        <v>2</v>
      </c>
      <c r="AH18" s="16">
        <f t="shared" si="10"/>
        <v>2</v>
      </c>
      <c r="AI18" s="16">
        <f t="shared" si="10"/>
        <v>2</v>
      </c>
      <c r="AJ18" s="16">
        <f t="shared" si="10"/>
        <v>2</v>
      </c>
      <c r="AK18" s="16">
        <f t="shared" si="10"/>
        <v>2</v>
      </c>
      <c r="AL18" s="16">
        <f t="shared" si="10"/>
        <v>2</v>
      </c>
      <c r="AM18" s="16">
        <f t="shared" si="10"/>
        <v>2</v>
      </c>
      <c r="AN18" s="16">
        <f t="shared" si="10"/>
        <v>2</v>
      </c>
      <c r="AO18" s="16">
        <f t="shared" si="10"/>
        <v>2</v>
      </c>
      <c r="AP18" s="16">
        <f t="shared" si="10"/>
        <v>2</v>
      </c>
      <c r="AQ18" s="16">
        <f t="shared" si="10"/>
        <v>2</v>
      </c>
      <c r="AR18" s="16">
        <f t="shared" si="10"/>
        <v>2</v>
      </c>
      <c r="AS18" s="16">
        <f t="shared" si="10"/>
        <v>2</v>
      </c>
      <c r="AT18" s="16">
        <f t="shared" si="10"/>
        <v>2</v>
      </c>
      <c r="AU18" s="16">
        <f t="shared" si="10"/>
        <v>2</v>
      </c>
      <c r="AV18" s="16">
        <f t="shared" si="10"/>
        <v>2</v>
      </c>
      <c r="AW18" s="16">
        <f t="shared" si="10"/>
        <v>2</v>
      </c>
      <c r="AX18" s="16">
        <f t="shared" si="10"/>
        <v>2</v>
      </c>
      <c r="AY18" s="16">
        <f t="shared" si="10"/>
        <v>2</v>
      </c>
      <c r="AZ18" s="16">
        <f t="shared" si="10"/>
        <v>2</v>
      </c>
    </row>
    <row r="19" spans="1:52">
      <c r="A19">
        <v>12</v>
      </c>
      <c r="B19">
        <v>586</v>
      </c>
      <c r="C19" t="s">
        <v>106</v>
      </c>
      <c r="D19" t="s">
        <v>13</v>
      </c>
      <c r="E19" t="s">
        <v>62</v>
      </c>
      <c r="F19" t="s">
        <v>107</v>
      </c>
      <c r="G19">
        <v>2</v>
      </c>
      <c r="K19" s="18" t="s">
        <v>190</v>
      </c>
      <c r="L19" s="19">
        <f t="shared" ref="L19:AZ19" si="11">SUM(L15:L17)</f>
        <v>0</v>
      </c>
      <c r="M19" s="19">
        <f t="shared" si="11"/>
        <v>0</v>
      </c>
      <c r="N19" s="19">
        <f t="shared" si="11"/>
        <v>4</v>
      </c>
      <c r="O19" s="19">
        <f t="shared" si="11"/>
        <v>1.5</v>
      </c>
      <c r="P19" s="19">
        <f t="shared" si="11"/>
        <v>4</v>
      </c>
      <c r="Q19" s="19">
        <f t="shared" si="11"/>
        <v>0</v>
      </c>
      <c r="R19" s="19">
        <f t="shared" si="11"/>
        <v>2.5</v>
      </c>
      <c r="S19" s="19">
        <f t="shared" si="11"/>
        <v>0</v>
      </c>
      <c r="T19" s="19">
        <f t="shared" si="11"/>
        <v>0</v>
      </c>
      <c r="U19" s="19">
        <f t="shared" si="11"/>
        <v>4</v>
      </c>
      <c r="V19" s="19">
        <f t="shared" si="11"/>
        <v>1.5</v>
      </c>
      <c r="W19" s="19">
        <f t="shared" si="11"/>
        <v>4</v>
      </c>
      <c r="X19" s="19">
        <f t="shared" si="11"/>
        <v>0</v>
      </c>
      <c r="Y19" s="19">
        <f t="shared" si="11"/>
        <v>2.5</v>
      </c>
      <c r="Z19" s="19">
        <f t="shared" si="11"/>
        <v>0</v>
      </c>
      <c r="AA19" s="19">
        <f t="shared" si="11"/>
        <v>0</v>
      </c>
      <c r="AB19" s="19">
        <f t="shared" si="11"/>
        <v>2</v>
      </c>
      <c r="AC19" s="19">
        <f t="shared" si="11"/>
        <v>1.5</v>
      </c>
      <c r="AD19" s="19">
        <f t="shared" si="11"/>
        <v>2</v>
      </c>
      <c r="AE19" s="19">
        <f t="shared" si="11"/>
        <v>0</v>
      </c>
      <c r="AF19" s="19">
        <f t="shared" si="11"/>
        <v>2.5</v>
      </c>
      <c r="AG19" s="19">
        <f t="shared" si="11"/>
        <v>0</v>
      </c>
      <c r="AH19" s="19">
        <f t="shared" si="11"/>
        <v>0</v>
      </c>
      <c r="AI19" s="19">
        <f t="shared" si="11"/>
        <v>2</v>
      </c>
      <c r="AJ19" s="19">
        <f t="shared" si="11"/>
        <v>1.5</v>
      </c>
      <c r="AK19" s="19">
        <f t="shared" si="11"/>
        <v>2</v>
      </c>
      <c r="AL19" s="19">
        <f t="shared" si="11"/>
        <v>0</v>
      </c>
      <c r="AM19" s="19">
        <f t="shared" si="11"/>
        <v>2.5</v>
      </c>
      <c r="AN19" s="19">
        <f t="shared" si="11"/>
        <v>0</v>
      </c>
      <c r="AO19" s="19">
        <f t="shared" si="11"/>
        <v>0</v>
      </c>
      <c r="AP19" s="19">
        <f t="shared" si="11"/>
        <v>0</v>
      </c>
      <c r="AQ19" s="19">
        <f t="shared" si="11"/>
        <v>0</v>
      </c>
      <c r="AR19" s="19">
        <f t="shared" si="11"/>
        <v>0</v>
      </c>
      <c r="AS19" s="19">
        <f t="shared" si="11"/>
        <v>0</v>
      </c>
      <c r="AT19" s="19">
        <f t="shared" si="11"/>
        <v>0</v>
      </c>
      <c r="AU19" s="19">
        <f t="shared" si="11"/>
        <v>0</v>
      </c>
      <c r="AV19" s="19">
        <f t="shared" si="11"/>
        <v>0</v>
      </c>
      <c r="AW19" s="19">
        <f t="shared" si="11"/>
        <v>0</v>
      </c>
      <c r="AX19" s="19">
        <f t="shared" si="11"/>
        <v>0</v>
      </c>
      <c r="AY19" s="19">
        <f t="shared" si="11"/>
        <v>0</v>
      </c>
      <c r="AZ19" s="19">
        <f t="shared" si="11"/>
        <v>0</v>
      </c>
    </row>
    <row r="20" spans="1:52">
      <c r="A20">
        <v>12</v>
      </c>
      <c r="B20">
        <v>590</v>
      </c>
      <c r="C20" t="s">
        <v>106</v>
      </c>
      <c r="D20" t="s">
        <v>13</v>
      </c>
      <c r="E20" t="s">
        <v>63</v>
      </c>
      <c r="F20" t="s">
        <v>107</v>
      </c>
      <c r="G20">
        <v>2</v>
      </c>
      <c r="K20" s="18" t="s">
        <v>191</v>
      </c>
      <c r="L20" s="20">
        <f t="shared" ref="L20:AZ20" si="12">IF(L19&gt;$L$14,L19-$L$14,0)</f>
        <v>0</v>
      </c>
      <c r="M20" s="20">
        <f t="shared" si="12"/>
        <v>0</v>
      </c>
      <c r="N20" s="20">
        <f t="shared" si="12"/>
        <v>2</v>
      </c>
      <c r="O20" s="20">
        <f t="shared" si="12"/>
        <v>0</v>
      </c>
      <c r="P20" s="20">
        <f t="shared" si="12"/>
        <v>2</v>
      </c>
      <c r="Q20" s="20">
        <f t="shared" si="12"/>
        <v>0</v>
      </c>
      <c r="R20" s="20">
        <f t="shared" si="12"/>
        <v>0.5</v>
      </c>
      <c r="S20" s="20">
        <f t="shared" si="12"/>
        <v>0</v>
      </c>
      <c r="T20" s="20">
        <f t="shared" si="12"/>
        <v>0</v>
      </c>
      <c r="U20" s="20">
        <f t="shared" si="12"/>
        <v>2</v>
      </c>
      <c r="V20" s="20">
        <f t="shared" si="12"/>
        <v>0</v>
      </c>
      <c r="W20" s="20">
        <f t="shared" si="12"/>
        <v>2</v>
      </c>
      <c r="X20" s="20">
        <f t="shared" si="12"/>
        <v>0</v>
      </c>
      <c r="Y20" s="20">
        <f t="shared" si="12"/>
        <v>0.5</v>
      </c>
      <c r="Z20" s="20">
        <f t="shared" si="12"/>
        <v>0</v>
      </c>
      <c r="AA20" s="20">
        <f t="shared" si="12"/>
        <v>0</v>
      </c>
      <c r="AB20" s="20">
        <f t="shared" si="12"/>
        <v>0</v>
      </c>
      <c r="AC20" s="20">
        <f t="shared" si="12"/>
        <v>0</v>
      </c>
      <c r="AD20" s="20">
        <f t="shared" si="12"/>
        <v>0</v>
      </c>
      <c r="AE20" s="20">
        <f t="shared" si="12"/>
        <v>0</v>
      </c>
      <c r="AF20" s="20">
        <f t="shared" si="12"/>
        <v>0.5</v>
      </c>
      <c r="AG20" s="20">
        <f t="shared" si="12"/>
        <v>0</v>
      </c>
      <c r="AH20" s="20">
        <f t="shared" si="12"/>
        <v>0</v>
      </c>
      <c r="AI20" s="20">
        <f t="shared" si="12"/>
        <v>0</v>
      </c>
      <c r="AJ20" s="20">
        <f t="shared" si="12"/>
        <v>0</v>
      </c>
      <c r="AK20" s="20">
        <f t="shared" si="12"/>
        <v>0</v>
      </c>
      <c r="AL20" s="20">
        <f t="shared" si="12"/>
        <v>0</v>
      </c>
      <c r="AM20" s="20">
        <f t="shared" si="12"/>
        <v>0.5</v>
      </c>
      <c r="AN20" s="20">
        <f t="shared" si="12"/>
        <v>0</v>
      </c>
      <c r="AO20" s="20">
        <f t="shared" si="12"/>
        <v>0</v>
      </c>
      <c r="AP20" s="20">
        <f t="shared" si="12"/>
        <v>0</v>
      </c>
      <c r="AQ20" s="20">
        <f t="shared" si="12"/>
        <v>0</v>
      </c>
      <c r="AR20" s="20">
        <f t="shared" si="12"/>
        <v>0</v>
      </c>
      <c r="AS20" s="20">
        <f t="shared" si="12"/>
        <v>0</v>
      </c>
      <c r="AT20" s="20">
        <f t="shared" si="12"/>
        <v>0</v>
      </c>
      <c r="AU20" s="20">
        <f t="shared" si="12"/>
        <v>0</v>
      </c>
      <c r="AV20" s="20">
        <f t="shared" si="12"/>
        <v>0</v>
      </c>
      <c r="AW20" s="20">
        <f t="shared" si="12"/>
        <v>0</v>
      </c>
      <c r="AX20" s="20">
        <f t="shared" si="12"/>
        <v>0</v>
      </c>
      <c r="AY20" s="20">
        <f t="shared" si="12"/>
        <v>0</v>
      </c>
      <c r="AZ20" s="20">
        <f t="shared" si="12"/>
        <v>0</v>
      </c>
    </row>
    <row r="21" spans="1:52">
      <c r="A21">
        <v>14</v>
      </c>
      <c r="B21">
        <v>607</v>
      </c>
      <c r="C21" t="s">
        <v>6</v>
      </c>
      <c r="D21" t="s">
        <v>13</v>
      </c>
      <c r="E21" t="s">
        <v>69</v>
      </c>
      <c r="F21" t="s">
        <v>107</v>
      </c>
      <c r="G21">
        <v>2</v>
      </c>
    </row>
    <row r="22" spans="1:52">
      <c r="A22">
        <v>17</v>
      </c>
      <c r="B22">
        <v>761</v>
      </c>
      <c r="C22" t="s">
        <v>106</v>
      </c>
      <c r="D22" t="s">
        <v>13</v>
      </c>
      <c r="E22" t="s">
        <v>62</v>
      </c>
      <c r="F22" t="s">
        <v>107</v>
      </c>
      <c r="G22">
        <v>3</v>
      </c>
      <c r="K22" s="3" t="s">
        <v>115</v>
      </c>
      <c r="L22" s="215" t="s">
        <v>111</v>
      </c>
      <c r="M22" s="215"/>
      <c r="N22" s="215"/>
      <c r="O22" s="215"/>
      <c r="P22" s="215" t="s">
        <v>112</v>
      </c>
      <c r="Q22" s="215" t="s">
        <v>113</v>
      </c>
    </row>
    <row r="23" spans="1:52">
      <c r="A23">
        <v>17</v>
      </c>
      <c r="B23">
        <v>765</v>
      </c>
      <c r="C23" t="s">
        <v>106</v>
      </c>
      <c r="D23" t="s">
        <v>13</v>
      </c>
      <c r="E23" t="s">
        <v>63</v>
      </c>
      <c r="F23" t="s">
        <v>107</v>
      </c>
      <c r="G23">
        <v>3</v>
      </c>
      <c r="K23" s="3" t="s">
        <v>110</v>
      </c>
      <c r="L23" s="3">
        <v>1</v>
      </c>
      <c r="M23" s="3">
        <v>2</v>
      </c>
      <c r="N23" s="3">
        <v>3</v>
      </c>
      <c r="O23" s="3">
        <v>4</v>
      </c>
      <c r="P23" s="215"/>
      <c r="Q23" s="215"/>
    </row>
    <row r="24" spans="1:52">
      <c r="A24">
        <v>18</v>
      </c>
      <c r="B24">
        <v>780</v>
      </c>
      <c r="C24" t="s">
        <v>103</v>
      </c>
      <c r="D24" t="s">
        <v>13</v>
      </c>
      <c r="E24" t="s">
        <v>69</v>
      </c>
      <c r="F24" t="s">
        <v>107</v>
      </c>
      <c r="G24">
        <v>3</v>
      </c>
      <c r="K24" s="2" t="s">
        <v>69</v>
      </c>
      <c r="L24" s="2">
        <v>1</v>
      </c>
      <c r="M24" s="2">
        <v>1</v>
      </c>
      <c r="N24" s="2">
        <v>1</v>
      </c>
      <c r="O24" s="2">
        <v>1</v>
      </c>
      <c r="P24" s="2">
        <v>4</v>
      </c>
    </row>
    <row r="25" spans="1:52">
      <c r="A25">
        <v>19</v>
      </c>
      <c r="B25">
        <v>762</v>
      </c>
      <c r="C25" t="s">
        <v>106</v>
      </c>
      <c r="D25" t="s">
        <v>13</v>
      </c>
      <c r="E25" t="s">
        <v>62</v>
      </c>
      <c r="F25" t="s">
        <v>107</v>
      </c>
      <c r="G25">
        <v>3</v>
      </c>
      <c r="Q25" s="4">
        <v>4</v>
      </c>
    </row>
    <row r="26" spans="1:52">
      <c r="A26">
        <v>19</v>
      </c>
      <c r="B26">
        <v>766</v>
      </c>
      <c r="C26" t="s">
        <v>106</v>
      </c>
      <c r="D26" t="s">
        <v>13</v>
      </c>
      <c r="E26" t="s">
        <v>63</v>
      </c>
      <c r="F26" t="s">
        <v>107</v>
      </c>
      <c r="G26">
        <v>3</v>
      </c>
      <c r="K26" s="3" t="s">
        <v>116</v>
      </c>
      <c r="L26" s="215" t="s">
        <v>111</v>
      </c>
      <c r="M26" s="215"/>
      <c r="N26" s="215"/>
      <c r="O26" s="215"/>
      <c r="P26" s="215" t="s">
        <v>112</v>
      </c>
      <c r="Q26" s="215" t="s">
        <v>113</v>
      </c>
    </row>
    <row r="27" spans="1:52">
      <c r="A27">
        <v>21</v>
      </c>
      <c r="B27">
        <v>783</v>
      </c>
      <c r="C27" t="s">
        <v>6</v>
      </c>
      <c r="D27" t="s">
        <v>13</v>
      </c>
      <c r="E27" t="s">
        <v>69</v>
      </c>
      <c r="F27" t="s">
        <v>107</v>
      </c>
      <c r="G27">
        <v>3</v>
      </c>
      <c r="K27" s="3" t="s">
        <v>110</v>
      </c>
      <c r="L27" s="3">
        <v>1</v>
      </c>
      <c r="M27" s="3">
        <v>2</v>
      </c>
      <c r="N27" s="3">
        <v>3</v>
      </c>
      <c r="O27" s="3">
        <v>4</v>
      </c>
      <c r="P27" s="215"/>
      <c r="Q27" s="215"/>
    </row>
    <row r="28" spans="1:52">
      <c r="A28">
        <v>24</v>
      </c>
      <c r="B28">
        <v>873</v>
      </c>
      <c r="C28" t="s">
        <v>106</v>
      </c>
      <c r="D28" t="s">
        <v>13</v>
      </c>
      <c r="E28" t="s">
        <v>35</v>
      </c>
      <c r="F28" t="s">
        <v>107</v>
      </c>
      <c r="G28">
        <v>4</v>
      </c>
      <c r="K28" s="2" t="s">
        <v>35</v>
      </c>
      <c r="L28" s="2">
        <v>1</v>
      </c>
      <c r="M28" s="2">
        <v>1</v>
      </c>
      <c r="N28" s="2">
        <v>0</v>
      </c>
      <c r="O28" s="2">
        <v>1</v>
      </c>
      <c r="P28" s="2">
        <v>3</v>
      </c>
      <c r="Q28" s="214">
        <v>12</v>
      </c>
    </row>
    <row r="29" spans="1:52">
      <c r="A29">
        <v>24</v>
      </c>
      <c r="B29">
        <v>909</v>
      </c>
      <c r="C29" t="s">
        <v>106</v>
      </c>
      <c r="D29" t="s">
        <v>118</v>
      </c>
      <c r="E29" t="s">
        <v>47</v>
      </c>
      <c r="F29" t="s">
        <v>107</v>
      </c>
      <c r="G29">
        <v>4</v>
      </c>
      <c r="K29" s="2" t="s">
        <v>62</v>
      </c>
      <c r="L29" s="2">
        <v>1</v>
      </c>
      <c r="M29" s="2">
        <v>1</v>
      </c>
      <c r="N29" s="2">
        <v>1</v>
      </c>
      <c r="O29" s="2">
        <v>0</v>
      </c>
      <c r="P29" s="2">
        <v>3</v>
      </c>
      <c r="Q29" s="214"/>
    </row>
    <row r="30" spans="1:52">
      <c r="A30">
        <v>25</v>
      </c>
      <c r="B30">
        <v>948</v>
      </c>
      <c r="C30" t="s">
        <v>103</v>
      </c>
      <c r="D30" t="s">
        <v>13</v>
      </c>
      <c r="E30" t="s">
        <v>69</v>
      </c>
      <c r="F30" t="s">
        <v>107</v>
      </c>
      <c r="G30">
        <v>4</v>
      </c>
      <c r="K30" s="2" t="s">
        <v>63</v>
      </c>
      <c r="L30" s="2">
        <v>1</v>
      </c>
      <c r="M30" s="2">
        <v>1</v>
      </c>
      <c r="N30" s="2">
        <v>1</v>
      </c>
      <c r="O30" s="2">
        <v>0</v>
      </c>
      <c r="P30" s="2">
        <v>3</v>
      </c>
      <c r="Q30" s="214"/>
    </row>
    <row r="31" spans="1:52">
      <c r="A31">
        <v>26</v>
      </c>
      <c r="B31">
        <v>874</v>
      </c>
      <c r="C31" t="s">
        <v>106</v>
      </c>
      <c r="D31" t="s">
        <v>13</v>
      </c>
      <c r="E31" t="s">
        <v>35</v>
      </c>
      <c r="F31" t="s">
        <v>107</v>
      </c>
      <c r="G31">
        <v>4</v>
      </c>
      <c r="K31" s="2" t="s">
        <v>47</v>
      </c>
      <c r="L31" s="2">
        <v>1</v>
      </c>
      <c r="M31" s="2">
        <v>1</v>
      </c>
      <c r="N31" s="2">
        <v>0</v>
      </c>
      <c r="O31" s="2">
        <v>1</v>
      </c>
      <c r="P31" s="2">
        <v>3</v>
      </c>
      <c r="Q31" s="214"/>
    </row>
    <row r="32" spans="1:52">
      <c r="A32">
        <v>26</v>
      </c>
      <c r="B32">
        <v>910</v>
      </c>
      <c r="C32" t="s">
        <v>106</v>
      </c>
      <c r="D32" t="s">
        <v>118</v>
      </c>
      <c r="E32" t="s">
        <v>47</v>
      </c>
      <c r="F32" t="s">
        <v>107</v>
      </c>
      <c r="G32">
        <v>4</v>
      </c>
    </row>
    <row r="33" spans="1:17">
      <c r="A33">
        <v>28</v>
      </c>
      <c r="B33">
        <v>951</v>
      </c>
      <c r="C33" t="s">
        <v>6</v>
      </c>
      <c r="D33" t="s">
        <v>13</v>
      </c>
      <c r="E33" t="s">
        <v>69</v>
      </c>
      <c r="F33" t="s">
        <v>107</v>
      </c>
      <c r="G33">
        <v>4</v>
      </c>
      <c r="K33" s="3" t="s">
        <v>117</v>
      </c>
      <c r="L33" s="215" t="s">
        <v>111</v>
      </c>
      <c r="M33" s="215"/>
      <c r="N33" s="215"/>
      <c r="O33" s="215"/>
      <c r="P33" s="215" t="s">
        <v>112</v>
      </c>
      <c r="Q33" s="215" t="s">
        <v>113</v>
      </c>
    </row>
    <row r="34" spans="1:17">
      <c r="K34" s="3" t="s">
        <v>110</v>
      </c>
      <c r="L34" s="3">
        <v>1</v>
      </c>
      <c r="M34" s="3">
        <v>2</v>
      </c>
      <c r="N34" s="3">
        <v>3</v>
      </c>
      <c r="O34" s="3">
        <v>4</v>
      </c>
      <c r="P34" s="215"/>
      <c r="Q34" s="215"/>
    </row>
    <row r="35" spans="1:17">
      <c r="K35" s="2" t="s">
        <v>69</v>
      </c>
      <c r="L35" s="2">
        <v>1</v>
      </c>
      <c r="M35" s="2">
        <v>1</v>
      </c>
      <c r="N35" s="2">
        <v>1</v>
      </c>
      <c r="O35" s="2">
        <v>1</v>
      </c>
      <c r="P35" s="2">
        <v>4</v>
      </c>
    </row>
    <row r="36" spans="1:17">
      <c r="Q36" s="4">
        <v>4</v>
      </c>
    </row>
  </sheetData>
  <mergeCells count="46">
    <mergeCell ref="Q28:Q31"/>
    <mergeCell ref="L33:O33"/>
    <mergeCell ref="P33:P34"/>
    <mergeCell ref="Q33:Q34"/>
    <mergeCell ref="K1:N1"/>
    <mergeCell ref="O1:R1"/>
    <mergeCell ref="K8:AM8"/>
    <mergeCell ref="L22:O22"/>
    <mergeCell ref="P22:P23"/>
    <mergeCell ref="Q22:Q23"/>
    <mergeCell ref="L26:O26"/>
    <mergeCell ref="P26:P27"/>
    <mergeCell ref="Q26:Q27"/>
    <mergeCell ref="S1:W1"/>
    <mergeCell ref="X1:AA1"/>
    <mergeCell ref="AB1:AE1"/>
    <mergeCell ref="AF1:AJ1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J6:J7"/>
    <mergeCell ref="J10:J12"/>
    <mergeCell ref="AN8:AW9"/>
    <mergeCell ref="AX8:AY12"/>
    <mergeCell ref="L9:R9"/>
    <mergeCell ref="S9:Y9"/>
    <mergeCell ref="Z9:AF9"/>
    <mergeCell ref="AG9:AM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0C6D-0B4A-6344-B524-B98A2CDDA351}">
  <dimension ref="A1:AJ75"/>
  <sheetViews>
    <sheetView topLeftCell="C1" workbookViewId="0">
      <selection activeCell="G34" sqref="G34"/>
    </sheetView>
  </sheetViews>
  <sheetFormatPr baseColWidth="10" defaultRowHeight="15"/>
  <cols>
    <col min="3" max="3" width="12.85546875" customWidth="1"/>
    <col min="4" max="4" width="32" customWidth="1"/>
    <col min="5" max="5" width="8.7109375" customWidth="1"/>
    <col min="6" max="6" width="15.85546875" customWidth="1"/>
    <col min="7" max="7" width="8.7109375" customWidth="1"/>
    <col min="18" max="18" width="17.140625" customWidth="1"/>
    <col min="19" max="19" width="18" customWidth="1"/>
    <col min="20" max="20" width="14.7109375" customWidth="1"/>
    <col min="21" max="21" width="15.7109375" customWidth="1"/>
  </cols>
  <sheetData>
    <row r="1" spans="1:36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spans="1:36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6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01" t="s">
        <v>193</v>
      </c>
      <c r="Z4" s="201"/>
      <c r="AA4" s="201"/>
      <c r="AB4" s="201"/>
      <c r="AC4" s="201"/>
      <c r="AD4" s="201"/>
      <c r="AE4" s="201"/>
      <c r="AF4" s="201"/>
      <c r="AG4" s="201"/>
      <c r="AH4" s="22"/>
      <c r="AI4" s="22"/>
      <c r="AJ4" s="22"/>
    </row>
    <row r="5" spans="1:36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01"/>
      <c r="Z5" s="201"/>
      <c r="AA5" s="201"/>
      <c r="AB5" s="201"/>
      <c r="AC5" s="201"/>
      <c r="AD5" s="201"/>
      <c r="AE5" s="201"/>
      <c r="AF5" s="201"/>
      <c r="AG5" s="201"/>
      <c r="AH5" s="22"/>
      <c r="AI5" s="22"/>
      <c r="AJ5" s="22"/>
    </row>
    <row r="6" spans="1:3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01"/>
      <c r="Z6" s="201"/>
      <c r="AA6" s="201"/>
      <c r="AB6" s="201"/>
      <c r="AC6" s="201"/>
      <c r="AD6" s="201"/>
      <c r="AE6" s="201"/>
      <c r="AF6" s="201"/>
      <c r="AG6" s="201"/>
      <c r="AH6" s="22"/>
      <c r="AI6" s="22"/>
      <c r="AJ6" s="22"/>
    </row>
    <row r="7" spans="1:36" ht="15.75" thickBo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01"/>
      <c r="Z7" s="201"/>
      <c r="AA7" s="201"/>
      <c r="AB7" s="201"/>
      <c r="AC7" s="201"/>
      <c r="AD7" s="201"/>
      <c r="AE7" s="201"/>
      <c r="AF7" s="201"/>
      <c r="AG7" s="201"/>
      <c r="AH7" s="22"/>
      <c r="AI7" s="22"/>
      <c r="AJ7" s="22"/>
    </row>
    <row r="8" spans="1:36" ht="15.75" thickBot="1">
      <c r="A8" s="22"/>
      <c r="B8" s="22"/>
      <c r="C8" s="23"/>
      <c r="D8" s="24"/>
      <c r="E8" s="202" t="s">
        <v>194</v>
      </c>
      <c r="F8" s="203"/>
      <c r="G8" s="204" t="s">
        <v>195</v>
      </c>
      <c r="H8" s="203"/>
      <c r="I8" s="204" t="s">
        <v>107</v>
      </c>
      <c r="J8" s="203"/>
      <c r="K8" s="204" t="s">
        <v>196</v>
      </c>
      <c r="L8" s="203"/>
      <c r="M8" s="205" t="s">
        <v>197</v>
      </c>
      <c r="N8" s="207" t="s">
        <v>198</v>
      </c>
      <c r="O8" s="208"/>
      <c r="P8" s="209"/>
      <c r="Q8" s="22"/>
      <c r="R8" s="205" t="s">
        <v>197</v>
      </c>
      <c r="S8" s="207" t="s">
        <v>198</v>
      </c>
      <c r="T8" s="208"/>
      <c r="U8" s="209"/>
      <c r="V8" s="22"/>
      <c r="W8" s="22"/>
      <c r="X8" s="22"/>
      <c r="Y8" s="201"/>
      <c r="Z8" s="201"/>
      <c r="AA8" s="201"/>
      <c r="AB8" s="201"/>
      <c r="AC8" s="201"/>
      <c r="AD8" s="201"/>
      <c r="AE8" s="201"/>
      <c r="AF8" s="201"/>
      <c r="AG8" s="201"/>
      <c r="AH8" s="22"/>
      <c r="AI8" s="22"/>
      <c r="AJ8" s="22"/>
    </row>
    <row r="9" spans="1:36" ht="15.75" thickBot="1">
      <c r="A9" s="22"/>
      <c r="B9" s="22"/>
      <c r="C9" s="23"/>
      <c r="D9" s="25" t="s">
        <v>0</v>
      </c>
      <c r="E9" s="26" t="s">
        <v>199</v>
      </c>
      <c r="F9" s="27" t="s">
        <v>200</v>
      </c>
      <c r="G9" s="26" t="s">
        <v>201</v>
      </c>
      <c r="H9" s="27" t="s">
        <v>200</v>
      </c>
      <c r="I9" s="26" t="s">
        <v>199</v>
      </c>
      <c r="J9" s="28" t="s">
        <v>200</v>
      </c>
      <c r="K9" s="26" t="s">
        <v>199</v>
      </c>
      <c r="L9" s="29" t="s">
        <v>200</v>
      </c>
      <c r="M9" s="206"/>
      <c r="N9" s="30" t="s">
        <v>4</v>
      </c>
      <c r="O9" s="31" t="s">
        <v>5</v>
      </c>
      <c r="P9" s="32" t="s">
        <v>6</v>
      </c>
      <c r="Q9" s="22"/>
      <c r="R9" s="210"/>
      <c r="S9" s="33" t="s">
        <v>4</v>
      </c>
      <c r="T9" s="34" t="s">
        <v>5</v>
      </c>
      <c r="U9" s="35" t="s">
        <v>6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6" ht="15.75" thickBot="1">
      <c r="A10" s="22"/>
      <c r="B10" s="22"/>
      <c r="C10" s="36" t="s">
        <v>202</v>
      </c>
      <c r="D10" s="37" t="s">
        <v>203</v>
      </c>
      <c r="E10" s="38">
        <v>1</v>
      </c>
      <c r="F10" s="39" t="s">
        <v>204</v>
      </c>
      <c r="G10" s="40">
        <v>1</v>
      </c>
      <c r="H10" s="41">
        <v>1</v>
      </c>
      <c r="I10" s="42"/>
      <c r="J10" s="43"/>
      <c r="K10" s="44">
        <v>1</v>
      </c>
      <c r="L10" s="43">
        <v>1</v>
      </c>
      <c r="M10" s="45" t="s">
        <v>33</v>
      </c>
      <c r="N10" s="46" t="s">
        <v>15</v>
      </c>
      <c r="O10" s="47" t="s">
        <v>15</v>
      </c>
      <c r="P10" s="48"/>
      <c r="Q10" s="22"/>
      <c r="R10" s="2" t="s">
        <v>33</v>
      </c>
      <c r="S10" s="2" t="s">
        <v>34</v>
      </c>
      <c r="T10" s="2"/>
      <c r="U10" s="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spans="1:36">
      <c r="A11" s="22"/>
      <c r="B11" s="22"/>
      <c r="C11" s="36" t="s">
        <v>202</v>
      </c>
      <c r="D11" s="49" t="s">
        <v>35</v>
      </c>
      <c r="E11" s="50">
        <v>1</v>
      </c>
      <c r="F11" s="51" t="s">
        <v>205</v>
      </c>
      <c r="G11" s="52"/>
      <c r="H11" s="53"/>
      <c r="I11" s="54">
        <v>1</v>
      </c>
      <c r="J11" s="55" t="s">
        <v>206</v>
      </c>
      <c r="K11" s="56"/>
      <c r="L11" s="57"/>
      <c r="M11" s="58" t="s">
        <v>36</v>
      </c>
      <c r="N11" s="59" t="s">
        <v>36</v>
      </c>
      <c r="O11" s="60" t="s">
        <v>36</v>
      </c>
      <c r="P11" s="61" t="s">
        <v>36</v>
      </c>
      <c r="Q11" s="22"/>
      <c r="R11" s="2" t="s">
        <v>15</v>
      </c>
      <c r="S11" s="2" t="s">
        <v>34</v>
      </c>
      <c r="T11" s="2" t="s">
        <v>36</v>
      </c>
      <c r="U11" s="2" t="s">
        <v>15</v>
      </c>
      <c r="V11" s="22"/>
      <c r="W11" s="22"/>
      <c r="X11" s="22"/>
      <c r="Y11" s="192" t="s">
        <v>207</v>
      </c>
      <c r="Z11" s="193"/>
      <c r="AA11" s="193"/>
      <c r="AB11" s="193"/>
      <c r="AC11" s="193"/>
      <c r="AD11" s="193"/>
      <c r="AE11" s="193"/>
      <c r="AF11" s="193"/>
      <c r="AG11" s="193"/>
      <c r="AH11" s="194"/>
      <c r="AI11" s="22"/>
      <c r="AJ11" s="22"/>
    </row>
    <row r="12" spans="1:36">
      <c r="A12" s="22"/>
      <c r="B12" s="22"/>
      <c r="C12" s="36" t="s">
        <v>202</v>
      </c>
      <c r="D12" s="49" t="s">
        <v>208</v>
      </c>
      <c r="E12" s="50">
        <v>1</v>
      </c>
      <c r="F12" s="62" t="s">
        <v>209</v>
      </c>
      <c r="G12" s="52"/>
      <c r="H12" s="53"/>
      <c r="I12" s="54"/>
      <c r="J12" s="57"/>
      <c r="K12" s="56"/>
      <c r="L12" s="57"/>
      <c r="M12" s="58" t="s">
        <v>33</v>
      </c>
      <c r="N12" s="59" t="s">
        <v>15</v>
      </c>
      <c r="O12" s="60" t="s">
        <v>210</v>
      </c>
      <c r="P12" s="61"/>
      <c r="Q12" s="22"/>
      <c r="R12" s="2" t="s">
        <v>9</v>
      </c>
      <c r="S12" s="2" t="s">
        <v>34</v>
      </c>
      <c r="T12" s="2"/>
      <c r="U12" s="2"/>
      <c r="V12" s="22"/>
      <c r="W12" s="22"/>
      <c r="X12" s="22"/>
      <c r="Y12" s="195"/>
      <c r="Z12" s="196"/>
      <c r="AA12" s="196"/>
      <c r="AB12" s="196"/>
      <c r="AC12" s="196"/>
      <c r="AD12" s="196"/>
      <c r="AE12" s="196"/>
      <c r="AF12" s="196"/>
      <c r="AG12" s="196"/>
      <c r="AH12" s="197"/>
      <c r="AI12" s="22"/>
      <c r="AJ12" s="22"/>
    </row>
    <row r="13" spans="1:36">
      <c r="A13" s="22"/>
      <c r="B13" s="22"/>
      <c r="C13" s="36" t="s">
        <v>202</v>
      </c>
      <c r="D13" s="49" t="s">
        <v>211</v>
      </c>
      <c r="E13" s="50"/>
      <c r="F13" s="57"/>
      <c r="G13" s="56"/>
      <c r="H13" s="63"/>
      <c r="I13" s="54">
        <v>1</v>
      </c>
      <c r="J13" s="57" t="s">
        <v>212</v>
      </c>
      <c r="K13" s="56"/>
      <c r="L13" s="57"/>
      <c r="M13" s="64" t="s">
        <v>33</v>
      </c>
      <c r="N13" s="65"/>
      <c r="O13" s="66" t="s">
        <v>15</v>
      </c>
      <c r="P13" s="67" t="s">
        <v>34</v>
      </c>
      <c r="Q13" s="22"/>
      <c r="R13" s="2" t="s">
        <v>36</v>
      </c>
      <c r="S13" s="2"/>
      <c r="T13" s="2" t="s">
        <v>14</v>
      </c>
      <c r="U13" s="2" t="s">
        <v>36</v>
      </c>
      <c r="V13" s="22"/>
      <c r="W13" s="22"/>
      <c r="X13" s="22"/>
      <c r="Y13" s="195"/>
      <c r="Z13" s="196"/>
      <c r="AA13" s="196"/>
      <c r="AB13" s="196"/>
      <c r="AC13" s="196"/>
      <c r="AD13" s="196"/>
      <c r="AE13" s="196"/>
      <c r="AF13" s="196"/>
      <c r="AG13" s="196"/>
      <c r="AH13" s="197"/>
      <c r="AI13" s="22"/>
      <c r="AJ13" s="22"/>
    </row>
    <row r="14" spans="1:36" ht="30.75" thickBot="1">
      <c r="A14" s="22"/>
      <c r="B14" s="22"/>
      <c r="C14" s="36" t="s">
        <v>202</v>
      </c>
      <c r="D14" s="68" t="s">
        <v>66</v>
      </c>
      <c r="E14" s="50"/>
      <c r="F14" s="62"/>
      <c r="G14" s="52"/>
      <c r="H14" s="53"/>
      <c r="I14" s="54">
        <v>1</v>
      </c>
      <c r="J14" s="51" t="s">
        <v>213</v>
      </c>
      <c r="K14" s="56"/>
      <c r="L14" s="57"/>
      <c r="M14" s="58" t="s">
        <v>33</v>
      </c>
      <c r="N14" s="59"/>
      <c r="O14" s="69"/>
      <c r="P14" s="70"/>
      <c r="Q14" s="22"/>
      <c r="R14" s="2" t="s">
        <v>14</v>
      </c>
      <c r="S14" s="2"/>
      <c r="T14" s="2" t="s">
        <v>21</v>
      </c>
      <c r="U14" s="2" t="s">
        <v>14</v>
      </c>
      <c r="V14" s="22"/>
      <c r="W14" s="22"/>
      <c r="X14" s="22"/>
      <c r="Y14" s="198"/>
      <c r="Z14" s="199"/>
      <c r="AA14" s="199"/>
      <c r="AB14" s="199"/>
      <c r="AC14" s="199"/>
      <c r="AD14" s="199"/>
      <c r="AE14" s="199"/>
      <c r="AF14" s="199"/>
      <c r="AG14" s="199"/>
      <c r="AH14" s="200"/>
      <c r="AI14" s="22"/>
      <c r="AJ14" s="22"/>
    </row>
    <row r="15" spans="1:36">
      <c r="A15" s="22"/>
      <c r="B15" s="22"/>
      <c r="C15" s="36" t="s">
        <v>202</v>
      </c>
      <c r="D15" s="68" t="s">
        <v>58</v>
      </c>
      <c r="E15" s="50"/>
      <c r="F15" s="62"/>
      <c r="G15" s="52"/>
      <c r="H15" s="53"/>
      <c r="I15" s="54">
        <v>1</v>
      </c>
      <c r="J15" s="57" t="s">
        <v>212</v>
      </c>
      <c r="K15" s="56"/>
      <c r="L15" s="57"/>
      <c r="M15" s="64" t="s">
        <v>9</v>
      </c>
      <c r="N15" s="65"/>
      <c r="O15" s="66" t="s">
        <v>15</v>
      </c>
      <c r="P15" s="67" t="s">
        <v>34</v>
      </c>
      <c r="Q15" s="22"/>
      <c r="R15" s="2" t="s">
        <v>34</v>
      </c>
      <c r="S15" s="2"/>
      <c r="T15" s="2" t="s">
        <v>34</v>
      </c>
      <c r="U15" s="2" t="s">
        <v>34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spans="1:36">
      <c r="A16" s="22"/>
      <c r="B16" s="22"/>
      <c r="C16" s="36" t="s">
        <v>202</v>
      </c>
      <c r="D16" s="68" t="s">
        <v>12</v>
      </c>
      <c r="E16" s="50"/>
      <c r="F16" s="62"/>
      <c r="G16" s="52"/>
      <c r="H16" s="53"/>
      <c r="I16" s="54">
        <v>1</v>
      </c>
      <c r="J16" s="57" t="s">
        <v>214</v>
      </c>
      <c r="K16" s="56"/>
      <c r="L16" s="57"/>
      <c r="M16" s="58" t="s">
        <v>34</v>
      </c>
      <c r="N16" s="59"/>
      <c r="O16" s="60" t="s">
        <v>34</v>
      </c>
      <c r="P16" s="61" t="s">
        <v>34</v>
      </c>
      <c r="Q16" s="22"/>
      <c r="R16" s="2" t="s">
        <v>14</v>
      </c>
      <c r="S16" s="2"/>
      <c r="T16" s="2" t="s">
        <v>15</v>
      </c>
      <c r="U16" s="2" t="s">
        <v>14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spans="1:36" ht="15.75" thickBot="1">
      <c r="A17" s="22"/>
      <c r="B17" s="22"/>
      <c r="C17" s="36" t="s">
        <v>202</v>
      </c>
      <c r="D17" s="68" t="s">
        <v>215</v>
      </c>
      <c r="E17" s="50">
        <v>1</v>
      </c>
      <c r="F17" s="62" t="s">
        <v>216</v>
      </c>
      <c r="G17" s="52"/>
      <c r="H17" s="62"/>
      <c r="I17" s="6"/>
      <c r="J17" s="6"/>
      <c r="K17" s="56"/>
      <c r="L17" s="57"/>
      <c r="M17" s="58" t="s">
        <v>14</v>
      </c>
      <c r="N17" s="59" t="s">
        <v>15</v>
      </c>
      <c r="O17" s="60"/>
      <c r="P17" s="61"/>
      <c r="Q17" s="22"/>
      <c r="R17" s="2" t="s">
        <v>10</v>
      </c>
      <c r="S17" s="2" t="s">
        <v>14</v>
      </c>
      <c r="T17" s="2"/>
      <c r="U17" s="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spans="1:36">
      <c r="A18" s="22"/>
      <c r="B18" s="22"/>
      <c r="C18" s="36" t="s">
        <v>202</v>
      </c>
      <c r="D18" s="68" t="s">
        <v>84</v>
      </c>
      <c r="E18" s="50">
        <v>1</v>
      </c>
      <c r="F18" s="62">
        <v>1.3</v>
      </c>
      <c r="G18" s="52"/>
      <c r="H18" s="53"/>
      <c r="I18" s="54">
        <v>1</v>
      </c>
      <c r="J18" s="57" t="s">
        <v>212</v>
      </c>
      <c r="K18" s="56"/>
      <c r="L18" s="57"/>
      <c r="M18" s="58" t="s">
        <v>15</v>
      </c>
      <c r="N18" s="59" t="s">
        <v>15</v>
      </c>
      <c r="O18" s="60" t="s">
        <v>15</v>
      </c>
      <c r="P18" s="61" t="s">
        <v>15</v>
      </c>
      <c r="Q18" s="22"/>
      <c r="R18" s="2" t="s">
        <v>14</v>
      </c>
      <c r="S18" s="2" t="s">
        <v>15</v>
      </c>
      <c r="T18" s="2" t="s">
        <v>15</v>
      </c>
      <c r="U18" s="2" t="s">
        <v>14</v>
      </c>
      <c r="V18" s="22"/>
      <c r="W18" s="22"/>
      <c r="X18" s="22"/>
      <c r="Y18" s="192" t="s">
        <v>217</v>
      </c>
      <c r="Z18" s="193"/>
      <c r="AA18" s="193"/>
      <c r="AB18" s="193"/>
      <c r="AC18" s="193"/>
      <c r="AD18" s="193"/>
      <c r="AE18" s="193"/>
      <c r="AF18" s="193"/>
      <c r="AG18" s="193"/>
      <c r="AH18" s="194"/>
      <c r="AI18" s="22"/>
      <c r="AJ18" s="22"/>
    </row>
    <row r="19" spans="1:36">
      <c r="A19" s="22"/>
      <c r="B19" s="22"/>
      <c r="C19" s="36" t="s">
        <v>202</v>
      </c>
      <c r="D19" s="49" t="s">
        <v>62</v>
      </c>
      <c r="E19" s="50">
        <v>1</v>
      </c>
      <c r="F19" s="62" t="s">
        <v>216</v>
      </c>
      <c r="G19" s="52"/>
      <c r="H19" s="53"/>
      <c r="I19" s="54">
        <v>1</v>
      </c>
      <c r="J19" s="51" t="s">
        <v>213</v>
      </c>
      <c r="K19" s="71"/>
      <c r="L19" s="72"/>
      <c r="M19" s="64" t="s">
        <v>218</v>
      </c>
      <c r="N19" s="65" t="s">
        <v>14</v>
      </c>
      <c r="O19" s="66" t="s">
        <v>14</v>
      </c>
      <c r="P19" s="67" t="s">
        <v>14</v>
      </c>
      <c r="Q19" s="22"/>
      <c r="R19" s="2" t="s">
        <v>15</v>
      </c>
      <c r="S19" s="2" t="s">
        <v>14</v>
      </c>
      <c r="T19" s="2" t="s">
        <v>36</v>
      </c>
      <c r="U19" s="2" t="s">
        <v>15</v>
      </c>
      <c r="V19" s="22"/>
      <c r="W19" s="22"/>
      <c r="X19" s="22"/>
      <c r="Y19" s="195"/>
      <c r="Z19" s="196"/>
      <c r="AA19" s="196"/>
      <c r="AB19" s="196"/>
      <c r="AC19" s="196"/>
      <c r="AD19" s="196"/>
      <c r="AE19" s="196"/>
      <c r="AF19" s="196"/>
      <c r="AG19" s="196"/>
      <c r="AH19" s="197"/>
      <c r="AI19" s="22"/>
      <c r="AJ19" s="22"/>
    </row>
    <row r="20" spans="1:36">
      <c r="A20" s="22"/>
      <c r="B20" s="22"/>
      <c r="C20" s="36" t="s">
        <v>202</v>
      </c>
      <c r="D20" s="73" t="s">
        <v>219</v>
      </c>
      <c r="E20" s="74"/>
      <c r="F20" s="57"/>
      <c r="G20" s="56"/>
      <c r="H20" s="63"/>
      <c r="I20" s="57">
        <v>1</v>
      </c>
      <c r="J20" s="57" t="s">
        <v>212</v>
      </c>
      <c r="K20" s="56"/>
      <c r="L20" s="57"/>
      <c r="M20" s="75" t="s">
        <v>14</v>
      </c>
      <c r="N20" s="59"/>
      <c r="O20" s="60" t="s">
        <v>14</v>
      </c>
      <c r="P20" s="61" t="s">
        <v>14</v>
      </c>
      <c r="Q20" s="22"/>
      <c r="R20" s="2" t="s">
        <v>15</v>
      </c>
      <c r="S20" s="2"/>
      <c r="T20" s="2" t="s">
        <v>14</v>
      </c>
      <c r="U20" s="2" t="s">
        <v>15</v>
      </c>
      <c r="V20" s="22"/>
      <c r="W20" s="22"/>
      <c r="X20" s="22"/>
      <c r="Y20" s="195"/>
      <c r="Z20" s="196"/>
      <c r="AA20" s="196"/>
      <c r="AB20" s="196"/>
      <c r="AC20" s="196"/>
      <c r="AD20" s="196"/>
      <c r="AE20" s="196"/>
      <c r="AF20" s="196"/>
      <c r="AG20" s="196"/>
      <c r="AH20" s="197"/>
      <c r="AI20" s="22"/>
      <c r="AJ20" s="22"/>
    </row>
    <row r="21" spans="1:36" ht="30.75" thickBot="1">
      <c r="A21" s="22"/>
      <c r="B21" s="22"/>
      <c r="C21" s="36" t="s">
        <v>202</v>
      </c>
      <c r="D21" s="73" t="s">
        <v>85</v>
      </c>
      <c r="E21" s="74"/>
      <c r="F21" s="57"/>
      <c r="G21" s="56"/>
      <c r="H21" s="63"/>
      <c r="I21" s="57">
        <v>1</v>
      </c>
      <c r="J21" s="51" t="s">
        <v>213</v>
      </c>
      <c r="K21" s="56"/>
      <c r="L21" s="57"/>
      <c r="M21" s="75" t="s">
        <v>14</v>
      </c>
      <c r="N21" s="59"/>
      <c r="O21" s="76" t="s">
        <v>14</v>
      </c>
      <c r="P21" s="77" t="s">
        <v>14</v>
      </c>
      <c r="Q21" s="22"/>
      <c r="R21" s="2" t="s">
        <v>15</v>
      </c>
      <c r="S21" s="2"/>
      <c r="T21" s="2" t="s">
        <v>21</v>
      </c>
      <c r="U21" s="2" t="s">
        <v>15</v>
      </c>
      <c r="V21" s="22"/>
      <c r="W21" s="22"/>
      <c r="X21" s="22"/>
      <c r="Y21" s="198"/>
      <c r="Z21" s="199"/>
      <c r="AA21" s="199"/>
      <c r="AB21" s="199"/>
      <c r="AC21" s="199"/>
      <c r="AD21" s="199"/>
      <c r="AE21" s="199"/>
      <c r="AF21" s="199"/>
      <c r="AG21" s="199"/>
      <c r="AH21" s="200"/>
      <c r="AI21" s="22"/>
      <c r="AJ21" s="22"/>
    </row>
    <row r="22" spans="1:36">
      <c r="A22" s="22"/>
      <c r="B22" s="22"/>
      <c r="C22" s="36" t="s">
        <v>202</v>
      </c>
      <c r="D22" s="73" t="s">
        <v>46</v>
      </c>
      <c r="E22" s="74"/>
      <c r="F22" s="57"/>
      <c r="G22" s="56"/>
      <c r="H22" s="63"/>
      <c r="I22" s="57">
        <v>1</v>
      </c>
      <c r="J22" s="57" t="s">
        <v>212</v>
      </c>
      <c r="K22" s="56"/>
      <c r="L22" s="57"/>
      <c r="M22" s="58" t="s">
        <v>15</v>
      </c>
      <c r="N22" s="59"/>
      <c r="O22" s="60" t="s">
        <v>15</v>
      </c>
      <c r="P22" s="61" t="s">
        <v>15</v>
      </c>
      <c r="Q22" s="22"/>
      <c r="R22" s="2" t="s">
        <v>14</v>
      </c>
      <c r="S22" s="2"/>
      <c r="T22" s="2" t="s">
        <v>34</v>
      </c>
      <c r="U22" s="2" t="s">
        <v>14</v>
      </c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</row>
    <row r="23" spans="1:36" ht="15.75" thickBot="1">
      <c r="A23" s="22"/>
      <c r="B23" s="22"/>
      <c r="C23" s="36" t="s">
        <v>202</v>
      </c>
      <c r="D23" s="73" t="s">
        <v>220</v>
      </c>
      <c r="E23" s="50" t="s">
        <v>221</v>
      </c>
      <c r="F23" s="78" t="s">
        <v>222</v>
      </c>
      <c r="G23" s="56"/>
      <c r="H23" s="63"/>
      <c r="I23" s="56">
        <v>1</v>
      </c>
      <c r="J23" s="57" t="s">
        <v>213</v>
      </c>
      <c r="K23" s="56"/>
      <c r="L23" s="57"/>
      <c r="M23" s="58" t="s">
        <v>33</v>
      </c>
      <c r="N23" s="59" t="s">
        <v>9</v>
      </c>
      <c r="O23" s="60" t="s">
        <v>9</v>
      </c>
      <c r="P23" s="70"/>
      <c r="Q23" s="22"/>
      <c r="R23" s="2" t="s">
        <v>34</v>
      </c>
      <c r="S23" s="2" t="s">
        <v>14</v>
      </c>
      <c r="T23" s="2" t="s">
        <v>36</v>
      </c>
      <c r="U23" s="2" t="s">
        <v>34</v>
      </c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spans="1:36" ht="15.75" thickBot="1">
      <c r="A24" s="22"/>
      <c r="B24" s="22"/>
      <c r="C24" s="36" t="s">
        <v>202</v>
      </c>
      <c r="D24" s="79" t="s">
        <v>223</v>
      </c>
      <c r="E24" s="80"/>
      <c r="F24" s="81"/>
      <c r="G24" s="82"/>
      <c r="H24" s="83"/>
      <c r="I24" s="84">
        <v>1</v>
      </c>
      <c r="J24" s="57" t="s">
        <v>212</v>
      </c>
      <c r="K24" s="85"/>
      <c r="L24" s="86"/>
      <c r="M24" s="58" t="s">
        <v>15</v>
      </c>
      <c r="N24" s="59"/>
      <c r="O24" s="60" t="s">
        <v>15</v>
      </c>
      <c r="P24" s="61" t="s">
        <v>15</v>
      </c>
      <c r="Q24" s="22"/>
      <c r="R24" s="2" t="s">
        <v>15</v>
      </c>
      <c r="S24" s="2"/>
      <c r="T24" s="2" t="s">
        <v>15</v>
      </c>
      <c r="U24" s="2" t="s">
        <v>15</v>
      </c>
      <c r="V24" s="22"/>
      <c r="W24" s="22"/>
      <c r="X24" s="22"/>
      <c r="Y24" s="192" t="s">
        <v>224</v>
      </c>
      <c r="Z24" s="193"/>
      <c r="AA24" s="193"/>
      <c r="AB24" s="193"/>
      <c r="AC24" s="193"/>
      <c r="AD24" s="193"/>
      <c r="AE24" s="193"/>
      <c r="AF24" s="193"/>
      <c r="AG24" s="193"/>
      <c r="AH24" s="194"/>
      <c r="AI24" s="22"/>
      <c r="AJ24" s="22"/>
    </row>
    <row r="25" spans="1:36">
      <c r="A25" s="22"/>
      <c r="B25" s="22"/>
      <c r="C25" s="87" t="s">
        <v>225</v>
      </c>
      <c r="D25" s="88" t="s">
        <v>226</v>
      </c>
      <c r="E25" s="89"/>
      <c r="F25" s="90"/>
      <c r="G25" s="44"/>
      <c r="H25" s="90"/>
      <c r="I25" s="91">
        <v>2</v>
      </c>
      <c r="J25" s="92" t="s">
        <v>212</v>
      </c>
      <c r="K25" s="44"/>
      <c r="L25" s="43"/>
      <c r="M25" s="64" t="s">
        <v>9</v>
      </c>
      <c r="N25" s="65"/>
      <c r="O25" s="66" t="s">
        <v>218</v>
      </c>
      <c r="P25" s="67" t="s">
        <v>218</v>
      </c>
      <c r="Q25" s="22"/>
      <c r="R25" s="2" t="s">
        <v>43</v>
      </c>
      <c r="S25" s="2"/>
      <c r="T25" s="2" t="s">
        <v>43</v>
      </c>
      <c r="U25" s="2" t="s">
        <v>43</v>
      </c>
      <c r="V25" s="22"/>
      <c r="W25" s="22"/>
      <c r="X25" s="22"/>
      <c r="Y25" s="195"/>
      <c r="Z25" s="196"/>
      <c r="AA25" s="196"/>
      <c r="AB25" s="196"/>
      <c r="AC25" s="196"/>
      <c r="AD25" s="196"/>
      <c r="AE25" s="196"/>
      <c r="AF25" s="196"/>
      <c r="AG25" s="196"/>
      <c r="AH25" s="197"/>
      <c r="AI25" s="22"/>
      <c r="AJ25" s="22"/>
    </row>
    <row r="26" spans="1:36">
      <c r="A26" s="22"/>
      <c r="B26" s="22"/>
      <c r="C26" s="87" t="s">
        <v>225</v>
      </c>
      <c r="D26" s="93" t="s">
        <v>227</v>
      </c>
      <c r="E26" s="50"/>
      <c r="F26" s="63"/>
      <c r="G26" s="56"/>
      <c r="H26" s="63"/>
      <c r="I26" s="54">
        <v>2</v>
      </c>
      <c r="J26" s="92" t="s">
        <v>212</v>
      </c>
      <c r="K26" s="56"/>
      <c r="L26" s="57"/>
      <c r="M26" s="58" t="s">
        <v>22</v>
      </c>
      <c r="N26" s="59"/>
      <c r="O26" s="60" t="s">
        <v>22</v>
      </c>
      <c r="P26" s="61" t="s">
        <v>22</v>
      </c>
      <c r="Q26" s="22"/>
      <c r="R26" s="2" t="s">
        <v>22</v>
      </c>
      <c r="S26" s="2"/>
      <c r="T26" s="2" t="s">
        <v>43</v>
      </c>
      <c r="U26" s="2" t="s">
        <v>22</v>
      </c>
      <c r="V26" s="22"/>
      <c r="W26" s="22"/>
      <c r="X26" s="22"/>
      <c r="Y26" s="195"/>
      <c r="Z26" s="196"/>
      <c r="AA26" s="196"/>
      <c r="AB26" s="196"/>
      <c r="AC26" s="196"/>
      <c r="AD26" s="196"/>
      <c r="AE26" s="196"/>
      <c r="AF26" s="196"/>
      <c r="AG26" s="196"/>
      <c r="AH26" s="197"/>
      <c r="AI26" s="22"/>
      <c r="AJ26" s="22"/>
    </row>
    <row r="27" spans="1:36" ht="30.75" thickBot="1">
      <c r="A27" s="22"/>
      <c r="B27" s="22"/>
      <c r="C27" s="87" t="s">
        <v>225</v>
      </c>
      <c r="D27" s="93" t="s">
        <v>228</v>
      </c>
      <c r="E27" s="50"/>
      <c r="F27" s="63"/>
      <c r="G27" s="56"/>
      <c r="H27" s="63"/>
      <c r="I27" s="54">
        <v>1</v>
      </c>
      <c r="J27" s="57" t="s">
        <v>212</v>
      </c>
      <c r="K27" s="56"/>
      <c r="L27" s="57"/>
      <c r="M27" s="64" t="s">
        <v>9</v>
      </c>
      <c r="N27" s="65"/>
      <c r="O27" s="66" t="s">
        <v>218</v>
      </c>
      <c r="P27" s="67" t="s">
        <v>218</v>
      </c>
      <c r="Q27" s="22"/>
      <c r="R27" s="2" t="s">
        <v>21</v>
      </c>
      <c r="S27" s="2"/>
      <c r="T27" s="2" t="s">
        <v>43</v>
      </c>
      <c r="U27" s="2" t="s">
        <v>21</v>
      </c>
      <c r="V27" s="22"/>
      <c r="W27" s="22"/>
      <c r="X27" s="22"/>
      <c r="Y27" s="198"/>
      <c r="Z27" s="199"/>
      <c r="AA27" s="199"/>
      <c r="AB27" s="199"/>
      <c r="AC27" s="199"/>
      <c r="AD27" s="199"/>
      <c r="AE27" s="199"/>
      <c r="AF27" s="199"/>
      <c r="AG27" s="199"/>
      <c r="AH27" s="200"/>
      <c r="AI27" s="22"/>
      <c r="AJ27" s="22"/>
    </row>
    <row r="28" spans="1:36" ht="30">
      <c r="A28" s="22"/>
      <c r="B28" s="22"/>
      <c r="C28" s="87" t="s">
        <v>225</v>
      </c>
      <c r="D28" s="93" t="s">
        <v>229</v>
      </c>
      <c r="E28" s="50" t="s">
        <v>230</v>
      </c>
      <c r="F28" s="94" t="s">
        <v>231</v>
      </c>
      <c r="G28" s="52"/>
      <c r="H28" s="53"/>
      <c r="I28" s="54">
        <v>1</v>
      </c>
      <c r="J28" s="57" t="s">
        <v>212</v>
      </c>
      <c r="K28" s="56">
        <v>1</v>
      </c>
      <c r="L28" s="57">
        <v>1</v>
      </c>
      <c r="M28" s="58" t="s">
        <v>22</v>
      </c>
      <c r="N28" s="59" t="s">
        <v>218</v>
      </c>
      <c r="O28" s="60" t="s">
        <v>22</v>
      </c>
      <c r="P28" s="61" t="s">
        <v>22</v>
      </c>
      <c r="Q28" s="22"/>
      <c r="R28" s="2" t="s">
        <v>21</v>
      </c>
      <c r="S28" s="2" t="s">
        <v>21</v>
      </c>
      <c r="T28" s="2" t="s">
        <v>43</v>
      </c>
      <c r="U28" s="2" t="s">
        <v>21</v>
      </c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spans="1:36" ht="30.75" thickBot="1">
      <c r="A29" s="22"/>
      <c r="B29" s="22"/>
      <c r="C29" s="87" t="s">
        <v>225</v>
      </c>
      <c r="D29" s="95" t="s">
        <v>223</v>
      </c>
      <c r="E29" s="50">
        <v>1</v>
      </c>
      <c r="F29" s="96" t="s">
        <v>232</v>
      </c>
      <c r="G29" s="52"/>
      <c r="H29" s="53"/>
      <c r="I29" s="54">
        <v>1</v>
      </c>
      <c r="J29" s="57" t="s">
        <v>212</v>
      </c>
      <c r="K29" s="56"/>
      <c r="L29" s="57"/>
      <c r="M29" s="58" t="s">
        <v>218</v>
      </c>
      <c r="N29" s="59" t="s">
        <v>218</v>
      </c>
      <c r="O29" s="60" t="s">
        <v>218</v>
      </c>
      <c r="P29" s="61" t="s">
        <v>218</v>
      </c>
      <c r="Q29" s="22"/>
      <c r="R29" s="2" t="s">
        <v>21</v>
      </c>
      <c r="S29" s="2" t="s">
        <v>21</v>
      </c>
      <c r="T29" s="2" t="s">
        <v>22</v>
      </c>
      <c r="U29" s="2" t="s">
        <v>21</v>
      </c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spans="1:36" ht="30">
      <c r="A30" s="22"/>
      <c r="B30" s="22"/>
      <c r="C30" s="87" t="s">
        <v>225</v>
      </c>
      <c r="D30" s="93" t="s">
        <v>233</v>
      </c>
      <c r="E30" s="50">
        <v>2</v>
      </c>
      <c r="F30" s="96" t="s">
        <v>205</v>
      </c>
      <c r="G30" s="52">
        <v>1</v>
      </c>
      <c r="H30" s="53">
        <v>5</v>
      </c>
      <c r="I30" s="54">
        <v>1</v>
      </c>
      <c r="J30" s="57" t="s">
        <v>212</v>
      </c>
      <c r="K30" s="56"/>
      <c r="L30" s="57"/>
      <c r="M30" s="64" t="s">
        <v>234</v>
      </c>
      <c r="N30" s="65" t="s">
        <v>218</v>
      </c>
      <c r="O30" s="66" t="s">
        <v>43</v>
      </c>
      <c r="P30" s="67" t="s">
        <v>43</v>
      </c>
      <c r="Q30" s="22"/>
      <c r="R30" s="2" t="s">
        <v>21</v>
      </c>
      <c r="S30" s="2" t="s">
        <v>22</v>
      </c>
      <c r="T30" s="2" t="s">
        <v>43</v>
      </c>
      <c r="U30" s="2" t="s">
        <v>21</v>
      </c>
      <c r="V30" s="22"/>
      <c r="W30" s="22"/>
      <c r="X30" s="22"/>
      <c r="Y30" s="192" t="s">
        <v>235</v>
      </c>
      <c r="Z30" s="193"/>
      <c r="AA30" s="193"/>
      <c r="AB30" s="193"/>
      <c r="AC30" s="193"/>
      <c r="AD30" s="193"/>
      <c r="AE30" s="193"/>
      <c r="AF30" s="193"/>
      <c r="AG30" s="193"/>
      <c r="AH30" s="194"/>
      <c r="AI30" s="22"/>
      <c r="AJ30" s="22"/>
    </row>
    <row r="31" spans="1:36" ht="30">
      <c r="A31" s="22"/>
      <c r="B31" s="22"/>
      <c r="C31" s="87" t="s">
        <v>225</v>
      </c>
      <c r="D31" s="95" t="s">
        <v>236</v>
      </c>
      <c r="E31" s="50" t="s">
        <v>221</v>
      </c>
      <c r="F31" s="94" t="s">
        <v>237</v>
      </c>
      <c r="G31" s="52"/>
      <c r="H31" s="53"/>
      <c r="I31" s="54">
        <v>1</v>
      </c>
      <c r="J31" s="57" t="s">
        <v>238</v>
      </c>
      <c r="K31" s="56"/>
      <c r="L31" s="57"/>
      <c r="M31" s="64" t="s">
        <v>33</v>
      </c>
      <c r="N31" s="65" t="s">
        <v>218</v>
      </c>
      <c r="O31" s="66" t="s">
        <v>218</v>
      </c>
      <c r="P31" s="67" t="s">
        <v>218</v>
      </c>
      <c r="Q31" s="22"/>
      <c r="R31" s="2" t="s">
        <v>21</v>
      </c>
      <c r="S31" s="2" t="s">
        <v>22</v>
      </c>
      <c r="T31" s="2" t="s">
        <v>22</v>
      </c>
      <c r="U31" s="2" t="s">
        <v>21</v>
      </c>
      <c r="V31" s="22"/>
      <c r="W31" s="22"/>
      <c r="X31" s="22"/>
      <c r="Y31" s="195"/>
      <c r="Z31" s="196"/>
      <c r="AA31" s="196"/>
      <c r="AB31" s="196"/>
      <c r="AC31" s="196"/>
      <c r="AD31" s="196"/>
      <c r="AE31" s="196"/>
      <c r="AF31" s="196"/>
      <c r="AG31" s="196"/>
      <c r="AH31" s="197"/>
      <c r="AI31" s="22"/>
      <c r="AJ31" s="22"/>
    </row>
    <row r="32" spans="1:36" ht="30.75" thickBot="1">
      <c r="A32" s="22"/>
      <c r="B32" s="22"/>
      <c r="C32" s="87" t="s">
        <v>225</v>
      </c>
      <c r="D32" s="97" t="s">
        <v>239</v>
      </c>
      <c r="E32" s="50">
        <v>1</v>
      </c>
      <c r="F32" s="63">
        <v>2</v>
      </c>
      <c r="G32" s="56"/>
      <c r="H32" s="63"/>
      <c r="I32" s="98">
        <v>1</v>
      </c>
      <c r="J32" s="86" t="s">
        <v>240</v>
      </c>
      <c r="K32" s="56"/>
      <c r="L32" s="57"/>
      <c r="M32" s="58" t="s">
        <v>218</v>
      </c>
      <c r="N32" s="59" t="s">
        <v>218</v>
      </c>
      <c r="O32" s="60" t="s">
        <v>218</v>
      </c>
      <c r="P32" s="61" t="s">
        <v>218</v>
      </c>
      <c r="Q32" s="22"/>
      <c r="R32" s="2" t="s">
        <v>21</v>
      </c>
      <c r="S32" s="2" t="s">
        <v>22</v>
      </c>
      <c r="T32" s="2" t="s">
        <v>22</v>
      </c>
      <c r="U32" s="2" t="s">
        <v>21</v>
      </c>
      <c r="V32" s="22"/>
      <c r="W32" s="22"/>
      <c r="X32" s="22"/>
      <c r="Y32" s="195"/>
      <c r="Z32" s="196"/>
      <c r="AA32" s="196"/>
      <c r="AB32" s="196"/>
      <c r="AC32" s="196"/>
      <c r="AD32" s="196"/>
      <c r="AE32" s="196"/>
      <c r="AF32" s="196"/>
      <c r="AG32" s="196"/>
      <c r="AH32" s="197"/>
      <c r="AI32" s="22"/>
      <c r="AJ32" s="22"/>
    </row>
    <row r="33" spans="1:36" ht="15" customHeight="1" thickBot="1">
      <c r="A33" s="22"/>
      <c r="B33" s="22"/>
      <c r="C33" s="99" t="s">
        <v>241</v>
      </c>
      <c r="D33" s="100" t="s">
        <v>54</v>
      </c>
      <c r="E33" s="38">
        <v>1</v>
      </c>
      <c r="F33" s="41"/>
      <c r="G33" s="101"/>
      <c r="H33" s="102"/>
      <c r="I33" s="42">
        <v>1</v>
      </c>
      <c r="J33" s="57" t="s">
        <v>212</v>
      </c>
      <c r="K33" s="103"/>
      <c r="L33" s="91"/>
      <c r="M33" s="58" t="s">
        <v>28</v>
      </c>
      <c r="N33" s="59" t="s">
        <v>28</v>
      </c>
      <c r="O33" s="60" t="s">
        <v>28</v>
      </c>
      <c r="P33" s="61" t="s">
        <v>28</v>
      </c>
      <c r="Q33" s="22"/>
      <c r="R33" s="2" t="s">
        <v>28</v>
      </c>
      <c r="S33" s="2"/>
      <c r="T33" s="2" t="s">
        <v>31</v>
      </c>
      <c r="U33" s="2" t="s">
        <v>28</v>
      </c>
      <c r="V33" s="22"/>
      <c r="W33" s="22"/>
      <c r="X33" s="22"/>
      <c r="Y33" s="198"/>
      <c r="Z33" s="199"/>
      <c r="AA33" s="199"/>
      <c r="AB33" s="199"/>
      <c r="AC33" s="199"/>
      <c r="AD33" s="199"/>
      <c r="AE33" s="199"/>
      <c r="AF33" s="199"/>
      <c r="AG33" s="199"/>
      <c r="AH33" s="200"/>
      <c r="AI33" s="22"/>
      <c r="AJ33" s="22"/>
    </row>
    <row r="34" spans="1:36">
      <c r="A34" s="22"/>
      <c r="B34" s="22"/>
      <c r="C34" s="99" t="s">
        <v>241</v>
      </c>
      <c r="D34" s="104" t="s">
        <v>57</v>
      </c>
      <c r="E34" s="50"/>
      <c r="F34" s="63"/>
      <c r="G34" s="56"/>
      <c r="H34" s="63"/>
      <c r="I34" s="54">
        <v>1</v>
      </c>
      <c r="J34" s="57">
        <v>3.4</v>
      </c>
      <c r="K34" s="56">
        <v>1</v>
      </c>
      <c r="L34" s="57">
        <v>1</v>
      </c>
      <c r="M34" s="58" t="s">
        <v>242</v>
      </c>
      <c r="N34" s="59"/>
      <c r="O34" s="60" t="s">
        <v>242</v>
      </c>
      <c r="P34" s="61" t="s">
        <v>242</v>
      </c>
      <c r="Q34" s="22"/>
      <c r="R34" s="2" t="s">
        <v>31</v>
      </c>
      <c r="S34" s="2"/>
      <c r="T34" s="2" t="s">
        <v>28</v>
      </c>
      <c r="U34" s="2" t="s">
        <v>31</v>
      </c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spans="1:36" ht="30.75" thickBot="1">
      <c r="A35" s="22"/>
      <c r="B35" s="22"/>
      <c r="C35" s="99" t="s">
        <v>241</v>
      </c>
      <c r="D35" s="104" t="s">
        <v>55</v>
      </c>
      <c r="E35" s="50">
        <v>1</v>
      </c>
      <c r="F35" s="53" t="s">
        <v>243</v>
      </c>
      <c r="G35" s="52"/>
      <c r="H35" s="53"/>
      <c r="I35" s="54">
        <v>1</v>
      </c>
      <c r="J35" s="57" t="s">
        <v>240</v>
      </c>
      <c r="K35" s="56">
        <v>1</v>
      </c>
      <c r="L35" s="57">
        <v>1</v>
      </c>
      <c r="M35" s="58" t="s">
        <v>28</v>
      </c>
      <c r="N35" s="59" t="s">
        <v>28</v>
      </c>
      <c r="O35" s="60" t="s">
        <v>28</v>
      </c>
      <c r="P35" s="61" t="s">
        <v>28</v>
      </c>
      <c r="Q35" s="22"/>
      <c r="R35" s="2" t="s">
        <v>21</v>
      </c>
      <c r="S35" s="2" t="s">
        <v>28</v>
      </c>
      <c r="T35" s="2" t="s">
        <v>28</v>
      </c>
      <c r="U35" s="2" t="s">
        <v>21</v>
      </c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spans="1:36">
      <c r="A36" s="22"/>
      <c r="B36" s="22"/>
      <c r="C36" s="99" t="s">
        <v>241</v>
      </c>
      <c r="D36" s="104" t="s">
        <v>244</v>
      </c>
      <c r="E36" s="50"/>
      <c r="F36" s="63"/>
      <c r="G36" s="56"/>
      <c r="H36" s="63"/>
      <c r="I36" s="54">
        <v>1</v>
      </c>
      <c r="J36" s="57" t="s">
        <v>212</v>
      </c>
      <c r="K36" s="56"/>
      <c r="L36" s="57"/>
      <c r="M36" s="64" t="s">
        <v>14</v>
      </c>
      <c r="N36" s="65"/>
      <c r="O36" s="66" t="s">
        <v>31</v>
      </c>
      <c r="P36" s="67" t="s">
        <v>31</v>
      </c>
      <c r="Q36" s="22"/>
      <c r="R36" s="2" t="s">
        <v>28</v>
      </c>
      <c r="S36" s="2"/>
      <c r="T36" s="2" t="s">
        <v>31</v>
      </c>
      <c r="U36" s="2" t="s">
        <v>28</v>
      </c>
      <c r="V36" s="22"/>
      <c r="W36" s="22"/>
      <c r="X36" s="22"/>
      <c r="Y36" s="192" t="s">
        <v>245</v>
      </c>
      <c r="Z36" s="193"/>
      <c r="AA36" s="193"/>
      <c r="AB36" s="193"/>
      <c r="AC36" s="193"/>
      <c r="AD36" s="193"/>
      <c r="AE36" s="193"/>
      <c r="AF36" s="193"/>
      <c r="AG36" s="193"/>
      <c r="AH36" s="194"/>
      <c r="AI36" s="22"/>
      <c r="AJ36" s="22"/>
    </row>
    <row r="37" spans="1:36">
      <c r="A37" s="22"/>
      <c r="B37" s="22"/>
      <c r="C37" s="99" t="s">
        <v>241</v>
      </c>
      <c r="D37" s="104" t="s">
        <v>246</v>
      </c>
      <c r="E37" s="50"/>
      <c r="F37" s="63"/>
      <c r="G37" s="56"/>
      <c r="H37" s="63"/>
      <c r="I37" s="54">
        <v>1</v>
      </c>
      <c r="J37" s="57" t="s">
        <v>212</v>
      </c>
      <c r="K37" s="56">
        <v>1</v>
      </c>
      <c r="L37" s="57">
        <v>1</v>
      </c>
      <c r="M37" s="64" t="s">
        <v>14</v>
      </c>
      <c r="N37" s="65"/>
      <c r="O37" s="66" t="s">
        <v>31</v>
      </c>
      <c r="P37" s="67" t="s">
        <v>31</v>
      </c>
      <c r="Q37" s="22"/>
      <c r="R37" s="2" t="s">
        <v>28</v>
      </c>
      <c r="S37" s="2"/>
      <c r="T37" s="2" t="s">
        <v>31</v>
      </c>
      <c r="U37" s="2" t="s">
        <v>28</v>
      </c>
      <c r="V37" s="22"/>
      <c r="W37" s="22"/>
      <c r="X37" s="22"/>
      <c r="Y37" s="195"/>
      <c r="Z37" s="196"/>
      <c r="AA37" s="196"/>
      <c r="AB37" s="196"/>
      <c r="AC37" s="196"/>
      <c r="AD37" s="196"/>
      <c r="AE37" s="196"/>
      <c r="AF37" s="196"/>
      <c r="AG37" s="196"/>
      <c r="AH37" s="197"/>
      <c r="AI37" s="22"/>
      <c r="AJ37" s="22"/>
    </row>
    <row r="38" spans="1:36">
      <c r="A38" s="22"/>
      <c r="B38" s="22"/>
      <c r="C38" s="99" t="s">
        <v>241</v>
      </c>
      <c r="D38" s="104" t="s">
        <v>247</v>
      </c>
      <c r="E38" s="50">
        <v>1</v>
      </c>
      <c r="F38" s="53" t="s">
        <v>248</v>
      </c>
      <c r="G38" s="52"/>
      <c r="H38" s="53"/>
      <c r="I38" s="50"/>
      <c r="J38" s="105"/>
      <c r="K38" s="74"/>
      <c r="L38" s="105"/>
      <c r="M38" s="58" t="s">
        <v>97</v>
      </c>
      <c r="N38" s="59" t="s">
        <v>28</v>
      </c>
      <c r="O38" s="60"/>
      <c r="P38" s="61"/>
      <c r="Q38" s="22"/>
      <c r="R38" s="2" t="s">
        <v>33</v>
      </c>
      <c r="S38" s="2" t="s">
        <v>28</v>
      </c>
      <c r="T38" s="2"/>
      <c r="U38" s="2"/>
      <c r="V38" s="22"/>
      <c r="W38" s="22"/>
      <c r="X38" s="22"/>
      <c r="Y38" s="195"/>
      <c r="Z38" s="196"/>
      <c r="AA38" s="196"/>
      <c r="AB38" s="196"/>
      <c r="AC38" s="196"/>
      <c r="AD38" s="196"/>
      <c r="AE38" s="196"/>
      <c r="AF38" s="196"/>
      <c r="AG38" s="196"/>
      <c r="AH38" s="197"/>
      <c r="AI38" s="22"/>
      <c r="AJ38" s="22"/>
    </row>
    <row r="39" spans="1:36" ht="15.75" thickBot="1">
      <c r="A39" s="22"/>
      <c r="B39" s="22"/>
      <c r="C39" s="99" t="s">
        <v>241</v>
      </c>
      <c r="D39" s="104" t="s">
        <v>249</v>
      </c>
      <c r="E39" s="50"/>
      <c r="F39" s="63"/>
      <c r="G39" s="56"/>
      <c r="H39" s="63"/>
      <c r="I39" s="54">
        <v>1</v>
      </c>
      <c r="J39" s="57" t="s">
        <v>212</v>
      </c>
      <c r="K39" s="56"/>
      <c r="L39" s="57"/>
      <c r="M39" s="64" t="s">
        <v>9</v>
      </c>
      <c r="N39" s="65"/>
      <c r="O39" s="66" t="s">
        <v>31</v>
      </c>
      <c r="P39" s="67" t="s">
        <v>31</v>
      </c>
      <c r="Q39" s="22"/>
      <c r="R39" s="2" t="s">
        <v>28</v>
      </c>
      <c r="S39" s="2"/>
      <c r="T39" s="2" t="s">
        <v>31</v>
      </c>
      <c r="U39" s="2" t="s">
        <v>28</v>
      </c>
      <c r="V39" s="22"/>
      <c r="W39" s="22"/>
      <c r="X39" s="22"/>
      <c r="Y39" s="198"/>
      <c r="Z39" s="199"/>
      <c r="AA39" s="199"/>
      <c r="AB39" s="199"/>
      <c r="AC39" s="199"/>
      <c r="AD39" s="199"/>
      <c r="AE39" s="199"/>
      <c r="AF39" s="199"/>
      <c r="AG39" s="199"/>
      <c r="AH39" s="200"/>
      <c r="AI39" s="22"/>
      <c r="AJ39" s="22"/>
    </row>
    <row r="40" spans="1:36" ht="15.75" thickBot="1">
      <c r="A40" s="22"/>
      <c r="B40" s="22"/>
      <c r="C40" s="99" t="s">
        <v>241</v>
      </c>
      <c r="D40" s="104" t="s">
        <v>29</v>
      </c>
      <c r="E40" s="50">
        <v>1</v>
      </c>
      <c r="F40" s="53">
        <v>1.2</v>
      </c>
      <c r="G40" s="52">
        <v>1</v>
      </c>
      <c r="H40" s="53">
        <v>4</v>
      </c>
      <c r="I40" s="54">
        <v>1</v>
      </c>
      <c r="J40" s="57" t="s">
        <v>212</v>
      </c>
      <c r="K40" s="56"/>
      <c r="L40" s="57"/>
      <c r="M40" s="58" t="s">
        <v>28</v>
      </c>
      <c r="N40" s="59" t="s">
        <v>28</v>
      </c>
      <c r="O40" s="60" t="s">
        <v>28</v>
      </c>
      <c r="P40" s="61" t="s">
        <v>28</v>
      </c>
      <c r="Q40" s="22"/>
      <c r="R40" s="2" t="s">
        <v>28</v>
      </c>
      <c r="S40" s="2" t="s">
        <v>21</v>
      </c>
      <c r="T40" s="2" t="s">
        <v>31</v>
      </c>
      <c r="U40" s="2" t="s">
        <v>28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spans="1:36" ht="30">
      <c r="A41" s="22"/>
      <c r="B41" s="22"/>
      <c r="C41" s="99" t="s">
        <v>241</v>
      </c>
      <c r="D41" s="104" t="s">
        <v>76</v>
      </c>
      <c r="E41" s="50">
        <v>2</v>
      </c>
      <c r="F41" s="96" t="s">
        <v>250</v>
      </c>
      <c r="G41" s="52"/>
      <c r="H41" s="53"/>
      <c r="I41" s="54">
        <v>1</v>
      </c>
      <c r="J41" s="57" t="s">
        <v>251</v>
      </c>
      <c r="K41" s="56"/>
      <c r="L41" s="57"/>
      <c r="M41" s="64" t="s">
        <v>31</v>
      </c>
      <c r="N41" s="65" t="s">
        <v>242</v>
      </c>
      <c r="O41" s="66" t="s">
        <v>242</v>
      </c>
      <c r="P41" s="67" t="s">
        <v>242</v>
      </c>
      <c r="Q41" s="22"/>
      <c r="R41" s="2" t="s">
        <v>21</v>
      </c>
      <c r="S41" s="2" t="s">
        <v>21</v>
      </c>
      <c r="T41" s="2" t="s">
        <v>28</v>
      </c>
      <c r="U41" s="2" t="s">
        <v>21</v>
      </c>
      <c r="V41" s="22"/>
      <c r="W41" s="22"/>
      <c r="X41" s="22"/>
      <c r="Y41" s="192"/>
      <c r="Z41" s="193"/>
      <c r="AA41" s="193"/>
      <c r="AB41" s="193"/>
      <c r="AC41" s="193"/>
      <c r="AD41" s="193"/>
      <c r="AE41" s="193"/>
      <c r="AF41" s="193"/>
      <c r="AG41" s="193"/>
      <c r="AH41" s="194"/>
      <c r="AI41" s="22"/>
      <c r="AJ41" s="22"/>
    </row>
    <row r="42" spans="1:36">
      <c r="A42" s="22"/>
      <c r="B42" s="22"/>
      <c r="C42" s="99" t="s">
        <v>241</v>
      </c>
      <c r="D42" s="106" t="s">
        <v>252</v>
      </c>
      <c r="E42" s="50"/>
      <c r="F42" s="63"/>
      <c r="G42" s="56"/>
      <c r="H42" s="63"/>
      <c r="I42" s="98">
        <v>1</v>
      </c>
      <c r="J42" s="57" t="s">
        <v>212</v>
      </c>
      <c r="K42" s="56"/>
      <c r="L42" s="57"/>
      <c r="M42" s="58" t="s">
        <v>28</v>
      </c>
      <c r="N42" s="59"/>
      <c r="O42" s="60" t="s">
        <v>28</v>
      </c>
      <c r="P42" s="61" t="s">
        <v>28</v>
      </c>
      <c r="Q42" s="22"/>
      <c r="R42" s="2" t="s">
        <v>28</v>
      </c>
      <c r="S42" s="2"/>
      <c r="T42" s="2" t="s">
        <v>28</v>
      </c>
      <c r="U42" s="2" t="s">
        <v>28</v>
      </c>
      <c r="V42" s="22"/>
      <c r="W42" s="22"/>
      <c r="X42" s="22"/>
      <c r="Y42" s="195"/>
      <c r="Z42" s="196"/>
      <c r="AA42" s="196"/>
      <c r="AB42" s="196"/>
      <c r="AC42" s="196"/>
      <c r="AD42" s="196"/>
      <c r="AE42" s="196"/>
      <c r="AF42" s="196"/>
      <c r="AG42" s="196"/>
      <c r="AH42" s="197"/>
      <c r="AI42" s="22"/>
      <c r="AJ42" s="22"/>
    </row>
    <row r="43" spans="1:36" ht="30">
      <c r="A43" s="22"/>
      <c r="B43" s="22"/>
      <c r="C43" s="99" t="s">
        <v>241</v>
      </c>
      <c r="D43" s="106" t="s">
        <v>71</v>
      </c>
      <c r="E43" s="50"/>
      <c r="F43" s="63"/>
      <c r="G43" s="56"/>
      <c r="H43" s="63"/>
      <c r="I43" s="98">
        <v>1</v>
      </c>
      <c r="J43" s="57">
        <v>4</v>
      </c>
      <c r="K43" s="56"/>
      <c r="L43" s="57"/>
      <c r="M43" s="58" t="s">
        <v>242</v>
      </c>
      <c r="N43" s="59"/>
      <c r="O43" s="60" t="s">
        <v>242</v>
      </c>
      <c r="P43" s="61" t="s">
        <v>242</v>
      </c>
      <c r="Q43" s="22"/>
      <c r="R43" s="2" t="s">
        <v>21</v>
      </c>
      <c r="S43" s="2"/>
      <c r="T43" s="2" t="s">
        <v>28</v>
      </c>
      <c r="U43" s="2" t="s">
        <v>21</v>
      </c>
      <c r="V43" s="22"/>
      <c r="W43" s="22"/>
      <c r="X43" s="22"/>
      <c r="Y43" s="195"/>
      <c r="Z43" s="196"/>
      <c r="AA43" s="196"/>
      <c r="AB43" s="196"/>
      <c r="AC43" s="196"/>
      <c r="AD43" s="196"/>
      <c r="AE43" s="196"/>
      <c r="AF43" s="196"/>
      <c r="AG43" s="196"/>
      <c r="AH43" s="197"/>
      <c r="AI43" s="22"/>
      <c r="AJ43" s="22"/>
    </row>
    <row r="44" spans="1:36" ht="30.75" thickBot="1">
      <c r="A44" s="22"/>
      <c r="B44" s="22"/>
      <c r="C44" s="99" t="s">
        <v>241</v>
      </c>
      <c r="D44" s="104" t="s">
        <v>72</v>
      </c>
      <c r="E44" s="50">
        <v>1</v>
      </c>
      <c r="F44" s="53" t="s">
        <v>253</v>
      </c>
      <c r="G44" s="52"/>
      <c r="H44" s="53"/>
      <c r="I44" s="50">
        <v>1</v>
      </c>
      <c r="J44" s="57">
        <v>2</v>
      </c>
      <c r="K44" s="56"/>
      <c r="L44" s="57"/>
      <c r="M44" s="58" t="s">
        <v>242</v>
      </c>
      <c r="N44" s="59" t="s">
        <v>28</v>
      </c>
      <c r="O44" s="60" t="s">
        <v>242</v>
      </c>
      <c r="P44" s="61" t="s">
        <v>242</v>
      </c>
      <c r="Q44" s="22"/>
      <c r="R44" s="2" t="s">
        <v>21</v>
      </c>
      <c r="S44" s="2" t="s">
        <v>31</v>
      </c>
      <c r="T44" s="2" t="s">
        <v>28</v>
      </c>
      <c r="U44" s="2" t="s">
        <v>21</v>
      </c>
      <c r="V44" s="22"/>
      <c r="W44" s="22"/>
      <c r="X44" s="22"/>
      <c r="Y44" s="198"/>
      <c r="Z44" s="199"/>
      <c r="AA44" s="199"/>
      <c r="AB44" s="199"/>
      <c r="AC44" s="199"/>
      <c r="AD44" s="199"/>
      <c r="AE44" s="199"/>
      <c r="AF44" s="199"/>
      <c r="AG44" s="199"/>
      <c r="AH44" s="200"/>
      <c r="AI44" s="22"/>
      <c r="AJ44" s="22"/>
    </row>
    <row r="45" spans="1:36">
      <c r="A45" s="22"/>
      <c r="B45" s="22"/>
      <c r="C45" s="99" t="s">
        <v>241</v>
      </c>
      <c r="D45" s="104" t="s">
        <v>254</v>
      </c>
      <c r="E45" s="50">
        <v>1</v>
      </c>
      <c r="F45" s="53" t="s">
        <v>255</v>
      </c>
      <c r="G45" s="52"/>
      <c r="H45" s="53"/>
      <c r="I45" s="50">
        <v>1</v>
      </c>
      <c r="J45" s="57" t="s">
        <v>212</v>
      </c>
      <c r="K45" s="56"/>
      <c r="L45" s="57"/>
      <c r="M45" s="58" t="s">
        <v>28</v>
      </c>
      <c r="N45" s="59" t="s">
        <v>28</v>
      </c>
      <c r="O45" s="60" t="s">
        <v>28</v>
      </c>
      <c r="P45" s="61" t="s">
        <v>28</v>
      </c>
      <c r="Q45" s="22"/>
      <c r="R45" s="2" t="s">
        <v>28</v>
      </c>
      <c r="S45" s="2" t="s">
        <v>21</v>
      </c>
      <c r="T45" s="2" t="s">
        <v>28</v>
      </c>
      <c r="U45" s="2" t="s">
        <v>28</v>
      </c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spans="1:36" ht="15.75" thickBot="1">
      <c r="A46" s="22"/>
      <c r="B46" s="22"/>
      <c r="C46" s="99" t="s">
        <v>241</v>
      </c>
      <c r="D46" s="107" t="s">
        <v>256</v>
      </c>
      <c r="E46" s="108">
        <v>1</v>
      </c>
      <c r="F46" s="109" t="s">
        <v>205</v>
      </c>
      <c r="G46" s="82"/>
      <c r="H46" s="83"/>
      <c r="I46" s="108">
        <v>1</v>
      </c>
      <c r="J46" s="57" t="s">
        <v>212</v>
      </c>
      <c r="K46" s="85"/>
      <c r="L46" s="86"/>
      <c r="M46" s="58" t="s">
        <v>242</v>
      </c>
      <c r="N46" s="59" t="s">
        <v>28</v>
      </c>
      <c r="O46" s="60" t="s">
        <v>28</v>
      </c>
      <c r="P46" s="61" t="s">
        <v>28</v>
      </c>
      <c r="Q46" s="22"/>
      <c r="R46" s="2" t="s">
        <v>31</v>
      </c>
      <c r="S46" s="2" t="s">
        <v>28</v>
      </c>
      <c r="T46" s="2" t="s">
        <v>28</v>
      </c>
      <c r="U46" s="2" t="s">
        <v>31</v>
      </c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6">
      <c r="A47" s="22"/>
      <c r="B47" s="22"/>
      <c r="C47" s="99" t="s">
        <v>258</v>
      </c>
      <c r="D47" s="110" t="s">
        <v>259</v>
      </c>
      <c r="E47" s="111">
        <v>1</v>
      </c>
      <c r="F47" s="112" t="s">
        <v>260</v>
      </c>
      <c r="G47" s="52"/>
      <c r="H47" s="53"/>
      <c r="I47" s="111"/>
      <c r="J47" s="91"/>
      <c r="K47" s="56"/>
      <c r="L47" s="57"/>
      <c r="M47" s="58" t="s">
        <v>31</v>
      </c>
      <c r="N47" s="59" t="s">
        <v>28</v>
      </c>
      <c r="O47" s="60"/>
      <c r="P47" s="61"/>
      <c r="Q47" s="22"/>
      <c r="R47" s="2" t="s">
        <v>9</v>
      </c>
      <c r="S47" s="2" t="s">
        <v>28</v>
      </c>
      <c r="T47" s="2"/>
      <c r="U47" s="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6">
      <c r="A48" s="22"/>
      <c r="B48" s="22"/>
      <c r="C48" s="99" t="s">
        <v>258</v>
      </c>
      <c r="D48" s="113" t="s">
        <v>261</v>
      </c>
      <c r="E48" s="50">
        <v>1</v>
      </c>
      <c r="F48" s="62" t="s">
        <v>205</v>
      </c>
      <c r="G48" s="52"/>
      <c r="H48" s="53"/>
      <c r="I48" s="50"/>
      <c r="J48" s="57"/>
      <c r="K48" s="56"/>
      <c r="L48" s="57"/>
      <c r="M48" s="58" t="s">
        <v>33</v>
      </c>
      <c r="N48" s="59" t="s">
        <v>28</v>
      </c>
      <c r="O48" s="60"/>
      <c r="P48" s="61"/>
      <c r="Q48" s="22"/>
      <c r="R48" s="2" t="s">
        <v>33</v>
      </c>
      <c r="S48" s="2" t="s">
        <v>28</v>
      </c>
      <c r="T48" s="2"/>
      <c r="U48" s="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spans="1:36">
      <c r="A49" s="22"/>
      <c r="B49" s="22"/>
      <c r="C49" s="99" t="s">
        <v>258</v>
      </c>
      <c r="D49" s="113" t="s">
        <v>262</v>
      </c>
      <c r="E49" s="50">
        <v>2</v>
      </c>
      <c r="F49" s="112" t="s">
        <v>263</v>
      </c>
      <c r="G49" s="52"/>
      <c r="H49" s="53"/>
      <c r="I49" s="50"/>
      <c r="J49" s="57"/>
      <c r="K49" s="56"/>
      <c r="L49" s="57"/>
      <c r="M49" s="58" t="s">
        <v>28</v>
      </c>
      <c r="N49" s="59" t="s">
        <v>9</v>
      </c>
      <c r="O49" s="60"/>
      <c r="P49" s="61"/>
      <c r="Q49" s="22"/>
      <c r="R49" s="2" t="s">
        <v>10</v>
      </c>
      <c r="S49" s="2" t="s">
        <v>28</v>
      </c>
      <c r="T49" s="2"/>
      <c r="U49" s="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>
      <c r="A50" s="22"/>
      <c r="B50" s="22"/>
      <c r="C50" s="99" t="s">
        <v>258</v>
      </c>
      <c r="D50" s="113" t="s">
        <v>264</v>
      </c>
      <c r="E50" s="50">
        <v>1</v>
      </c>
      <c r="F50" s="62" t="s">
        <v>265</v>
      </c>
      <c r="G50" s="52">
        <v>1</v>
      </c>
      <c r="H50" s="53">
        <v>3</v>
      </c>
      <c r="I50" s="50">
        <v>1</v>
      </c>
      <c r="J50" s="57" t="s">
        <v>266</v>
      </c>
      <c r="K50" s="56"/>
      <c r="L50" s="57"/>
      <c r="M50" s="58" t="s">
        <v>15</v>
      </c>
      <c r="N50" s="59" t="s">
        <v>9</v>
      </c>
      <c r="O50" s="60" t="s">
        <v>9</v>
      </c>
      <c r="P50" s="61" t="s">
        <v>15</v>
      </c>
      <c r="Q50" s="22"/>
      <c r="R50" s="2" t="s">
        <v>15</v>
      </c>
      <c r="S50" s="2" t="s">
        <v>34</v>
      </c>
      <c r="T50" s="2" t="s">
        <v>36</v>
      </c>
      <c r="U50" s="2" t="s">
        <v>15</v>
      </c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spans="1:36">
      <c r="A51" s="22"/>
      <c r="B51" s="22"/>
      <c r="C51" s="99" t="s">
        <v>258</v>
      </c>
      <c r="D51" s="113" t="s">
        <v>267</v>
      </c>
      <c r="E51" s="50">
        <v>1</v>
      </c>
      <c r="F51" s="62">
        <v>2.5</v>
      </c>
      <c r="G51" s="52"/>
      <c r="H51" s="53"/>
      <c r="I51" s="50"/>
      <c r="J51" s="57"/>
      <c r="K51" s="56"/>
      <c r="L51" s="57"/>
      <c r="M51" s="58" t="s">
        <v>15</v>
      </c>
      <c r="N51" s="59" t="s">
        <v>15</v>
      </c>
      <c r="O51" s="60"/>
      <c r="P51" s="61"/>
      <c r="Q51" s="22"/>
      <c r="R51" s="2" t="s">
        <v>15</v>
      </c>
      <c r="S51" s="2" t="s">
        <v>10</v>
      </c>
      <c r="T51" s="2"/>
      <c r="U51" s="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spans="1:36" ht="15.75" thickBot="1">
      <c r="A52" s="22"/>
      <c r="B52" s="22"/>
      <c r="C52" s="99" t="s">
        <v>258</v>
      </c>
      <c r="D52" s="114" t="s">
        <v>268</v>
      </c>
      <c r="E52" s="115" t="s">
        <v>221</v>
      </c>
      <c r="F52" s="116" t="s">
        <v>269</v>
      </c>
      <c r="G52" s="82"/>
      <c r="H52" s="83"/>
      <c r="I52" s="115"/>
      <c r="J52" s="86"/>
      <c r="K52" s="85"/>
      <c r="L52" s="86"/>
      <c r="M52" s="117" t="s">
        <v>33</v>
      </c>
      <c r="N52" s="59" t="s">
        <v>9</v>
      </c>
      <c r="O52" s="60"/>
      <c r="P52" s="61"/>
      <c r="Q52" s="22"/>
      <c r="R52" s="2" t="s">
        <v>33</v>
      </c>
      <c r="S52" s="2" t="s">
        <v>28</v>
      </c>
      <c r="T52" s="2"/>
      <c r="U52" s="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spans="1:36">
      <c r="A53" s="22"/>
      <c r="B53" s="22"/>
      <c r="C53" s="99" t="s">
        <v>270</v>
      </c>
      <c r="D53" s="118" t="s">
        <v>271</v>
      </c>
      <c r="E53" s="119">
        <v>1</v>
      </c>
      <c r="F53" s="40">
        <v>4.5</v>
      </c>
      <c r="G53" s="40"/>
      <c r="H53" s="41"/>
      <c r="I53" s="120">
        <v>1</v>
      </c>
      <c r="J53" s="57" t="s">
        <v>212</v>
      </c>
      <c r="K53" s="44"/>
      <c r="L53" s="90"/>
      <c r="M53" s="121" t="s">
        <v>218</v>
      </c>
      <c r="N53" s="65" t="s">
        <v>9</v>
      </c>
      <c r="O53" s="66" t="s">
        <v>257</v>
      </c>
      <c r="P53" s="67" t="s">
        <v>9</v>
      </c>
      <c r="Q53" s="22"/>
      <c r="R53" s="2" t="s">
        <v>9</v>
      </c>
      <c r="S53" s="2" t="s">
        <v>10</v>
      </c>
      <c r="T53" s="2" t="s">
        <v>9</v>
      </c>
      <c r="U53" s="2" t="s">
        <v>9</v>
      </c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spans="1:36">
      <c r="A54" s="22"/>
      <c r="B54" s="22"/>
      <c r="C54" s="99" t="s">
        <v>270</v>
      </c>
      <c r="D54" s="122" t="s">
        <v>272</v>
      </c>
      <c r="E54" s="123">
        <v>1</v>
      </c>
      <c r="F54" s="52" t="s">
        <v>265</v>
      </c>
      <c r="G54" s="52"/>
      <c r="H54" s="53"/>
      <c r="I54" s="123">
        <v>1</v>
      </c>
      <c r="J54" s="57" t="s">
        <v>212</v>
      </c>
      <c r="K54" s="56"/>
      <c r="L54" s="63"/>
      <c r="M54" s="58" t="s">
        <v>10</v>
      </c>
      <c r="N54" s="59" t="s">
        <v>10</v>
      </c>
      <c r="O54" s="60" t="s">
        <v>10</v>
      </c>
      <c r="P54" s="61" t="s">
        <v>10</v>
      </c>
      <c r="Q54" s="22"/>
      <c r="R54" s="2" t="s">
        <v>9</v>
      </c>
      <c r="S54" s="2" t="s">
        <v>9</v>
      </c>
      <c r="T54" s="2" t="s">
        <v>10</v>
      </c>
      <c r="U54" s="2" t="s">
        <v>9</v>
      </c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spans="1:36">
      <c r="A55" s="22"/>
      <c r="B55" s="22"/>
      <c r="C55" s="99" t="s">
        <v>270</v>
      </c>
      <c r="D55" s="122" t="s">
        <v>273</v>
      </c>
      <c r="E55" s="123">
        <v>1</v>
      </c>
      <c r="F55" s="52" t="s">
        <v>265</v>
      </c>
      <c r="G55" s="52"/>
      <c r="H55" s="53"/>
      <c r="I55" s="123">
        <v>1</v>
      </c>
      <c r="J55" s="57" t="s">
        <v>212</v>
      </c>
      <c r="K55" s="56"/>
      <c r="L55" s="63"/>
      <c r="M55" s="58" t="s">
        <v>10</v>
      </c>
      <c r="N55" s="59" t="s">
        <v>10</v>
      </c>
      <c r="O55" s="60" t="s">
        <v>10</v>
      </c>
      <c r="P55" s="61" t="s">
        <v>10</v>
      </c>
      <c r="Q55" s="22"/>
      <c r="R55" s="2" t="s">
        <v>9</v>
      </c>
      <c r="S55" s="2" t="s">
        <v>10</v>
      </c>
      <c r="T55" s="2" t="s">
        <v>9</v>
      </c>
      <c r="U55" s="2" t="s">
        <v>9</v>
      </c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spans="1:36">
      <c r="A56" s="22"/>
      <c r="B56" s="22"/>
      <c r="C56" s="99" t="s">
        <v>270</v>
      </c>
      <c r="D56" s="122" t="s">
        <v>274</v>
      </c>
      <c r="E56" s="123">
        <v>1</v>
      </c>
      <c r="F56" s="56">
        <v>2.4</v>
      </c>
      <c r="G56" s="56"/>
      <c r="H56" s="63"/>
      <c r="I56" s="123">
        <v>1</v>
      </c>
      <c r="J56" s="57" t="s">
        <v>212</v>
      </c>
      <c r="K56" s="56"/>
      <c r="L56" s="63"/>
      <c r="M56" s="64" t="s">
        <v>33</v>
      </c>
      <c r="N56" s="65" t="s">
        <v>9</v>
      </c>
      <c r="O56" s="66" t="s">
        <v>9</v>
      </c>
      <c r="P56" s="67" t="s">
        <v>9</v>
      </c>
      <c r="Q56" s="22"/>
      <c r="R56" s="2" t="s">
        <v>9</v>
      </c>
      <c r="S56" s="2" t="s">
        <v>10</v>
      </c>
      <c r="T56" s="2" t="s">
        <v>9</v>
      </c>
      <c r="U56" s="2" t="s">
        <v>9</v>
      </c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spans="1:36">
      <c r="A57" s="22"/>
      <c r="B57" s="22"/>
      <c r="C57" s="99" t="s">
        <v>270</v>
      </c>
      <c r="D57" s="122" t="s">
        <v>73</v>
      </c>
      <c r="E57" s="123"/>
      <c r="F57" s="52"/>
      <c r="G57" s="52"/>
      <c r="H57" s="53"/>
      <c r="I57" s="123">
        <v>1</v>
      </c>
      <c r="J57" s="57" t="s">
        <v>212</v>
      </c>
      <c r="K57" s="56"/>
      <c r="L57" s="63"/>
      <c r="M57" s="58" t="s">
        <v>9</v>
      </c>
      <c r="N57" s="59"/>
      <c r="O57" s="60" t="s">
        <v>9</v>
      </c>
      <c r="P57" s="61" t="s">
        <v>9</v>
      </c>
      <c r="Q57" s="22"/>
      <c r="R57" s="2" t="s">
        <v>9</v>
      </c>
      <c r="S57" s="2"/>
      <c r="T57" s="2" t="s">
        <v>10</v>
      </c>
      <c r="U57" s="2" t="s">
        <v>9</v>
      </c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spans="1:36">
      <c r="A58" s="22"/>
      <c r="B58" s="22"/>
      <c r="C58" s="99" t="s">
        <v>270</v>
      </c>
      <c r="D58" s="122" t="s">
        <v>275</v>
      </c>
      <c r="E58" s="123">
        <v>1</v>
      </c>
      <c r="F58" s="52">
        <v>4</v>
      </c>
      <c r="G58" s="52"/>
      <c r="H58" s="53"/>
      <c r="I58" s="123">
        <v>1</v>
      </c>
      <c r="J58" s="57" t="s">
        <v>266</v>
      </c>
      <c r="K58" s="56"/>
      <c r="L58" s="63"/>
      <c r="M58" s="64" t="s">
        <v>33</v>
      </c>
      <c r="N58" s="65" t="s">
        <v>257</v>
      </c>
      <c r="O58" s="66" t="s">
        <v>257</v>
      </c>
      <c r="P58" s="67" t="s">
        <v>257</v>
      </c>
      <c r="Q58" s="22"/>
      <c r="R58" s="2" t="s">
        <v>10</v>
      </c>
      <c r="S58" s="2" t="s">
        <v>10</v>
      </c>
      <c r="T58" s="2" t="s">
        <v>10</v>
      </c>
      <c r="U58" s="2" t="s">
        <v>10</v>
      </c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spans="1:36">
      <c r="A59" s="22"/>
      <c r="B59" s="22"/>
      <c r="C59" s="99" t="s">
        <v>270</v>
      </c>
      <c r="D59" s="122" t="s">
        <v>276</v>
      </c>
      <c r="E59" s="123"/>
      <c r="F59" s="52"/>
      <c r="G59" s="52"/>
      <c r="H59" s="53"/>
      <c r="I59" s="123">
        <v>1</v>
      </c>
      <c r="J59" s="57" t="s">
        <v>212</v>
      </c>
      <c r="K59" s="56"/>
      <c r="L59" s="63"/>
      <c r="M59" s="58" t="s">
        <v>9</v>
      </c>
      <c r="N59" s="59"/>
      <c r="O59" s="60" t="s">
        <v>9</v>
      </c>
      <c r="P59" s="61" t="s">
        <v>9</v>
      </c>
      <c r="Q59" s="22"/>
      <c r="R59" s="2" t="s">
        <v>10</v>
      </c>
      <c r="S59" s="2"/>
      <c r="T59" s="2" t="s">
        <v>9</v>
      </c>
      <c r="U59" s="2" t="s">
        <v>10</v>
      </c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spans="1:36">
      <c r="A60" s="22"/>
      <c r="B60" s="22"/>
      <c r="C60" s="99" t="s">
        <v>270</v>
      </c>
      <c r="D60" s="122" t="s">
        <v>88</v>
      </c>
      <c r="E60" s="123">
        <v>1</v>
      </c>
      <c r="F60" s="56" t="s">
        <v>205</v>
      </c>
      <c r="G60" s="56"/>
      <c r="H60" s="63"/>
      <c r="I60" s="123">
        <v>1</v>
      </c>
      <c r="J60" s="57">
        <v>1</v>
      </c>
      <c r="K60" s="56"/>
      <c r="L60" s="63"/>
      <c r="M60" s="58" t="s">
        <v>10</v>
      </c>
      <c r="N60" s="59" t="s">
        <v>9</v>
      </c>
      <c r="O60" s="60" t="s">
        <v>10</v>
      </c>
      <c r="P60" s="61" t="s">
        <v>10</v>
      </c>
      <c r="Q60" s="22"/>
      <c r="R60" s="2" t="s">
        <v>9</v>
      </c>
      <c r="S60" s="2" t="s">
        <v>9</v>
      </c>
      <c r="T60" s="2" t="s">
        <v>9</v>
      </c>
      <c r="U60" s="2" t="s">
        <v>9</v>
      </c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spans="1:36">
      <c r="A61" s="22"/>
      <c r="B61" s="22"/>
      <c r="C61" s="99" t="s">
        <v>270</v>
      </c>
      <c r="D61" s="122" t="s">
        <v>277</v>
      </c>
      <c r="E61" s="123">
        <v>1</v>
      </c>
      <c r="F61" s="56" t="s">
        <v>278</v>
      </c>
      <c r="G61" s="52"/>
      <c r="H61" s="53"/>
      <c r="I61" s="123">
        <v>1</v>
      </c>
      <c r="J61" s="57" t="s">
        <v>212</v>
      </c>
      <c r="K61" s="56"/>
      <c r="L61" s="63"/>
      <c r="M61" s="58" t="s">
        <v>10</v>
      </c>
      <c r="N61" s="59" t="s">
        <v>9</v>
      </c>
      <c r="O61" s="60" t="s">
        <v>10</v>
      </c>
      <c r="P61" s="61" t="s">
        <v>10</v>
      </c>
      <c r="Q61" s="22"/>
      <c r="R61" s="2" t="s">
        <v>9</v>
      </c>
      <c r="S61" s="2" t="s">
        <v>10</v>
      </c>
      <c r="T61" s="2" t="s">
        <v>10</v>
      </c>
      <c r="U61" s="2" t="s">
        <v>9</v>
      </c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spans="1:36">
      <c r="A62" s="22"/>
      <c r="B62" s="22"/>
      <c r="C62" s="99" t="s">
        <v>270</v>
      </c>
      <c r="D62" s="122" t="s">
        <v>87</v>
      </c>
      <c r="E62" s="123">
        <v>1</v>
      </c>
      <c r="F62" s="56" t="s">
        <v>255</v>
      </c>
      <c r="G62" s="52"/>
      <c r="H62" s="53"/>
      <c r="I62" s="123"/>
      <c r="J62" s="57"/>
      <c r="K62" s="56"/>
      <c r="L62" s="63"/>
      <c r="M62" s="58" t="s">
        <v>242</v>
      </c>
      <c r="N62" s="59" t="s">
        <v>9</v>
      </c>
      <c r="O62" s="60"/>
      <c r="P62" s="61"/>
      <c r="Q62" s="22"/>
      <c r="R62" s="2" t="s">
        <v>33</v>
      </c>
      <c r="S62" s="2" t="s">
        <v>10</v>
      </c>
      <c r="T62" s="2"/>
      <c r="U62" s="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spans="1:36">
      <c r="A63" s="22"/>
      <c r="B63" s="22"/>
      <c r="C63" s="99" t="s">
        <v>270</v>
      </c>
      <c r="D63" s="122" t="s">
        <v>279</v>
      </c>
      <c r="E63" s="123"/>
      <c r="F63" s="52"/>
      <c r="G63" s="52"/>
      <c r="H63" s="53"/>
      <c r="I63" s="124">
        <v>1</v>
      </c>
      <c r="J63" s="57" t="s">
        <v>212</v>
      </c>
      <c r="K63" s="56"/>
      <c r="L63" s="63"/>
      <c r="M63" s="58" t="s">
        <v>9</v>
      </c>
      <c r="N63" s="59"/>
      <c r="O63" s="60" t="s">
        <v>9</v>
      </c>
      <c r="P63" s="61" t="s">
        <v>9</v>
      </c>
      <c r="Q63" s="22"/>
      <c r="R63" s="2" t="s">
        <v>10</v>
      </c>
      <c r="S63" s="2"/>
      <c r="T63" s="2" t="s">
        <v>10</v>
      </c>
      <c r="U63" s="2" t="s">
        <v>10</v>
      </c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spans="1:36">
      <c r="A64" s="22"/>
      <c r="B64" s="22"/>
      <c r="C64" s="99" t="s">
        <v>270</v>
      </c>
      <c r="D64" s="122" t="s">
        <v>86</v>
      </c>
      <c r="E64" s="123"/>
      <c r="F64" s="52"/>
      <c r="G64" s="52"/>
      <c r="H64" s="53"/>
      <c r="I64" s="124">
        <v>1</v>
      </c>
      <c r="J64" s="57" t="s">
        <v>212</v>
      </c>
      <c r="K64" s="56"/>
      <c r="L64" s="63"/>
      <c r="M64" s="58" t="s">
        <v>9</v>
      </c>
      <c r="N64" s="59"/>
      <c r="O64" s="60" t="s">
        <v>9</v>
      </c>
      <c r="P64" s="61" t="s">
        <v>9</v>
      </c>
      <c r="Q64" s="22"/>
      <c r="R64" s="2" t="s">
        <v>10</v>
      </c>
      <c r="S64" s="2"/>
      <c r="T64" s="2" t="s">
        <v>9</v>
      </c>
      <c r="U64" s="2" t="s">
        <v>10</v>
      </c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 spans="1:36">
      <c r="A65" s="22"/>
      <c r="B65" s="22"/>
      <c r="C65" s="99" t="s">
        <v>270</v>
      </c>
      <c r="D65" s="125" t="s">
        <v>280</v>
      </c>
      <c r="E65" s="123">
        <v>1</v>
      </c>
      <c r="F65" s="52" t="s">
        <v>281</v>
      </c>
      <c r="G65" s="52">
        <v>1</v>
      </c>
      <c r="H65" s="53">
        <v>2</v>
      </c>
      <c r="I65" s="124">
        <v>1</v>
      </c>
      <c r="J65" s="57" t="s">
        <v>212</v>
      </c>
      <c r="K65" s="85"/>
      <c r="L65" s="126"/>
      <c r="M65" s="117" t="s">
        <v>10</v>
      </c>
      <c r="N65" s="59" t="s">
        <v>9</v>
      </c>
      <c r="O65" s="60" t="s">
        <v>10</v>
      </c>
      <c r="P65" s="61" t="s">
        <v>10</v>
      </c>
      <c r="Q65" s="22"/>
      <c r="R65" s="2" t="s">
        <v>9</v>
      </c>
      <c r="S65" s="2" t="s">
        <v>9</v>
      </c>
      <c r="T65" s="2" t="s">
        <v>9</v>
      </c>
      <c r="U65" s="2" t="s">
        <v>9</v>
      </c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 spans="1:36" ht="15.75" thickBot="1">
      <c r="A66" s="22"/>
      <c r="B66" s="22"/>
      <c r="C66" s="99" t="s">
        <v>270</v>
      </c>
      <c r="D66" s="127" t="s">
        <v>282</v>
      </c>
      <c r="E66" s="128"/>
      <c r="F66" s="129"/>
      <c r="G66" s="130"/>
      <c r="H66" s="131"/>
      <c r="I66" s="128">
        <v>1</v>
      </c>
      <c r="J66" s="129">
        <v>1</v>
      </c>
      <c r="K66" s="129"/>
      <c r="L66" s="132"/>
      <c r="M66" s="133" t="s">
        <v>14</v>
      </c>
      <c r="N66" s="134"/>
      <c r="O66" s="135" t="s">
        <v>257</v>
      </c>
      <c r="P66" s="136" t="s">
        <v>257</v>
      </c>
      <c r="Q66" s="22"/>
      <c r="R66" s="2" t="s">
        <v>9</v>
      </c>
      <c r="S66" s="2"/>
      <c r="T66" s="2" t="s">
        <v>9</v>
      </c>
      <c r="U66" s="2" t="s">
        <v>9</v>
      </c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 spans="1:3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 spans="1:3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 spans="1:3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 spans="1:3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 spans="1:3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 spans="1:3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 spans="1:3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 spans="1:3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spans="1:3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</sheetData>
  <mergeCells count="15">
    <mergeCell ref="Y41:AH44"/>
    <mergeCell ref="Y4:AG8"/>
    <mergeCell ref="E8:F8"/>
    <mergeCell ref="G8:H8"/>
    <mergeCell ref="I8:J8"/>
    <mergeCell ref="K8:L8"/>
    <mergeCell ref="M8:M9"/>
    <mergeCell ref="N8:P8"/>
    <mergeCell ref="R8:R9"/>
    <mergeCell ref="S8:U8"/>
    <mergeCell ref="Y11:AH14"/>
    <mergeCell ref="Y18:AH21"/>
    <mergeCell ref="Y24:AH27"/>
    <mergeCell ref="Y30:AH33"/>
    <mergeCell ref="Y36:AH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ADCE-8670-4CDA-9B13-92FD96174881}">
  <dimension ref="A1:S41"/>
  <sheetViews>
    <sheetView tabSelected="1" topLeftCell="F14" workbookViewId="0">
      <selection activeCell="J3" sqref="J3"/>
    </sheetView>
  </sheetViews>
  <sheetFormatPr baseColWidth="10" defaultRowHeight="15"/>
  <cols>
    <col min="2" max="2" width="13.85546875" bestFit="1" customWidth="1"/>
    <col min="3" max="5" width="0" hidden="1" customWidth="1"/>
    <col min="6" max="6" width="17" bestFit="1" customWidth="1"/>
    <col min="7" max="7" width="17.28515625" bestFit="1" customWidth="1"/>
    <col min="8" max="8" width="19.7109375" bestFit="1" customWidth="1"/>
    <col min="9" max="10" width="20" bestFit="1" customWidth="1"/>
    <col min="11" max="11" width="19.5703125" bestFit="1" customWidth="1"/>
  </cols>
  <sheetData>
    <row r="1" spans="1:19">
      <c r="A1" s="5"/>
      <c r="B1" s="311" t="s">
        <v>320</v>
      </c>
      <c r="C1" s="311" t="s">
        <v>103</v>
      </c>
      <c r="D1" s="311" t="s">
        <v>106</v>
      </c>
      <c r="E1" s="311" t="s">
        <v>6</v>
      </c>
      <c r="F1" s="311" t="s">
        <v>321</v>
      </c>
      <c r="G1" s="177" t="s">
        <v>322</v>
      </c>
      <c r="H1" s="311" t="s">
        <v>323</v>
      </c>
      <c r="I1" s="311" t="s">
        <v>324</v>
      </c>
      <c r="J1" s="311" t="s">
        <v>326</v>
      </c>
      <c r="K1" s="311" t="s">
        <v>327</v>
      </c>
      <c r="M1" s="317" t="s">
        <v>328</v>
      </c>
      <c r="N1" s="317"/>
      <c r="O1" s="317"/>
      <c r="P1" s="319" t="s">
        <v>333</v>
      </c>
      <c r="Q1" s="318"/>
      <c r="R1" s="318"/>
      <c r="S1" s="318"/>
    </row>
    <row r="2" spans="1:19">
      <c r="A2" s="311" t="s">
        <v>10</v>
      </c>
      <c r="B2" s="312">
        <v>7</v>
      </c>
      <c r="C2" s="312">
        <v>45</v>
      </c>
      <c r="D2" s="312">
        <v>26</v>
      </c>
      <c r="E2" s="312">
        <v>22.5</v>
      </c>
      <c r="F2" s="312">
        <v>6.2333333333333334</v>
      </c>
      <c r="G2" s="313">
        <f>AE!M14</f>
        <v>5.9333333333333336</v>
      </c>
      <c r="H2" s="314">
        <f>MIN(F2/B2,2)</f>
        <v>0.89047619047619053</v>
      </c>
      <c r="I2" s="314">
        <f>G2/B2</f>
        <v>0.84761904761904761</v>
      </c>
      <c r="J2" s="314">
        <f>IF(F2/B2&gt;1,(F2/B2)-1,0)</f>
        <v>0</v>
      </c>
      <c r="K2" s="314">
        <f>IF(I2/B2&gt;1,(I2/B2)-1,0)</f>
        <v>0</v>
      </c>
      <c r="M2" s="178" t="s">
        <v>6</v>
      </c>
      <c r="N2" s="321" t="s">
        <v>329</v>
      </c>
      <c r="O2" s="5">
        <v>34</v>
      </c>
      <c r="P2" s="319"/>
      <c r="Q2" s="318"/>
      <c r="R2" s="318"/>
      <c r="S2" s="318"/>
    </row>
    <row r="3" spans="1:19">
      <c r="A3" s="311" t="s">
        <v>33</v>
      </c>
      <c r="B3" s="312">
        <v>5</v>
      </c>
      <c r="C3" s="312">
        <v>87</v>
      </c>
      <c r="D3" s="312">
        <v>0</v>
      </c>
      <c r="E3" s="312">
        <v>0</v>
      </c>
      <c r="F3" s="312">
        <v>5.8</v>
      </c>
      <c r="G3" s="313">
        <f>CB!M14</f>
        <v>2.6</v>
      </c>
      <c r="H3" s="314">
        <f t="shared" ref="H3:H7" si="0">MIN(F3/B3,1)</f>
        <v>1</v>
      </c>
      <c r="I3" s="314">
        <f>G3/B3</f>
        <v>0.52</v>
      </c>
      <c r="J3" s="314">
        <f>IF(F3/B3&gt;1,(F3/B3)-1,0)</f>
        <v>0.15999999999999992</v>
      </c>
      <c r="K3" s="314">
        <f>IF(I3/B3&gt;1,(I3/B3)-1,0)</f>
        <v>0</v>
      </c>
      <c r="M3" s="178"/>
      <c r="N3" s="321" t="s">
        <v>330</v>
      </c>
      <c r="O3" s="5">
        <v>0</v>
      </c>
      <c r="P3" s="319"/>
      <c r="Q3" s="318"/>
      <c r="R3" s="318"/>
      <c r="S3" s="318"/>
    </row>
    <row r="4" spans="1:19">
      <c r="A4" s="311" t="s">
        <v>15</v>
      </c>
      <c r="B4" s="312">
        <v>6.5</v>
      </c>
      <c r="C4" s="312">
        <v>24</v>
      </c>
      <c r="D4" s="312">
        <v>42</v>
      </c>
      <c r="E4" s="312">
        <v>20</v>
      </c>
      <c r="F4" s="312">
        <v>5.7333333333333334</v>
      </c>
      <c r="G4" s="313">
        <f>CP!M14</f>
        <v>5.5333333333333332</v>
      </c>
      <c r="H4" s="314">
        <f t="shared" si="0"/>
        <v>0.88205128205128203</v>
      </c>
      <c r="I4" s="314">
        <f>G4/B4</f>
        <v>0.85128205128205126</v>
      </c>
      <c r="J4" s="314">
        <f>IF(F4/B4&gt;1,(F4/B4)-1,0)</f>
        <v>0</v>
      </c>
      <c r="K4" s="314">
        <f>IF(I4/B4&gt;1,(I4/B4)-1,0)</f>
        <v>0</v>
      </c>
      <c r="M4" s="178"/>
      <c r="N4" s="321" t="s">
        <v>331</v>
      </c>
      <c r="O4" s="314">
        <v>1</v>
      </c>
      <c r="P4" s="319"/>
      <c r="Q4" s="318"/>
      <c r="R4" s="318"/>
      <c r="S4" s="318"/>
    </row>
    <row r="5" spans="1:19">
      <c r="A5" s="311" t="s">
        <v>43</v>
      </c>
      <c r="B5" s="312">
        <v>3.5</v>
      </c>
      <c r="C5" s="312">
        <v>15</v>
      </c>
      <c r="D5" s="312">
        <v>4</v>
      </c>
      <c r="E5" s="312">
        <v>5</v>
      </c>
      <c r="F5" s="312">
        <v>1.6</v>
      </c>
      <c r="G5" s="313">
        <f>CV!M14</f>
        <v>2.9333333333333331</v>
      </c>
      <c r="H5" s="314">
        <f t="shared" si="0"/>
        <v>0.45714285714285718</v>
      </c>
      <c r="I5" s="314">
        <f>G5/B5</f>
        <v>0.838095238095238</v>
      </c>
      <c r="J5" s="314">
        <f>IF(F5/B5&gt;1,(F5/B5)-1,0)</f>
        <v>0</v>
      </c>
      <c r="K5" s="314">
        <f>IF(I5/B5&gt;1,(I5/B5)-1,0)</f>
        <v>0</v>
      </c>
      <c r="M5" s="178" t="s">
        <v>334</v>
      </c>
      <c r="N5" s="322" t="s">
        <v>329</v>
      </c>
      <c r="O5" s="5">
        <v>24</v>
      </c>
    </row>
    <row r="6" spans="1:19">
      <c r="A6" s="311" t="s">
        <v>34</v>
      </c>
      <c r="B6" s="312">
        <v>4</v>
      </c>
      <c r="C6" s="312">
        <v>1.5</v>
      </c>
      <c r="D6" s="312">
        <v>2</v>
      </c>
      <c r="E6" s="312">
        <v>12.5</v>
      </c>
      <c r="F6" s="312">
        <v>1.0666666666666667</v>
      </c>
      <c r="G6" s="313">
        <f>JC!M14</f>
        <v>3.6333333333333333</v>
      </c>
      <c r="H6" s="314">
        <f t="shared" si="0"/>
        <v>0.26666666666666666</v>
      </c>
      <c r="I6" s="314">
        <f>G6/B6</f>
        <v>0.90833333333333333</v>
      </c>
      <c r="J6" s="314">
        <f>IF(F6/B6&gt;1,(F6/B6)-1,0)</f>
        <v>0</v>
      </c>
      <c r="K6" s="314">
        <f>IF(I6/B6&gt;1,(I6/B6)-1,0)</f>
        <v>0</v>
      </c>
      <c r="M6" s="178"/>
      <c r="N6" s="322" t="s">
        <v>330</v>
      </c>
      <c r="O6" s="5">
        <v>4</v>
      </c>
    </row>
    <row r="7" spans="1:19">
      <c r="A7" s="311" t="s">
        <v>22</v>
      </c>
      <c r="B7" s="312">
        <v>3</v>
      </c>
      <c r="C7" s="312">
        <v>22.5</v>
      </c>
      <c r="D7" s="312">
        <v>12</v>
      </c>
      <c r="E7" s="312">
        <v>15</v>
      </c>
      <c r="F7" s="312">
        <v>3.3</v>
      </c>
      <c r="G7" s="313">
        <f>JLL!M14</f>
        <v>2.8</v>
      </c>
      <c r="H7" s="314">
        <f t="shared" si="0"/>
        <v>1</v>
      </c>
      <c r="I7" s="314">
        <f>G7/B7</f>
        <v>0.93333333333333324</v>
      </c>
      <c r="J7" s="314">
        <f>IF(F7/B7&gt;1,(F7/B7)-1,0)</f>
        <v>9.9999999999999867E-2</v>
      </c>
      <c r="K7" s="314">
        <f>IF(I7/B7&gt;1,(I7/B7)-1,0)</f>
        <v>0</v>
      </c>
      <c r="M7" s="178"/>
      <c r="N7" s="322" t="s">
        <v>331</v>
      </c>
      <c r="O7" s="314">
        <v>0.86</v>
      </c>
    </row>
    <row r="8" spans="1:19">
      <c r="A8" s="311" t="s">
        <v>97</v>
      </c>
      <c r="B8" s="312">
        <v>0</v>
      </c>
      <c r="C8" s="312">
        <v>7.5</v>
      </c>
      <c r="D8" s="312">
        <v>0</v>
      </c>
      <c r="E8" s="312">
        <v>0</v>
      </c>
      <c r="F8" s="312">
        <v>0.5</v>
      </c>
      <c r="G8" s="313">
        <f>JT!M14</f>
        <v>0</v>
      </c>
      <c r="H8" s="314" t="s">
        <v>325</v>
      </c>
      <c r="I8" s="314" t="s">
        <v>325</v>
      </c>
      <c r="J8" s="314" t="s">
        <v>325</v>
      </c>
      <c r="K8" s="314" t="s">
        <v>325</v>
      </c>
      <c r="M8" s="178" t="s">
        <v>335</v>
      </c>
      <c r="N8" s="321" t="s">
        <v>329</v>
      </c>
      <c r="O8" s="320">
        <v>33</v>
      </c>
    </row>
    <row r="9" spans="1:19">
      <c r="A9" s="311" t="s">
        <v>28</v>
      </c>
      <c r="B9" s="312">
        <v>9</v>
      </c>
      <c r="C9" s="312">
        <v>42</v>
      </c>
      <c r="D9" s="312">
        <v>58</v>
      </c>
      <c r="E9" s="312">
        <v>27.5</v>
      </c>
      <c r="F9" s="312">
        <v>8.5</v>
      </c>
      <c r="G9" s="313">
        <f>MER!M14</f>
        <v>8.5333333333333332</v>
      </c>
      <c r="H9" s="314">
        <f t="shared" ref="H9:H13" si="1">MIN(F9/B9,1)</f>
        <v>0.94444444444444442</v>
      </c>
      <c r="I9" s="314">
        <f>G9/B9</f>
        <v>0.94814814814814818</v>
      </c>
      <c r="J9" s="314">
        <f>IF(F9/B9&gt;1,(F9/B9)-1,0)</f>
        <v>0</v>
      </c>
      <c r="K9" s="314">
        <f>IF(I9/B9&gt;1,(I9/B9)-1,0)</f>
        <v>0</v>
      </c>
      <c r="M9" s="178"/>
      <c r="N9" s="321" t="s">
        <v>330</v>
      </c>
      <c r="O9" s="320">
        <v>2</v>
      </c>
    </row>
    <row r="10" spans="1:19">
      <c r="A10" s="311" t="s">
        <v>14</v>
      </c>
      <c r="B10" s="312">
        <v>4</v>
      </c>
      <c r="C10" s="312">
        <v>18</v>
      </c>
      <c r="D10" s="312">
        <v>15</v>
      </c>
      <c r="E10" s="312">
        <v>15</v>
      </c>
      <c r="F10" s="312">
        <v>3.2</v>
      </c>
      <c r="G10" s="313">
        <f>MFE!M14</f>
        <v>3.7333333333333334</v>
      </c>
      <c r="H10" s="314">
        <f t="shared" si="1"/>
        <v>0.8</v>
      </c>
      <c r="I10" s="314">
        <f>G10/B10</f>
        <v>0.93333333333333335</v>
      </c>
      <c r="J10" s="314">
        <f>IF(F10/B10&gt;1,(F10/B10)-1,0)</f>
        <v>0</v>
      </c>
      <c r="K10" s="314">
        <f>IF(I10/B10&gt;1,(I10/B10)-1,0)</f>
        <v>0</v>
      </c>
      <c r="M10" s="178"/>
      <c r="N10" s="321" t="s">
        <v>331</v>
      </c>
      <c r="O10" s="315">
        <v>0.94</v>
      </c>
    </row>
    <row r="11" spans="1:19">
      <c r="A11" s="311" t="s">
        <v>31</v>
      </c>
      <c r="B11" s="312">
        <v>3</v>
      </c>
      <c r="C11" s="312">
        <v>22.5</v>
      </c>
      <c r="D11" s="312">
        <v>12</v>
      </c>
      <c r="E11" s="312">
        <v>15</v>
      </c>
      <c r="F11" s="312">
        <v>3.3</v>
      </c>
      <c r="G11" s="313">
        <f>MJA!M14</f>
        <v>2.6333333333333333</v>
      </c>
      <c r="H11" s="314">
        <f t="shared" si="1"/>
        <v>1</v>
      </c>
      <c r="I11" s="314">
        <f>G11/B11</f>
        <v>0.87777777777777777</v>
      </c>
      <c r="J11" s="314">
        <f>IF(F11/B11&gt;1,(F11/B11)-1,0)</f>
        <v>9.9999999999999867E-2</v>
      </c>
      <c r="K11" s="314">
        <f>IF(I11/B11&gt;1,(I11/B11)-1,0)</f>
        <v>0</v>
      </c>
      <c r="M11" s="178" t="s">
        <v>336</v>
      </c>
      <c r="N11" s="322" t="s">
        <v>329</v>
      </c>
      <c r="O11" s="5">
        <v>32</v>
      </c>
    </row>
    <row r="12" spans="1:19">
      <c r="A12" s="311" t="s">
        <v>9</v>
      </c>
      <c r="B12" s="312">
        <v>13</v>
      </c>
      <c r="C12" s="312">
        <v>30</v>
      </c>
      <c r="D12" s="312">
        <v>77</v>
      </c>
      <c r="E12" s="312">
        <v>30</v>
      </c>
      <c r="F12" s="312">
        <v>9.1333333333333329</v>
      </c>
      <c r="G12" s="313">
        <f>NN!M14</f>
        <v>10.9</v>
      </c>
      <c r="H12" s="314">
        <f t="shared" si="1"/>
        <v>0.70256410256410251</v>
      </c>
      <c r="I12" s="314">
        <f>G12/B12</f>
        <v>0.83846153846153848</v>
      </c>
      <c r="J12" s="314">
        <f>IF(F12/B12&gt;1,(F12/B12)-1,0)</f>
        <v>0</v>
      </c>
      <c r="K12" s="314">
        <f>IF(I12/B12&gt;1,(I12/B12)-1,0)</f>
        <v>0</v>
      </c>
      <c r="M12" s="178"/>
      <c r="N12" s="322" t="s">
        <v>330</v>
      </c>
      <c r="O12" s="5">
        <v>9</v>
      </c>
    </row>
    <row r="13" spans="1:19">
      <c r="A13" s="311" t="s">
        <v>36</v>
      </c>
      <c r="B13" s="312">
        <v>2</v>
      </c>
      <c r="C13" s="312">
        <v>10.5</v>
      </c>
      <c r="D13" s="312">
        <v>9</v>
      </c>
      <c r="E13" s="312">
        <v>5</v>
      </c>
      <c r="F13" s="312">
        <v>1.6333333333333333</v>
      </c>
      <c r="G13" s="313">
        <f>XU!M14</f>
        <v>1.6</v>
      </c>
      <c r="H13" s="314">
        <f t="shared" si="1"/>
        <v>0.81666666666666665</v>
      </c>
      <c r="I13" s="314">
        <f>G13/B13</f>
        <v>0.8</v>
      </c>
      <c r="J13" s="314">
        <f>IF(F13/B13&gt;1,(F13/B13)-1,0)</f>
        <v>0</v>
      </c>
      <c r="K13" s="314">
        <f>IF(I13/B13&gt;1,(I13/B13)-1,0)</f>
        <v>0</v>
      </c>
      <c r="M13" s="178"/>
      <c r="N13" s="322" t="s">
        <v>331</v>
      </c>
      <c r="O13" s="314">
        <v>0.78</v>
      </c>
    </row>
    <row r="14" spans="1:19">
      <c r="H14" s="316">
        <f>AVERAGE(H2:H13)</f>
        <v>0.79636474636474641</v>
      </c>
      <c r="I14" s="316">
        <f>AVERAGE(I2:I13)</f>
        <v>0.84512580012580041</v>
      </c>
      <c r="J14" s="316">
        <f>AVERAGE(J2:J13)</f>
        <v>3.2727272727272695E-2</v>
      </c>
      <c r="K14" s="316">
        <f>AVERAGE(K2:K13)</f>
        <v>0</v>
      </c>
    </row>
    <row r="15" spans="1:19">
      <c r="M15" s="317" t="s">
        <v>332</v>
      </c>
      <c r="N15" s="317"/>
      <c r="O15" s="317"/>
    </row>
    <row r="16" spans="1:19">
      <c r="M16" s="178" t="s">
        <v>6</v>
      </c>
      <c r="N16" s="321" t="s">
        <v>329</v>
      </c>
      <c r="O16" s="5">
        <v>37</v>
      </c>
    </row>
    <row r="17" spans="13:15">
      <c r="M17" s="178"/>
      <c r="N17" s="321" t="s">
        <v>330</v>
      </c>
      <c r="O17" s="5">
        <v>0</v>
      </c>
    </row>
    <row r="18" spans="13:15">
      <c r="M18" s="178"/>
      <c r="N18" s="321" t="s">
        <v>331</v>
      </c>
      <c r="O18" s="314">
        <v>1</v>
      </c>
    </row>
    <row r="19" spans="13:15">
      <c r="M19" s="178" t="s">
        <v>334</v>
      </c>
      <c r="N19" s="322" t="s">
        <v>329</v>
      </c>
      <c r="O19" s="5">
        <v>28</v>
      </c>
    </row>
    <row r="20" spans="13:15">
      <c r="M20" s="178"/>
      <c r="N20" s="322" t="s">
        <v>330</v>
      </c>
      <c r="O20" s="5">
        <v>0</v>
      </c>
    </row>
    <row r="21" spans="13:15">
      <c r="M21" s="178"/>
      <c r="N21" s="322" t="s">
        <v>331</v>
      </c>
      <c r="O21" s="314">
        <v>1</v>
      </c>
    </row>
    <row r="22" spans="13:15">
      <c r="M22" s="178" t="s">
        <v>335</v>
      </c>
      <c r="N22" s="321" t="s">
        <v>329</v>
      </c>
      <c r="O22" s="320">
        <v>45</v>
      </c>
    </row>
    <row r="23" spans="13:15">
      <c r="M23" s="178"/>
      <c r="N23" s="321" t="s">
        <v>330</v>
      </c>
      <c r="O23" s="320">
        <v>0</v>
      </c>
    </row>
    <row r="24" spans="13:15">
      <c r="M24" s="178"/>
      <c r="N24" s="321" t="s">
        <v>331</v>
      </c>
      <c r="O24" s="315">
        <v>1</v>
      </c>
    </row>
    <row r="25" spans="13:15">
      <c r="M25" s="178" t="s">
        <v>336</v>
      </c>
      <c r="N25" s="322" t="s">
        <v>329</v>
      </c>
      <c r="O25" s="5">
        <v>37</v>
      </c>
    </row>
    <row r="26" spans="13:15">
      <c r="M26" s="178"/>
      <c r="N26" s="322" t="s">
        <v>330</v>
      </c>
      <c r="O26" s="5">
        <v>0</v>
      </c>
    </row>
    <row r="27" spans="13:15">
      <c r="M27" s="178"/>
      <c r="N27" s="322" t="s">
        <v>331</v>
      </c>
      <c r="O27" s="314">
        <v>1</v>
      </c>
    </row>
    <row r="31" spans="13:15">
      <c r="M31" s="317" t="s">
        <v>328</v>
      </c>
      <c r="N31" s="317"/>
      <c r="O31" s="317"/>
    </row>
    <row r="32" spans="13:15">
      <c r="M32" s="317" t="s">
        <v>337</v>
      </c>
      <c r="N32" s="317"/>
      <c r="O32" s="317"/>
    </row>
    <row r="33" spans="13:15">
      <c r="M33" s="323" t="s">
        <v>338</v>
      </c>
      <c r="N33" s="323"/>
      <c r="O33" s="5">
        <v>25</v>
      </c>
    </row>
    <row r="34" spans="13:15">
      <c r="M34" s="323" t="s">
        <v>339</v>
      </c>
      <c r="N34" s="323"/>
      <c r="O34" s="5">
        <v>14</v>
      </c>
    </row>
    <row r="35" spans="13:15">
      <c r="M35" s="323" t="s">
        <v>340</v>
      </c>
      <c r="N35" s="323"/>
      <c r="O35" s="315">
        <v>0.64</v>
      </c>
    </row>
    <row r="37" spans="13:15">
      <c r="M37" s="317" t="s">
        <v>332</v>
      </c>
      <c r="N37" s="317"/>
      <c r="O37" s="317"/>
    </row>
    <row r="38" spans="13:15">
      <c r="M38" s="317" t="s">
        <v>337</v>
      </c>
      <c r="N38" s="317"/>
      <c r="O38" s="317"/>
    </row>
    <row r="39" spans="13:15">
      <c r="M39" s="323" t="s">
        <v>338</v>
      </c>
      <c r="N39" s="323"/>
      <c r="O39" s="5">
        <v>47</v>
      </c>
    </row>
    <row r="40" spans="13:15">
      <c r="M40" s="323" t="s">
        <v>339</v>
      </c>
      <c r="N40" s="323"/>
      <c r="O40" s="5">
        <v>0</v>
      </c>
    </row>
    <row r="41" spans="13:15">
      <c r="M41" s="323" t="s">
        <v>340</v>
      </c>
      <c r="N41" s="323"/>
      <c r="O41" s="315">
        <v>1</v>
      </c>
    </row>
  </sheetData>
  <mergeCells count="21">
    <mergeCell ref="M40:N40"/>
    <mergeCell ref="M41:N41"/>
    <mergeCell ref="M37:O37"/>
    <mergeCell ref="M38:O38"/>
    <mergeCell ref="M33:N33"/>
    <mergeCell ref="M34:N34"/>
    <mergeCell ref="M35:N35"/>
    <mergeCell ref="M39:N39"/>
    <mergeCell ref="M16:M18"/>
    <mergeCell ref="M19:M21"/>
    <mergeCell ref="M22:M24"/>
    <mergeCell ref="M25:M27"/>
    <mergeCell ref="M31:O31"/>
    <mergeCell ref="M32:O32"/>
    <mergeCell ref="P1:S4"/>
    <mergeCell ref="M1:O1"/>
    <mergeCell ref="M8:M10"/>
    <mergeCell ref="M5:M7"/>
    <mergeCell ref="M2:M4"/>
    <mergeCell ref="M15:O15"/>
    <mergeCell ref="M11:M13"/>
  </mergeCells>
  <conditionalFormatting sqref="J2:J7 J9:J13">
    <cfRule type="cellIs" dxfId="2" priority="3" operator="greaterThan">
      <formula>0</formula>
    </cfRule>
  </conditionalFormatting>
  <conditionalFormatting sqref="H2:I13">
    <cfRule type="cellIs" dxfId="1" priority="2" operator="equal">
      <formula>1</formula>
    </cfRule>
  </conditionalFormatting>
  <conditionalFormatting sqref="J8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70D4-A8ED-F74B-B719-0A06772381C0}">
  <dimension ref="A1:V151"/>
  <sheetViews>
    <sheetView workbookViewId="0">
      <selection activeCell="T5" sqref="T5"/>
    </sheetView>
  </sheetViews>
  <sheetFormatPr baseColWidth="10" defaultRowHeight="15"/>
  <cols>
    <col min="20" max="20" width="19" customWidth="1"/>
  </cols>
  <sheetData>
    <row r="1" spans="1:2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5" customHeight="1">
      <c r="A2" s="22"/>
      <c r="B2" s="22"/>
      <c r="C2" s="22"/>
      <c r="D2" s="22"/>
      <c r="E2" s="211" t="s">
        <v>283</v>
      </c>
      <c r="F2" s="211"/>
      <c r="G2" s="211"/>
      <c r="H2" s="211"/>
      <c r="I2" s="211"/>
      <c r="J2" s="211"/>
      <c r="K2" s="211"/>
      <c r="L2" s="211"/>
      <c r="M2" s="211"/>
      <c r="N2" s="211"/>
      <c r="O2" s="22"/>
      <c r="P2" s="22"/>
      <c r="Q2" s="22"/>
      <c r="R2" s="22"/>
      <c r="S2" s="22"/>
      <c r="T2" s="22"/>
      <c r="U2" s="22"/>
      <c r="V2" s="22"/>
    </row>
    <row r="3" spans="1:22" ht="15" customHeight="1">
      <c r="A3" s="22"/>
      <c r="B3" s="22"/>
      <c r="C3" s="22"/>
      <c r="D3" s="22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2"/>
      <c r="P3" s="22"/>
      <c r="Q3" s="22"/>
      <c r="R3" s="22"/>
      <c r="S3" s="22"/>
      <c r="T3" s="22"/>
      <c r="U3" s="22"/>
      <c r="V3" s="22"/>
    </row>
    <row r="4" spans="1:22" ht="15" customHeight="1">
      <c r="A4" s="22"/>
      <c r="B4" s="22"/>
      <c r="C4" s="22"/>
      <c r="D4" s="22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2"/>
      <c r="P4" s="22"/>
      <c r="Q4" s="22"/>
      <c r="R4" s="22"/>
      <c r="S4" s="22"/>
      <c r="T4" s="22"/>
      <c r="U4" s="22"/>
      <c r="V4" s="22"/>
    </row>
    <row r="5" spans="1:22" ht="15" customHeight="1">
      <c r="A5" s="22"/>
      <c r="B5" s="22"/>
      <c r="C5" s="22"/>
      <c r="D5" s="22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2"/>
      <c r="P5" s="22"/>
      <c r="Q5" s="22"/>
      <c r="R5" s="22"/>
      <c r="S5" s="22"/>
      <c r="T5" s="22"/>
      <c r="U5" s="22"/>
      <c r="V5" s="22"/>
    </row>
    <row r="6" spans="1:22" ht="15" customHeight="1">
      <c r="A6" s="22"/>
      <c r="B6" s="22"/>
      <c r="C6" s="22"/>
      <c r="D6" s="22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22"/>
      <c r="P6" s="22"/>
      <c r="Q6" s="22"/>
      <c r="R6" s="22"/>
      <c r="S6" s="22"/>
      <c r="T6" s="22"/>
      <c r="U6" s="22"/>
      <c r="V6" s="22"/>
    </row>
    <row r="7" spans="1:22" ht="15" customHeight="1">
      <c r="A7" s="22"/>
      <c r="B7" s="22"/>
      <c r="C7" s="22"/>
      <c r="D7" s="22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22"/>
      <c r="P7" s="22"/>
      <c r="Q7" s="22"/>
      <c r="R7" s="22"/>
      <c r="S7" s="22"/>
      <c r="T7" s="22"/>
      <c r="U7" s="22"/>
      <c r="V7" s="22"/>
    </row>
    <row r="8" spans="1:22" ht="15" customHeight="1">
      <c r="A8" s="22"/>
      <c r="B8" s="22"/>
      <c r="C8" s="22"/>
      <c r="D8" s="22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22"/>
      <c r="P8" s="22"/>
      <c r="Q8" s="22"/>
      <c r="R8" s="22"/>
      <c r="S8" s="22"/>
      <c r="T8" s="22"/>
      <c r="U8" s="22"/>
      <c r="V8" s="22"/>
    </row>
    <row r="9" spans="1:22" ht="15" customHeight="1">
      <c r="A9" s="22"/>
      <c r="B9" s="22"/>
      <c r="C9" s="22"/>
      <c r="D9" s="22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22"/>
      <c r="P9" s="22"/>
      <c r="Q9" s="22"/>
      <c r="R9" s="22"/>
      <c r="S9" s="22"/>
      <c r="T9" s="22"/>
      <c r="U9" s="22"/>
      <c r="V9" s="22"/>
    </row>
    <row r="10" spans="1:22" ht="15" customHeight="1">
      <c r="A10" s="22"/>
      <c r="B10" s="22"/>
      <c r="C10" s="22"/>
      <c r="D10" s="22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22"/>
      <c r="P10" s="22"/>
      <c r="Q10" s="22"/>
      <c r="R10" s="22"/>
      <c r="S10" s="22"/>
      <c r="T10" s="22"/>
      <c r="U10" s="22"/>
      <c r="V10" s="22"/>
    </row>
    <row r="11" spans="1:22" ht="15" customHeight="1">
      <c r="A11" s="22"/>
      <c r="B11" s="22"/>
      <c r="C11" s="22"/>
      <c r="D11" s="22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22"/>
      <c r="P11" s="22"/>
      <c r="Q11" s="22"/>
      <c r="R11" s="22"/>
      <c r="S11" s="22"/>
      <c r="T11" s="22"/>
      <c r="U11" s="22"/>
      <c r="V11" s="22"/>
    </row>
    <row r="12" spans="1:22" ht="15" customHeight="1">
      <c r="A12" s="22"/>
      <c r="B12" s="22"/>
      <c r="C12" s="22"/>
      <c r="D12" s="22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22"/>
      <c r="P12" s="22"/>
      <c r="Q12" s="22"/>
      <c r="R12" s="22"/>
      <c r="S12" s="22"/>
      <c r="T12" s="22"/>
      <c r="U12" s="22"/>
      <c r="V12" s="22"/>
    </row>
    <row r="13" spans="1:22" ht="15" customHeight="1">
      <c r="A13" s="22"/>
      <c r="B13" s="22"/>
      <c r="C13" s="22"/>
      <c r="D13" s="22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22"/>
      <c r="P13" s="22"/>
      <c r="Q13" s="22"/>
      <c r="R13" s="22"/>
      <c r="S13" s="22"/>
      <c r="T13" s="22"/>
      <c r="U13" s="22"/>
      <c r="V13" s="22"/>
    </row>
    <row r="14" spans="1:22" ht="15" customHeight="1">
      <c r="A14" s="22"/>
      <c r="B14" s="22"/>
      <c r="C14" s="22"/>
      <c r="D14" s="22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22"/>
      <c r="P14" s="22"/>
      <c r="Q14" s="22"/>
      <c r="R14" s="22"/>
      <c r="S14" s="22"/>
      <c r="T14" s="22"/>
      <c r="U14" s="22"/>
      <c r="V14" s="22"/>
    </row>
    <row r="15" spans="1:22" ht="15" customHeight="1">
      <c r="A15" s="22"/>
      <c r="B15" s="22"/>
      <c r="C15" s="22"/>
      <c r="D15" s="22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22"/>
      <c r="P15" s="22"/>
      <c r="Q15" s="22"/>
      <c r="R15" s="22"/>
      <c r="S15" s="22"/>
      <c r="T15" s="22"/>
      <c r="U15" s="22"/>
      <c r="V15" s="22"/>
    </row>
    <row r="16" spans="1:22" ht="15" customHeight="1">
      <c r="A16" s="22"/>
      <c r="B16" s="22"/>
      <c r="C16" s="22"/>
      <c r="D16" s="22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22"/>
      <c r="P16" s="22"/>
      <c r="Q16" s="22"/>
      <c r="R16" s="22"/>
      <c r="S16" s="22"/>
      <c r="T16" s="22"/>
      <c r="U16" s="22"/>
      <c r="V16" s="22"/>
    </row>
    <row r="17" spans="1:22" ht="15" customHeight="1">
      <c r="A17" s="22"/>
      <c r="B17" s="22"/>
      <c r="C17" s="22"/>
      <c r="D17" s="22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22"/>
      <c r="P17" s="22"/>
      <c r="Q17" s="22"/>
      <c r="R17" s="22"/>
      <c r="S17" s="22"/>
      <c r="T17" s="22"/>
      <c r="U17" s="22"/>
      <c r="V17" s="22"/>
    </row>
    <row r="18" spans="1:22" ht="15" customHeight="1">
      <c r="A18" s="22"/>
      <c r="B18" s="22"/>
      <c r="C18" s="22"/>
      <c r="D18" s="22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22"/>
      <c r="P18" s="22"/>
      <c r="Q18" s="22"/>
      <c r="R18" s="22"/>
      <c r="S18" s="22"/>
      <c r="T18" s="22"/>
      <c r="U18" s="22"/>
      <c r="V18" s="22"/>
    </row>
    <row r="19" spans="1:22" ht="15" customHeight="1">
      <c r="A19" s="22"/>
      <c r="B19" s="22"/>
      <c r="C19" s="22"/>
      <c r="D19" s="22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22"/>
      <c r="P19" s="22"/>
      <c r="Q19" s="22"/>
      <c r="R19" s="22"/>
      <c r="S19" s="22"/>
      <c r="T19" s="22"/>
      <c r="U19" s="22"/>
      <c r="V19" s="22"/>
    </row>
    <row r="20" spans="1:22" ht="15" customHeight="1">
      <c r="A20" s="22"/>
      <c r="B20" s="22"/>
      <c r="C20" s="22"/>
      <c r="D20" s="22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22"/>
      <c r="P20" s="22"/>
      <c r="Q20" s="22"/>
      <c r="R20" s="22"/>
      <c r="S20" s="22"/>
      <c r="T20" s="22"/>
      <c r="U20" s="22"/>
      <c r="V20" s="22"/>
    </row>
    <row r="21" spans="1:22" ht="15" customHeight="1">
      <c r="A21" s="22"/>
      <c r="B21" s="22"/>
      <c r="C21" s="22"/>
      <c r="D21" s="22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22"/>
      <c r="P21" s="22"/>
      <c r="Q21" s="22"/>
      <c r="R21" s="22"/>
      <c r="S21" s="22"/>
      <c r="T21" s="22"/>
      <c r="U21" s="22"/>
      <c r="V21" s="22"/>
    </row>
    <row r="22" spans="1:22" ht="15" customHeight="1">
      <c r="A22" s="22"/>
      <c r="B22" s="22"/>
      <c r="C22" s="22"/>
      <c r="D22" s="22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22"/>
      <c r="P22" s="22"/>
      <c r="Q22" s="22"/>
      <c r="R22" s="22"/>
      <c r="S22" s="22"/>
      <c r="T22" s="22"/>
      <c r="U22" s="22"/>
      <c r="V22" s="22"/>
    </row>
    <row r="23" spans="1:22" ht="15" customHeight="1">
      <c r="A23" s="22"/>
      <c r="B23" s="22"/>
      <c r="C23" s="22"/>
      <c r="D23" s="22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22"/>
      <c r="P23" s="22"/>
      <c r="Q23" s="22"/>
      <c r="R23" s="22"/>
      <c r="S23" s="22"/>
      <c r="T23" s="22"/>
      <c r="U23" s="22"/>
      <c r="V23" s="22"/>
    </row>
    <row r="24" spans="1:2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 ht="26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139"/>
      <c r="U29" s="139"/>
      <c r="V29" s="22"/>
    </row>
    <row r="30" spans="1:22" ht="26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139"/>
      <c r="U30" s="139"/>
      <c r="V30" s="22"/>
    </row>
    <row r="31" spans="1:2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 ht="26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139"/>
      <c r="U32" s="139"/>
      <c r="V32" s="22"/>
    </row>
    <row r="33" spans="1:22" ht="26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139"/>
      <c r="U33" s="139"/>
      <c r="V33" s="22"/>
    </row>
    <row r="34" spans="1:2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1:2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1:2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1:2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1:2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1:22" ht="15.75" thickBot="1">
      <c r="A41" s="22"/>
      <c r="B41" s="212" t="s">
        <v>284</v>
      </c>
      <c r="C41" s="212"/>
      <c r="D41" s="212"/>
      <c r="E41" s="212"/>
      <c r="F41" s="212"/>
      <c r="G41" s="22"/>
      <c r="H41" s="212" t="s">
        <v>284</v>
      </c>
      <c r="I41" s="212"/>
      <c r="J41" s="212"/>
      <c r="K41" s="212"/>
      <c r="L41" s="212"/>
      <c r="M41" s="22"/>
      <c r="N41" s="212" t="s">
        <v>284</v>
      </c>
      <c r="O41" s="212"/>
      <c r="P41" s="212"/>
      <c r="Q41" s="212"/>
      <c r="R41" s="212"/>
      <c r="S41" s="22"/>
      <c r="T41" s="22"/>
      <c r="U41" s="22"/>
      <c r="V41" s="22"/>
    </row>
    <row r="42" spans="1:22">
      <c r="A42" s="22"/>
      <c r="B42" s="140"/>
      <c r="C42" s="141"/>
      <c r="D42" s="141"/>
      <c r="E42" s="141"/>
      <c r="F42" s="142"/>
      <c r="G42" s="22"/>
      <c r="H42" s="140"/>
      <c r="I42" s="141"/>
      <c r="J42" s="141"/>
      <c r="K42" s="141"/>
      <c r="L42" s="142"/>
      <c r="M42" s="22"/>
      <c r="N42" s="140"/>
      <c r="O42" s="141"/>
      <c r="P42" s="141"/>
      <c r="Q42" s="141"/>
      <c r="R42" s="142"/>
      <c r="S42" s="22"/>
      <c r="T42" s="22"/>
      <c r="U42" s="22"/>
      <c r="V42" s="22"/>
    </row>
    <row r="43" spans="1:22">
      <c r="A43" s="22"/>
      <c r="B43" s="143"/>
      <c r="C43" s="144"/>
      <c r="D43" s="144"/>
      <c r="E43" s="144"/>
      <c r="F43" s="145"/>
      <c r="G43" s="22"/>
      <c r="H43" s="143"/>
      <c r="I43" s="144"/>
      <c r="J43" s="144"/>
      <c r="K43" s="144"/>
      <c r="L43" s="145"/>
      <c r="M43" s="22"/>
      <c r="N43" s="143"/>
      <c r="O43" s="144"/>
      <c r="P43" s="144"/>
      <c r="Q43" s="144"/>
      <c r="R43" s="145"/>
      <c r="S43" s="22"/>
      <c r="T43" s="22"/>
      <c r="U43" s="22"/>
      <c r="V43" s="22"/>
    </row>
    <row r="44" spans="1:22" ht="15.75" thickBot="1">
      <c r="A44" s="22"/>
      <c r="B44" s="146"/>
      <c r="C44" s="147"/>
      <c r="D44" s="147"/>
      <c r="E44" s="147"/>
      <c r="F44" s="148"/>
      <c r="G44" s="22"/>
      <c r="H44" s="146"/>
      <c r="I44" s="147"/>
      <c r="J44" s="147"/>
      <c r="K44" s="147"/>
      <c r="L44" s="148"/>
      <c r="M44" s="22"/>
      <c r="N44" s="146"/>
      <c r="O44" s="147"/>
      <c r="P44" s="147"/>
      <c r="Q44" s="147"/>
      <c r="R44" s="148"/>
      <c r="S44" s="22"/>
      <c r="T44" s="22"/>
      <c r="U44" s="22"/>
      <c r="V44" s="22"/>
    </row>
    <row r="45" spans="1:2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1:2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O46" s="22"/>
      <c r="P46" s="22"/>
      <c r="Q46" s="22"/>
      <c r="R46" s="22"/>
      <c r="S46" s="22"/>
      <c r="T46" s="22"/>
      <c r="U46" s="22"/>
      <c r="V46" s="22"/>
    </row>
    <row r="47" spans="1:2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1:22">
      <c r="A48" s="22"/>
      <c r="B48" s="22"/>
      <c r="C48" s="22"/>
      <c r="D48" s="22"/>
      <c r="E48" s="22"/>
      <c r="F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1:2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1:2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1:2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1:2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1:2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1:2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1:2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1:2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1:2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spans="1:2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spans="1:2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spans="1:22" ht="15.75" thickBot="1">
      <c r="A63" s="22"/>
      <c r="B63" s="212" t="s">
        <v>284</v>
      </c>
      <c r="C63" s="212"/>
      <c r="D63" s="212"/>
      <c r="E63" s="212"/>
      <c r="F63" s="212"/>
      <c r="G63" s="22"/>
      <c r="H63" s="212" t="s">
        <v>284</v>
      </c>
      <c r="I63" s="212"/>
      <c r="J63" s="212"/>
      <c r="K63" s="212"/>
      <c r="L63" s="212"/>
      <c r="M63" s="22"/>
      <c r="N63" s="212" t="s">
        <v>284</v>
      </c>
      <c r="O63" s="212"/>
      <c r="P63" s="212"/>
      <c r="Q63" s="212"/>
      <c r="R63" s="212"/>
      <c r="S63" s="22"/>
      <c r="T63" s="22"/>
      <c r="U63" s="22"/>
      <c r="V63" s="22"/>
    </row>
    <row r="64" spans="1:22">
      <c r="A64" s="22"/>
      <c r="B64" s="140"/>
      <c r="C64" s="141"/>
      <c r="D64" s="141"/>
      <c r="E64" s="141"/>
      <c r="F64" s="142"/>
      <c r="G64" s="22"/>
      <c r="H64" s="140"/>
      <c r="I64" s="141"/>
      <c r="J64" s="141"/>
      <c r="K64" s="141"/>
      <c r="L64" s="142"/>
      <c r="M64" s="22"/>
      <c r="N64" s="140"/>
      <c r="O64" s="141"/>
      <c r="P64" s="141"/>
      <c r="Q64" s="141"/>
      <c r="R64" s="142"/>
      <c r="S64" s="22"/>
      <c r="T64" s="22"/>
      <c r="U64" s="22"/>
      <c r="V64" s="22"/>
    </row>
    <row r="65" spans="1:22">
      <c r="A65" s="22"/>
      <c r="B65" s="143"/>
      <c r="C65" s="144"/>
      <c r="D65" s="144"/>
      <c r="E65" s="144"/>
      <c r="F65" s="145"/>
      <c r="G65" s="22"/>
      <c r="H65" s="143"/>
      <c r="I65" s="144"/>
      <c r="J65" s="144"/>
      <c r="K65" s="144"/>
      <c r="L65" s="145"/>
      <c r="M65" s="22"/>
      <c r="N65" s="143"/>
      <c r="O65" s="144"/>
      <c r="P65" s="144"/>
      <c r="Q65" s="144"/>
      <c r="R65" s="145"/>
      <c r="S65" s="22"/>
      <c r="T65" s="22"/>
      <c r="U65" s="22"/>
      <c r="V65" s="22"/>
    </row>
    <row r="66" spans="1:22" ht="15.75" thickBot="1">
      <c r="A66" s="22"/>
      <c r="B66" s="146"/>
      <c r="C66" s="147"/>
      <c r="D66" s="147"/>
      <c r="E66" s="147"/>
      <c r="F66" s="148"/>
      <c r="G66" s="22"/>
      <c r="H66" s="146"/>
      <c r="I66" s="147"/>
      <c r="J66" s="147"/>
      <c r="K66" s="147"/>
      <c r="L66" s="148"/>
      <c r="M66" s="22"/>
      <c r="N66" s="146"/>
      <c r="O66" s="147"/>
      <c r="P66" s="147"/>
      <c r="Q66" s="147"/>
      <c r="R66" s="148"/>
      <c r="S66" s="22"/>
      <c r="T66" s="22"/>
      <c r="U66" s="22"/>
      <c r="V66" s="22"/>
    </row>
    <row r="67" spans="1:2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spans="1:2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spans="1:2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spans="1:2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spans="1:2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spans="1:2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1:2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spans="1:2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150"/>
      <c r="R74" s="22"/>
      <c r="S74" s="22"/>
      <c r="T74" s="22"/>
      <c r="U74" s="22"/>
      <c r="V74" s="22"/>
    </row>
    <row r="75" spans="1:2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spans="1:2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spans="1:2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spans="1:2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spans="1:2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spans="1:2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1:2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spans="1:2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spans="1:2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spans="1:2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spans="1:2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spans="1:22" ht="15.75" thickBot="1">
      <c r="A86" s="22"/>
      <c r="B86" s="212" t="s">
        <v>284</v>
      </c>
      <c r="C86" s="212"/>
      <c r="D86" s="212"/>
      <c r="E86" s="212"/>
      <c r="F86" s="212"/>
      <c r="G86" s="22"/>
      <c r="H86" s="212" t="s">
        <v>284</v>
      </c>
      <c r="I86" s="212"/>
      <c r="J86" s="212"/>
      <c r="K86" s="212"/>
      <c r="L86" s="212"/>
      <c r="M86" s="22"/>
      <c r="N86" s="212" t="s">
        <v>284</v>
      </c>
      <c r="O86" s="212"/>
      <c r="P86" s="212"/>
      <c r="Q86" s="212"/>
      <c r="R86" s="212"/>
      <c r="S86" s="22"/>
      <c r="T86" s="22"/>
      <c r="U86" s="22"/>
      <c r="V86" s="22"/>
    </row>
    <row r="87" spans="1:22">
      <c r="A87" s="22"/>
      <c r="B87" s="140"/>
      <c r="C87" s="141"/>
      <c r="D87" s="141"/>
      <c r="E87" s="141"/>
      <c r="F87" s="142"/>
      <c r="G87" s="22"/>
      <c r="H87" s="140"/>
      <c r="I87" s="141"/>
      <c r="J87" s="141"/>
      <c r="K87" s="141"/>
      <c r="L87" s="142"/>
      <c r="M87" s="22"/>
      <c r="N87" s="140"/>
      <c r="O87" s="141"/>
      <c r="P87" s="141"/>
      <c r="Q87" s="141"/>
      <c r="R87" s="142"/>
      <c r="S87" s="22"/>
      <c r="T87" s="22"/>
      <c r="U87" s="22"/>
      <c r="V87" s="22"/>
    </row>
    <row r="88" spans="1:22">
      <c r="A88" s="22"/>
      <c r="B88" s="143"/>
      <c r="C88" s="144"/>
      <c r="D88" s="144"/>
      <c r="E88" s="144"/>
      <c r="F88" s="145"/>
      <c r="G88" s="22"/>
      <c r="H88" s="143"/>
      <c r="I88" s="144"/>
      <c r="J88" s="144"/>
      <c r="K88" s="144"/>
      <c r="L88" s="145"/>
      <c r="M88" s="22"/>
      <c r="N88" s="143"/>
      <c r="O88" s="144"/>
      <c r="P88" s="144"/>
      <c r="Q88" s="144"/>
      <c r="R88" s="145"/>
      <c r="S88" s="22"/>
      <c r="T88" s="22"/>
      <c r="U88" s="22"/>
      <c r="V88" s="22"/>
    </row>
    <row r="89" spans="1:22" ht="15.75" thickBot="1">
      <c r="A89" s="22"/>
      <c r="B89" s="146"/>
      <c r="C89" s="147"/>
      <c r="D89" s="147"/>
      <c r="E89" s="147"/>
      <c r="F89" s="148"/>
      <c r="G89" s="22"/>
      <c r="H89" s="146"/>
      <c r="I89" s="147"/>
      <c r="J89" s="147"/>
      <c r="K89" s="147"/>
      <c r="L89" s="148"/>
      <c r="M89" s="22"/>
      <c r="N89" s="146"/>
      <c r="O89" s="147"/>
      <c r="P89" s="147"/>
      <c r="Q89" s="147"/>
      <c r="R89" s="148"/>
      <c r="S89" s="22"/>
      <c r="T89" s="22"/>
      <c r="U89" s="22"/>
      <c r="V89" s="22"/>
    </row>
    <row r="90" spans="1:2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spans="1:2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spans="1:2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spans="1:2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spans="1:2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spans="1:2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spans="1:2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spans="1:2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spans="1:2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spans="1:2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spans="1:2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ht="15.75" thickBot="1">
      <c r="A110" s="22"/>
      <c r="B110" s="212" t="s">
        <v>284</v>
      </c>
      <c r="C110" s="212"/>
      <c r="D110" s="212"/>
      <c r="E110" s="212"/>
      <c r="F110" s="212"/>
      <c r="G110" s="22"/>
      <c r="H110" s="212" t="s">
        <v>284</v>
      </c>
      <c r="I110" s="212"/>
      <c r="J110" s="212"/>
      <c r="K110" s="212"/>
      <c r="L110" s="212"/>
      <c r="M110" s="22"/>
      <c r="N110" s="212" t="s">
        <v>284</v>
      </c>
      <c r="O110" s="212"/>
      <c r="P110" s="212"/>
      <c r="Q110" s="212"/>
      <c r="R110" s="212"/>
      <c r="S110" s="22"/>
      <c r="T110" s="22"/>
      <c r="U110" s="22"/>
      <c r="V110" s="22"/>
    </row>
    <row r="111" spans="1:22">
      <c r="A111" s="22"/>
      <c r="B111" s="140"/>
      <c r="C111" s="141"/>
      <c r="D111" s="141"/>
      <c r="E111" s="141"/>
      <c r="F111" s="142"/>
      <c r="G111" s="22"/>
      <c r="H111" s="140"/>
      <c r="I111" s="141"/>
      <c r="J111" s="141"/>
      <c r="K111" s="141"/>
      <c r="L111" s="142"/>
      <c r="M111" s="22"/>
      <c r="N111" s="140"/>
      <c r="O111" s="141"/>
      <c r="P111" s="141"/>
      <c r="Q111" s="141"/>
      <c r="R111" s="142"/>
      <c r="S111" s="22"/>
      <c r="T111" s="22"/>
      <c r="U111" s="22"/>
      <c r="V111" s="22"/>
    </row>
    <row r="112" spans="1:22">
      <c r="A112" s="22"/>
      <c r="B112" s="143"/>
      <c r="C112" s="144"/>
      <c r="D112" s="144"/>
      <c r="E112" s="144"/>
      <c r="F112" s="145"/>
      <c r="G112" s="22"/>
      <c r="H112" s="143"/>
      <c r="I112" s="144"/>
      <c r="J112" s="144"/>
      <c r="K112" s="144"/>
      <c r="L112" s="145"/>
      <c r="M112" s="22"/>
      <c r="N112" s="143"/>
      <c r="O112" s="144"/>
      <c r="P112" s="144"/>
      <c r="Q112" s="144"/>
      <c r="R112" s="145"/>
      <c r="S112" s="22"/>
      <c r="T112" s="22"/>
      <c r="U112" s="22"/>
      <c r="V112" s="22"/>
    </row>
    <row r="113" spans="1:22" ht="15.75" thickBot="1">
      <c r="B113" s="146"/>
      <c r="C113" s="147"/>
      <c r="D113" s="147"/>
      <c r="E113" s="147"/>
      <c r="F113" s="148"/>
      <c r="G113" s="22"/>
      <c r="H113" s="146"/>
      <c r="I113" s="147"/>
      <c r="J113" s="147"/>
      <c r="K113" s="147"/>
      <c r="L113" s="148"/>
      <c r="M113" s="22"/>
      <c r="N113" s="146"/>
      <c r="O113" s="147"/>
      <c r="P113" s="147"/>
      <c r="Q113" s="147"/>
      <c r="R113" s="148"/>
      <c r="S113" s="22"/>
      <c r="T113" s="22"/>
      <c r="U113" s="22"/>
      <c r="V113" s="22"/>
    </row>
    <row r="114" spans="1:2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 ht="15.75" thickBot="1">
      <c r="A133" s="22"/>
      <c r="B133" s="212" t="s">
        <v>284</v>
      </c>
      <c r="C133" s="212"/>
      <c r="D133" s="212"/>
      <c r="E133" s="212"/>
      <c r="F133" s="212"/>
      <c r="G133" s="22"/>
      <c r="H133" s="212" t="s">
        <v>284</v>
      </c>
      <c r="I133" s="212"/>
      <c r="J133" s="212"/>
      <c r="K133" s="212"/>
      <c r="L133" s="212"/>
      <c r="M133" s="22"/>
      <c r="N133" s="213"/>
      <c r="O133" s="213"/>
      <c r="P133" s="213"/>
      <c r="Q133" s="213"/>
      <c r="R133" s="213"/>
      <c r="S133" s="22"/>
      <c r="T133" s="22"/>
      <c r="U133" s="22"/>
      <c r="V133" s="22"/>
    </row>
    <row r="134" spans="1:22">
      <c r="A134" s="22"/>
      <c r="B134" s="140"/>
      <c r="C134" s="141"/>
      <c r="D134" s="141"/>
      <c r="E134" s="141"/>
      <c r="F134" s="142"/>
      <c r="G134" s="22"/>
      <c r="H134" s="140"/>
      <c r="I134" s="141"/>
      <c r="J134" s="141"/>
      <c r="K134" s="141"/>
      <c r="L134" s="142"/>
      <c r="M134" s="22"/>
      <c r="N134" s="144"/>
      <c r="O134" s="144"/>
      <c r="P134" s="144"/>
      <c r="Q134" s="144"/>
      <c r="R134" s="144"/>
      <c r="S134" s="22"/>
      <c r="T134" s="22"/>
      <c r="U134" s="22"/>
      <c r="V134" s="22"/>
    </row>
    <row r="135" spans="1:22">
      <c r="A135" s="22"/>
      <c r="B135" s="143"/>
      <c r="C135" s="144"/>
      <c r="D135" s="144"/>
      <c r="E135" s="144"/>
      <c r="F135" s="145"/>
      <c r="G135" s="22"/>
      <c r="H135" s="143"/>
      <c r="I135" s="144"/>
      <c r="J135" s="144"/>
      <c r="K135" s="144"/>
      <c r="L135" s="145"/>
      <c r="M135" s="22"/>
      <c r="N135" s="144"/>
      <c r="O135" s="144"/>
      <c r="P135" s="144"/>
      <c r="Q135" s="144"/>
      <c r="R135" s="144"/>
      <c r="S135" s="22"/>
      <c r="T135" s="22"/>
      <c r="U135" s="22"/>
      <c r="V135" s="22"/>
    </row>
    <row r="136" spans="1:22" ht="15.75" thickBot="1">
      <c r="A136" s="22"/>
      <c r="B136" s="146"/>
      <c r="C136" s="147"/>
      <c r="D136" s="147"/>
      <c r="E136" s="147"/>
      <c r="F136" s="148"/>
      <c r="G136" s="22"/>
      <c r="H136" s="146"/>
      <c r="I136" s="147"/>
      <c r="J136" s="147"/>
      <c r="K136" s="147"/>
      <c r="L136" s="148"/>
      <c r="M136" s="22"/>
      <c r="N136" s="144"/>
      <c r="O136" s="144"/>
      <c r="P136" s="144"/>
      <c r="Q136" s="144"/>
      <c r="R136" s="144"/>
      <c r="S136" s="22"/>
      <c r="T136" s="22"/>
      <c r="U136" s="22"/>
      <c r="V136" s="22"/>
    </row>
    <row r="137" spans="1:2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144"/>
      <c r="O137" s="144"/>
      <c r="P137" s="144"/>
      <c r="Q137" s="144"/>
      <c r="R137" s="144"/>
      <c r="S137" s="22"/>
      <c r="T137" s="22"/>
      <c r="U137" s="22"/>
      <c r="V137" s="22"/>
    </row>
    <row r="138" spans="1:2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</row>
    <row r="141" spans="1:2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1:2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1:2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1:2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1:2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  <row r="147" spans="1:2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</row>
    <row r="148" spans="1:2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</row>
    <row r="149" spans="1:2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</row>
    <row r="150" spans="1:2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</row>
  </sheetData>
  <mergeCells count="16">
    <mergeCell ref="B133:F133"/>
    <mergeCell ref="H133:L133"/>
    <mergeCell ref="N133:R133"/>
    <mergeCell ref="B86:F86"/>
    <mergeCell ref="H86:L86"/>
    <mergeCell ref="N86:R86"/>
    <mergeCell ref="B110:F110"/>
    <mergeCell ref="H110:L110"/>
    <mergeCell ref="N110:R110"/>
    <mergeCell ref="E2:N5"/>
    <mergeCell ref="B41:F41"/>
    <mergeCell ref="H41:L41"/>
    <mergeCell ref="N41:R41"/>
    <mergeCell ref="B63:F63"/>
    <mergeCell ref="H63:L63"/>
    <mergeCell ref="N63:R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G38" sqref="G38"/>
    </sheetView>
  </sheetViews>
  <sheetFormatPr baseColWidth="10" defaultColWidth="8.85546875" defaultRowHeight="15"/>
  <sheetData>
    <row r="1" spans="1:13">
      <c r="A1" t="s">
        <v>96</v>
      </c>
      <c r="B1" t="s">
        <v>10</v>
      </c>
      <c r="C1" t="s">
        <v>33</v>
      </c>
      <c r="D1" t="s">
        <v>15</v>
      </c>
      <c r="E1" t="s">
        <v>43</v>
      </c>
      <c r="F1" t="s">
        <v>34</v>
      </c>
      <c r="G1" t="s">
        <v>22</v>
      </c>
      <c r="H1" t="s">
        <v>97</v>
      </c>
      <c r="I1" t="s">
        <v>28</v>
      </c>
      <c r="J1" t="s">
        <v>14</v>
      </c>
      <c r="K1" t="s">
        <v>31</v>
      </c>
      <c r="L1" t="s">
        <v>9</v>
      </c>
      <c r="M1" t="s">
        <v>36</v>
      </c>
    </row>
    <row r="2" spans="1:1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>
        <v>2</v>
      </c>
      <c r="B3">
        <v>0</v>
      </c>
      <c r="C3">
        <v>2.5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>
        <v>3</v>
      </c>
      <c r="B4">
        <v>0</v>
      </c>
      <c r="C4">
        <v>0</v>
      </c>
      <c r="D4">
        <v>0</v>
      </c>
      <c r="E4">
        <v>3.5</v>
      </c>
      <c r="F4">
        <v>2</v>
      </c>
      <c r="G4">
        <v>1.999999999999998</v>
      </c>
      <c r="H4">
        <v>0</v>
      </c>
      <c r="I4">
        <v>6</v>
      </c>
      <c r="J4">
        <v>1</v>
      </c>
      <c r="K4">
        <v>3</v>
      </c>
      <c r="L4">
        <v>0</v>
      </c>
      <c r="M4">
        <v>2</v>
      </c>
    </row>
    <row r="5" spans="1:13">
      <c r="A5">
        <v>4</v>
      </c>
      <c r="B5">
        <v>0</v>
      </c>
      <c r="C5">
        <v>0</v>
      </c>
      <c r="D5">
        <v>2.5</v>
      </c>
      <c r="E5">
        <v>0</v>
      </c>
      <c r="F5">
        <v>0</v>
      </c>
      <c r="G5">
        <v>0</v>
      </c>
      <c r="H5">
        <v>0</v>
      </c>
      <c r="I5">
        <v>1.5</v>
      </c>
      <c r="J5">
        <v>2</v>
      </c>
      <c r="K5">
        <v>0</v>
      </c>
      <c r="L5">
        <v>0.50000000000000011</v>
      </c>
      <c r="M5">
        <v>0</v>
      </c>
    </row>
    <row r="6" spans="1:13">
      <c r="A6">
        <v>5</v>
      </c>
      <c r="B6">
        <v>1</v>
      </c>
      <c r="C6">
        <v>1</v>
      </c>
      <c r="D6">
        <v>1</v>
      </c>
      <c r="E6">
        <v>3.5</v>
      </c>
      <c r="F6">
        <v>0</v>
      </c>
      <c r="G6">
        <v>0</v>
      </c>
      <c r="H6">
        <v>0</v>
      </c>
      <c r="I6">
        <v>0</v>
      </c>
      <c r="J6">
        <v>0</v>
      </c>
      <c r="K6">
        <v>3.5</v>
      </c>
      <c r="L6">
        <v>7</v>
      </c>
      <c r="M6">
        <v>2</v>
      </c>
    </row>
    <row r="7" spans="1:1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>
        <v>7</v>
      </c>
      <c r="B8">
        <v>3</v>
      </c>
      <c r="C8">
        <v>0</v>
      </c>
      <c r="D8">
        <v>8.5</v>
      </c>
      <c r="E8">
        <v>1.5</v>
      </c>
      <c r="F8">
        <v>1</v>
      </c>
      <c r="G8">
        <v>2.0000000000001501</v>
      </c>
      <c r="H8">
        <v>0</v>
      </c>
      <c r="I8">
        <v>8.5</v>
      </c>
      <c r="J8">
        <v>6</v>
      </c>
      <c r="K8">
        <v>0</v>
      </c>
      <c r="L8">
        <v>9.5</v>
      </c>
      <c r="M8">
        <v>0.50000000000003775</v>
      </c>
    </row>
    <row r="9" spans="1:13">
      <c r="A9">
        <v>8</v>
      </c>
      <c r="B9">
        <v>0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>
        <v>10</v>
      </c>
      <c r="B11">
        <v>0</v>
      </c>
      <c r="C11">
        <v>0</v>
      </c>
      <c r="D11">
        <v>0</v>
      </c>
      <c r="E11">
        <v>3.5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2</v>
      </c>
    </row>
    <row r="12" spans="1:13">
      <c r="A12">
        <v>11</v>
      </c>
      <c r="B12">
        <v>2.0000000000000009</v>
      </c>
      <c r="C12">
        <v>4</v>
      </c>
      <c r="D12">
        <v>7</v>
      </c>
      <c r="E12">
        <v>0</v>
      </c>
      <c r="F12">
        <v>2</v>
      </c>
      <c r="G12">
        <v>0</v>
      </c>
      <c r="H12">
        <v>0</v>
      </c>
      <c r="I12">
        <v>3</v>
      </c>
      <c r="J12">
        <v>2</v>
      </c>
      <c r="K12">
        <v>0</v>
      </c>
      <c r="L12">
        <v>11</v>
      </c>
      <c r="M12">
        <v>0</v>
      </c>
    </row>
    <row r="13" spans="1:13">
      <c r="A13">
        <v>12</v>
      </c>
      <c r="B13">
        <v>3.9999999999999978</v>
      </c>
      <c r="C13">
        <v>0</v>
      </c>
      <c r="D13">
        <v>0</v>
      </c>
      <c r="E13">
        <v>3.4999999999999991</v>
      </c>
      <c r="F13">
        <v>2</v>
      </c>
      <c r="G13">
        <v>2.9999999999999978</v>
      </c>
      <c r="H13">
        <v>0</v>
      </c>
      <c r="I13">
        <v>4</v>
      </c>
      <c r="J13">
        <v>2.0000000000000009</v>
      </c>
      <c r="K13">
        <v>2</v>
      </c>
      <c r="L13">
        <v>0</v>
      </c>
      <c r="M13">
        <v>2</v>
      </c>
    </row>
    <row r="14" spans="1:1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>
        <v>14</v>
      </c>
      <c r="B15">
        <v>6</v>
      </c>
      <c r="C15">
        <v>2.5</v>
      </c>
      <c r="D15">
        <v>13</v>
      </c>
      <c r="E15">
        <v>1.5</v>
      </c>
      <c r="F15">
        <v>4</v>
      </c>
      <c r="G15">
        <v>2</v>
      </c>
      <c r="H15">
        <v>0</v>
      </c>
      <c r="I15">
        <v>8.5</v>
      </c>
      <c r="J15">
        <v>6</v>
      </c>
      <c r="K15">
        <v>1</v>
      </c>
      <c r="L15">
        <v>16.5</v>
      </c>
      <c r="M15">
        <v>0.5</v>
      </c>
    </row>
    <row r="16" spans="1:1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>
        <v>17</v>
      </c>
      <c r="B18">
        <v>0</v>
      </c>
      <c r="C18">
        <v>0</v>
      </c>
      <c r="D18">
        <v>0</v>
      </c>
      <c r="E18">
        <v>3.5</v>
      </c>
      <c r="F18">
        <v>0</v>
      </c>
      <c r="G18">
        <v>1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</row>
    <row r="19" spans="1:1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2.5</v>
      </c>
      <c r="J19">
        <v>2</v>
      </c>
      <c r="K19">
        <v>0</v>
      </c>
      <c r="L19">
        <v>0</v>
      </c>
      <c r="M19">
        <v>0</v>
      </c>
    </row>
    <row r="20" spans="1:13">
      <c r="A20">
        <v>19</v>
      </c>
      <c r="B20">
        <v>0</v>
      </c>
      <c r="C20">
        <v>0</v>
      </c>
      <c r="D20">
        <v>0</v>
      </c>
      <c r="E20">
        <v>3.5</v>
      </c>
      <c r="F20">
        <v>0</v>
      </c>
      <c r="G20">
        <v>1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</row>
    <row r="21" spans="1:1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>
        <v>21</v>
      </c>
      <c r="B22">
        <v>0.5</v>
      </c>
      <c r="C22">
        <v>0</v>
      </c>
      <c r="D22">
        <v>3.5</v>
      </c>
      <c r="E22">
        <v>1.5</v>
      </c>
      <c r="F22">
        <v>1</v>
      </c>
      <c r="G22">
        <v>2</v>
      </c>
      <c r="H22">
        <v>0</v>
      </c>
      <c r="I22">
        <v>8.5</v>
      </c>
      <c r="J22">
        <v>6</v>
      </c>
      <c r="K22">
        <v>2</v>
      </c>
      <c r="L22">
        <v>4.5</v>
      </c>
      <c r="M22">
        <v>0.50000000000002354</v>
      </c>
    </row>
    <row r="23" spans="1:1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>
        <v>24</v>
      </c>
      <c r="B25">
        <v>0</v>
      </c>
      <c r="C25">
        <v>0</v>
      </c>
      <c r="D25">
        <v>0</v>
      </c>
      <c r="E25">
        <v>3.5</v>
      </c>
      <c r="F25">
        <v>0</v>
      </c>
      <c r="G25">
        <v>0</v>
      </c>
      <c r="H25">
        <v>0</v>
      </c>
      <c r="I25">
        <v>0</v>
      </c>
      <c r="J25">
        <v>0</v>
      </c>
      <c r="K25">
        <v>1.9999999999999989</v>
      </c>
      <c r="L25">
        <v>0</v>
      </c>
      <c r="M25">
        <v>0</v>
      </c>
    </row>
    <row r="26" spans="1:1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1.5</v>
      </c>
      <c r="J26">
        <v>0.500000000000001</v>
      </c>
      <c r="K26">
        <v>0</v>
      </c>
      <c r="L26">
        <v>0</v>
      </c>
      <c r="M26">
        <v>0</v>
      </c>
    </row>
    <row r="27" spans="1:13">
      <c r="A27">
        <v>26</v>
      </c>
      <c r="B27">
        <v>0</v>
      </c>
      <c r="C27">
        <v>0</v>
      </c>
      <c r="D27">
        <v>0</v>
      </c>
      <c r="E27">
        <v>3.5</v>
      </c>
      <c r="F27">
        <v>0</v>
      </c>
      <c r="G27">
        <v>0</v>
      </c>
      <c r="H27">
        <v>0</v>
      </c>
      <c r="I27">
        <v>0</v>
      </c>
      <c r="J27">
        <v>0</v>
      </c>
      <c r="K27">
        <v>1.9999999999999989</v>
      </c>
      <c r="L27">
        <v>0</v>
      </c>
      <c r="M27">
        <v>0</v>
      </c>
    </row>
    <row r="28" spans="1:1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>
        <v>28</v>
      </c>
      <c r="B29">
        <v>3</v>
      </c>
      <c r="C29">
        <v>0</v>
      </c>
      <c r="D29">
        <v>3.5</v>
      </c>
      <c r="E29">
        <v>1.5</v>
      </c>
      <c r="F29">
        <v>0</v>
      </c>
      <c r="G29">
        <v>2</v>
      </c>
      <c r="H29">
        <v>0</v>
      </c>
      <c r="I29">
        <v>8.5</v>
      </c>
      <c r="J29">
        <v>3.5</v>
      </c>
      <c r="K29">
        <v>2</v>
      </c>
      <c r="L29">
        <v>4.5</v>
      </c>
      <c r="M29">
        <v>0.5</v>
      </c>
    </row>
    <row r="31" spans="1:13">
      <c r="B31">
        <f>SUM(B2:B29)</f>
        <v>19.5</v>
      </c>
      <c r="C31">
        <f t="shared" ref="C31:M31" si="0">SUM(C2:C29)</f>
        <v>14</v>
      </c>
      <c r="D31">
        <f t="shared" si="0"/>
        <v>39</v>
      </c>
      <c r="E31">
        <f t="shared" si="0"/>
        <v>34</v>
      </c>
      <c r="F31">
        <f t="shared" si="0"/>
        <v>12</v>
      </c>
      <c r="G31">
        <f t="shared" si="0"/>
        <v>15.000000000000146</v>
      </c>
      <c r="H31">
        <f t="shared" si="0"/>
        <v>0</v>
      </c>
      <c r="I31">
        <f t="shared" si="0"/>
        <v>52.5</v>
      </c>
      <c r="J31">
        <f t="shared" si="0"/>
        <v>31</v>
      </c>
      <c r="K31">
        <f t="shared" si="0"/>
        <v>23.5</v>
      </c>
      <c r="L31">
        <f t="shared" si="0"/>
        <v>53.5</v>
      </c>
      <c r="M31">
        <f t="shared" si="0"/>
        <v>10.00000000000006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activeCell="O11" sqref="O11"/>
    </sheetView>
  </sheetViews>
  <sheetFormatPr baseColWidth="10" defaultColWidth="8.85546875" defaultRowHeight="15"/>
  <sheetData>
    <row r="1" spans="1:13">
      <c r="A1" t="s">
        <v>96</v>
      </c>
      <c r="B1" t="s">
        <v>10</v>
      </c>
      <c r="C1" t="s">
        <v>33</v>
      </c>
      <c r="D1" t="s">
        <v>15</v>
      </c>
      <c r="E1" t="s">
        <v>43</v>
      </c>
      <c r="F1" t="s">
        <v>34</v>
      </c>
      <c r="G1" t="s">
        <v>22</v>
      </c>
      <c r="H1" t="s">
        <v>97</v>
      </c>
      <c r="I1" t="s">
        <v>28</v>
      </c>
      <c r="J1" t="s">
        <v>14</v>
      </c>
      <c r="K1" t="s">
        <v>31</v>
      </c>
      <c r="L1" t="s">
        <v>9</v>
      </c>
      <c r="M1" t="s">
        <v>36</v>
      </c>
    </row>
    <row r="2" spans="1:13">
      <c r="A2">
        <v>1</v>
      </c>
      <c r="B2">
        <v>7</v>
      </c>
      <c r="C2">
        <v>5</v>
      </c>
      <c r="D2">
        <v>6.5</v>
      </c>
      <c r="E2">
        <v>3.5</v>
      </c>
      <c r="F2">
        <v>4</v>
      </c>
      <c r="G2">
        <v>3</v>
      </c>
      <c r="H2">
        <v>0</v>
      </c>
      <c r="I2">
        <v>9</v>
      </c>
      <c r="J2">
        <v>4</v>
      </c>
      <c r="K2">
        <v>3</v>
      </c>
      <c r="L2">
        <v>13</v>
      </c>
      <c r="M2">
        <v>2</v>
      </c>
    </row>
    <row r="3" spans="1:13">
      <c r="A3">
        <v>2</v>
      </c>
      <c r="B3">
        <v>2.5</v>
      </c>
      <c r="C3">
        <v>0</v>
      </c>
      <c r="D3">
        <v>2</v>
      </c>
      <c r="E3">
        <v>3.5</v>
      </c>
      <c r="F3">
        <v>2.5</v>
      </c>
      <c r="G3">
        <v>3</v>
      </c>
      <c r="H3">
        <v>0</v>
      </c>
      <c r="I3">
        <v>6</v>
      </c>
      <c r="J3">
        <v>2.5</v>
      </c>
      <c r="K3">
        <v>1.5</v>
      </c>
      <c r="L3">
        <v>1</v>
      </c>
      <c r="M3">
        <v>2</v>
      </c>
    </row>
    <row r="4" spans="1:13">
      <c r="A4">
        <v>3</v>
      </c>
      <c r="B4">
        <v>0</v>
      </c>
      <c r="C4">
        <v>5</v>
      </c>
      <c r="D4">
        <v>2.5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</row>
    <row r="5" spans="1:13">
      <c r="A5">
        <v>4</v>
      </c>
      <c r="B5">
        <v>1</v>
      </c>
      <c r="C5">
        <v>5</v>
      </c>
      <c r="D5">
        <v>0</v>
      </c>
      <c r="E5">
        <v>0.5</v>
      </c>
      <c r="F5">
        <v>1</v>
      </c>
      <c r="G5">
        <v>0</v>
      </c>
      <c r="H5">
        <v>0</v>
      </c>
      <c r="I5">
        <v>0</v>
      </c>
      <c r="J5">
        <v>0</v>
      </c>
      <c r="K5">
        <v>1.5</v>
      </c>
      <c r="L5">
        <v>0</v>
      </c>
      <c r="M5">
        <v>0.5</v>
      </c>
    </row>
    <row r="6" spans="1:13">
      <c r="A6">
        <v>5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  <c r="H6">
        <v>0</v>
      </c>
      <c r="I6">
        <v>2</v>
      </c>
      <c r="J6">
        <v>2</v>
      </c>
      <c r="K6">
        <v>0</v>
      </c>
      <c r="L6">
        <v>0</v>
      </c>
      <c r="M6">
        <v>0</v>
      </c>
    </row>
    <row r="7" spans="1:13">
      <c r="A7">
        <v>6</v>
      </c>
      <c r="B7">
        <v>2</v>
      </c>
      <c r="C7">
        <v>5</v>
      </c>
      <c r="D7">
        <v>6.5</v>
      </c>
      <c r="E7">
        <v>3.5</v>
      </c>
      <c r="F7">
        <v>0</v>
      </c>
      <c r="G7">
        <v>0</v>
      </c>
      <c r="H7">
        <v>0</v>
      </c>
      <c r="I7">
        <v>1</v>
      </c>
      <c r="J7">
        <v>4</v>
      </c>
      <c r="K7">
        <v>2</v>
      </c>
      <c r="L7">
        <v>11</v>
      </c>
      <c r="M7">
        <v>2</v>
      </c>
    </row>
    <row r="8" spans="1:13">
      <c r="A8">
        <v>7</v>
      </c>
      <c r="B8">
        <v>0</v>
      </c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0.5</v>
      </c>
      <c r="L8">
        <v>0</v>
      </c>
      <c r="M8">
        <v>0</v>
      </c>
    </row>
    <row r="9" spans="1:13">
      <c r="A9">
        <v>8</v>
      </c>
      <c r="B9">
        <v>2.5</v>
      </c>
      <c r="C9">
        <v>0</v>
      </c>
      <c r="D9">
        <v>3.5</v>
      </c>
      <c r="E9">
        <v>3.5</v>
      </c>
      <c r="F9">
        <v>1</v>
      </c>
      <c r="G9">
        <v>3</v>
      </c>
      <c r="H9">
        <v>0</v>
      </c>
      <c r="I9">
        <v>7.5</v>
      </c>
      <c r="J9">
        <v>2.5</v>
      </c>
      <c r="K9">
        <v>1.5</v>
      </c>
      <c r="L9">
        <v>4</v>
      </c>
      <c r="M9">
        <v>2</v>
      </c>
    </row>
    <row r="10" spans="1:13">
      <c r="A10">
        <v>9</v>
      </c>
      <c r="B10">
        <v>5</v>
      </c>
      <c r="C10">
        <v>5</v>
      </c>
      <c r="D10">
        <v>5.5</v>
      </c>
      <c r="E10">
        <v>3.5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11</v>
      </c>
      <c r="M10">
        <v>2</v>
      </c>
    </row>
    <row r="11" spans="1:13">
      <c r="A11">
        <v>10</v>
      </c>
      <c r="B11">
        <v>2.0000000000000009</v>
      </c>
      <c r="C11">
        <v>5</v>
      </c>
      <c r="D11">
        <v>3.5</v>
      </c>
      <c r="E11">
        <v>0</v>
      </c>
      <c r="F11">
        <v>2</v>
      </c>
      <c r="G11">
        <v>0</v>
      </c>
      <c r="H11">
        <v>0</v>
      </c>
      <c r="I11">
        <v>3</v>
      </c>
      <c r="J11">
        <v>2.0000000000000009</v>
      </c>
      <c r="K11">
        <v>0</v>
      </c>
      <c r="L11">
        <v>7</v>
      </c>
      <c r="M11">
        <v>0</v>
      </c>
    </row>
    <row r="12" spans="1:13">
      <c r="A12">
        <v>11</v>
      </c>
      <c r="B12">
        <v>0</v>
      </c>
      <c r="C12">
        <v>0</v>
      </c>
      <c r="D12">
        <v>0</v>
      </c>
      <c r="E12">
        <v>0.49999999999999639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0.5</v>
      </c>
    </row>
    <row r="13" spans="1:13">
      <c r="A13">
        <v>12</v>
      </c>
      <c r="B13">
        <v>0</v>
      </c>
      <c r="C13">
        <v>5</v>
      </c>
      <c r="D13">
        <v>3.5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4.0000000000000009</v>
      </c>
      <c r="M13">
        <v>0</v>
      </c>
    </row>
    <row r="14" spans="1:13">
      <c r="A14">
        <v>13</v>
      </c>
      <c r="B14">
        <v>7</v>
      </c>
      <c r="C14">
        <v>5</v>
      </c>
      <c r="D14">
        <v>6.5</v>
      </c>
      <c r="E14">
        <v>3.5</v>
      </c>
      <c r="F14">
        <v>4</v>
      </c>
      <c r="G14">
        <v>3</v>
      </c>
      <c r="H14">
        <v>0</v>
      </c>
      <c r="I14">
        <v>9</v>
      </c>
      <c r="J14">
        <v>4</v>
      </c>
      <c r="K14">
        <v>3</v>
      </c>
      <c r="L14">
        <v>13</v>
      </c>
      <c r="M14">
        <v>2</v>
      </c>
    </row>
    <row r="15" spans="1:1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>
        <v>15</v>
      </c>
      <c r="B16">
        <v>3</v>
      </c>
      <c r="C16">
        <v>5</v>
      </c>
      <c r="D16">
        <v>6.5</v>
      </c>
      <c r="E16">
        <v>3.5</v>
      </c>
      <c r="F16">
        <v>0</v>
      </c>
      <c r="G16">
        <v>0</v>
      </c>
      <c r="H16">
        <v>0</v>
      </c>
      <c r="I16">
        <v>1</v>
      </c>
      <c r="J16">
        <v>2</v>
      </c>
      <c r="K16">
        <v>2</v>
      </c>
      <c r="L16">
        <v>10</v>
      </c>
      <c r="M16">
        <v>2</v>
      </c>
    </row>
    <row r="17" spans="1:13">
      <c r="A17">
        <v>16</v>
      </c>
      <c r="B17">
        <v>7</v>
      </c>
      <c r="C17">
        <v>5</v>
      </c>
      <c r="D17">
        <v>6.5</v>
      </c>
      <c r="E17">
        <v>3.5</v>
      </c>
      <c r="F17">
        <v>4</v>
      </c>
      <c r="G17">
        <v>3</v>
      </c>
      <c r="H17">
        <v>0</v>
      </c>
      <c r="I17">
        <v>9</v>
      </c>
      <c r="J17">
        <v>4</v>
      </c>
      <c r="K17">
        <v>3</v>
      </c>
      <c r="L17">
        <v>13</v>
      </c>
      <c r="M17">
        <v>2</v>
      </c>
    </row>
    <row r="18" spans="1:13">
      <c r="A18">
        <v>17</v>
      </c>
      <c r="B18">
        <v>3</v>
      </c>
      <c r="C18">
        <v>2</v>
      </c>
      <c r="D18">
        <v>3.5</v>
      </c>
      <c r="E18">
        <v>0</v>
      </c>
      <c r="F18">
        <v>2</v>
      </c>
      <c r="G18">
        <v>0</v>
      </c>
      <c r="H18">
        <v>0</v>
      </c>
      <c r="I18">
        <v>3</v>
      </c>
      <c r="J18">
        <v>2</v>
      </c>
      <c r="K18">
        <v>0</v>
      </c>
      <c r="L18">
        <v>5.5</v>
      </c>
      <c r="M18">
        <v>0</v>
      </c>
    </row>
    <row r="19" spans="1:13">
      <c r="A19">
        <v>18</v>
      </c>
      <c r="B19">
        <v>1.5</v>
      </c>
      <c r="C19">
        <v>5</v>
      </c>
      <c r="D19">
        <v>0.5</v>
      </c>
      <c r="E19">
        <v>0.5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2.5</v>
      </c>
      <c r="M19">
        <v>0.49999999999999789</v>
      </c>
    </row>
    <row r="20" spans="1:13">
      <c r="A20">
        <v>19</v>
      </c>
      <c r="B20">
        <v>3</v>
      </c>
      <c r="C20">
        <v>5</v>
      </c>
      <c r="D20">
        <v>3.5</v>
      </c>
      <c r="E20">
        <v>0</v>
      </c>
      <c r="F20">
        <v>2</v>
      </c>
      <c r="G20">
        <v>0</v>
      </c>
      <c r="H20">
        <v>0</v>
      </c>
      <c r="I20">
        <v>3</v>
      </c>
      <c r="J20">
        <v>2</v>
      </c>
      <c r="K20">
        <v>0</v>
      </c>
      <c r="L20">
        <v>7</v>
      </c>
      <c r="M20">
        <v>0</v>
      </c>
    </row>
    <row r="21" spans="1:13">
      <c r="A21">
        <v>20</v>
      </c>
      <c r="B21">
        <v>7</v>
      </c>
      <c r="C21">
        <v>5</v>
      </c>
      <c r="D21">
        <v>6.5</v>
      </c>
      <c r="E21">
        <v>3.5</v>
      </c>
      <c r="F21">
        <v>4</v>
      </c>
      <c r="G21">
        <v>3</v>
      </c>
      <c r="H21">
        <v>0</v>
      </c>
      <c r="I21">
        <v>9</v>
      </c>
      <c r="J21">
        <v>4</v>
      </c>
      <c r="K21">
        <v>3</v>
      </c>
      <c r="L21">
        <v>13</v>
      </c>
      <c r="M21">
        <v>2</v>
      </c>
    </row>
    <row r="22" spans="1:13">
      <c r="A22">
        <v>21</v>
      </c>
      <c r="B22">
        <v>0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>
        <v>22</v>
      </c>
      <c r="B23">
        <v>7</v>
      </c>
      <c r="C23">
        <v>5</v>
      </c>
      <c r="D23">
        <v>6.5</v>
      </c>
      <c r="E23">
        <v>3.5</v>
      </c>
      <c r="F23">
        <v>4</v>
      </c>
      <c r="G23">
        <v>3</v>
      </c>
      <c r="H23">
        <v>0</v>
      </c>
      <c r="I23">
        <v>9</v>
      </c>
      <c r="J23">
        <v>4</v>
      </c>
      <c r="K23">
        <v>3</v>
      </c>
      <c r="L23">
        <v>13</v>
      </c>
      <c r="M23">
        <v>2</v>
      </c>
    </row>
    <row r="24" spans="1:13">
      <c r="A24">
        <v>23</v>
      </c>
      <c r="B24">
        <v>7</v>
      </c>
      <c r="C24">
        <v>5</v>
      </c>
      <c r="D24">
        <v>6.5</v>
      </c>
      <c r="E24">
        <v>3.5</v>
      </c>
      <c r="F24">
        <v>4</v>
      </c>
      <c r="G24">
        <v>3</v>
      </c>
      <c r="H24">
        <v>0</v>
      </c>
      <c r="I24">
        <v>9</v>
      </c>
      <c r="J24">
        <v>4</v>
      </c>
      <c r="K24">
        <v>3</v>
      </c>
      <c r="L24">
        <v>13</v>
      </c>
      <c r="M24">
        <v>2</v>
      </c>
    </row>
    <row r="25" spans="1:13">
      <c r="A25">
        <v>24</v>
      </c>
      <c r="B25">
        <v>2</v>
      </c>
      <c r="C25">
        <v>5</v>
      </c>
      <c r="D25">
        <v>3.5</v>
      </c>
      <c r="E25">
        <v>0</v>
      </c>
      <c r="F25">
        <v>2</v>
      </c>
      <c r="G25">
        <v>0</v>
      </c>
      <c r="H25">
        <v>0</v>
      </c>
      <c r="I25">
        <v>1</v>
      </c>
      <c r="J25">
        <v>2</v>
      </c>
      <c r="K25">
        <v>0</v>
      </c>
      <c r="L25">
        <v>7</v>
      </c>
      <c r="M25">
        <v>0</v>
      </c>
    </row>
    <row r="26" spans="1:13">
      <c r="A26">
        <v>25</v>
      </c>
      <c r="B26">
        <v>1</v>
      </c>
      <c r="C26">
        <v>5</v>
      </c>
      <c r="D26">
        <v>0.5</v>
      </c>
      <c r="E26">
        <v>0.5</v>
      </c>
      <c r="F26">
        <v>2.5</v>
      </c>
      <c r="G26">
        <v>0</v>
      </c>
      <c r="H26">
        <v>0</v>
      </c>
      <c r="I26">
        <v>0</v>
      </c>
      <c r="J26">
        <v>0</v>
      </c>
      <c r="K26">
        <v>0</v>
      </c>
      <c r="L26">
        <v>2.5</v>
      </c>
      <c r="M26">
        <v>0.5</v>
      </c>
    </row>
    <row r="27" spans="1:13">
      <c r="A27">
        <v>26</v>
      </c>
      <c r="B27">
        <v>2</v>
      </c>
      <c r="C27">
        <v>5</v>
      </c>
      <c r="D27">
        <v>3.5</v>
      </c>
      <c r="E27">
        <v>0</v>
      </c>
      <c r="F27">
        <v>2</v>
      </c>
      <c r="G27">
        <v>0</v>
      </c>
      <c r="H27">
        <v>0</v>
      </c>
      <c r="I27">
        <v>1</v>
      </c>
      <c r="J27">
        <v>2</v>
      </c>
      <c r="K27">
        <v>0</v>
      </c>
      <c r="L27">
        <v>7</v>
      </c>
      <c r="M27">
        <v>0</v>
      </c>
    </row>
    <row r="28" spans="1:13">
      <c r="A28">
        <v>27</v>
      </c>
      <c r="B28">
        <v>7</v>
      </c>
      <c r="C28">
        <v>5</v>
      </c>
      <c r="D28">
        <v>6.5</v>
      </c>
      <c r="E28">
        <v>3.5</v>
      </c>
      <c r="F28">
        <v>4</v>
      </c>
      <c r="G28">
        <v>3</v>
      </c>
      <c r="H28">
        <v>0</v>
      </c>
      <c r="I28">
        <v>9</v>
      </c>
      <c r="J28">
        <v>4</v>
      </c>
      <c r="K28">
        <v>3</v>
      </c>
      <c r="L28">
        <v>13</v>
      </c>
      <c r="M28">
        <v>2</v>
      </c>
    </row>
    <row r="29" spans="1:13">
      <c r="A29">
        <v>28</v>
      </c>
      <c r="B29">
        <v>0</v>
      </c>
      <c r="C29">
        <v>5</v>
      </c>
      <c r="D29">
        <v>0</v>
      </c>
      <c r="E29">
        <v>0</v>
      </c>
      <c r="F29">
        <v>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50"/>
  <sheetViews>
    <sheetView topLeftCell="N14" zoomScale="106" workbookViewId="0">
      <selection activeCell="AA29" sqref="AA29"/>
    </sheetView>
  </sheetViews>
  <sheetFormatPr baseColWidth="10" defaultColWidth="8.85546875" defaultRowHeight="15"/>
  <cols>
    <col min="10" max="10" width="15.42578125" customWidth="1"/>
    <col min="11" max="11" width="40.7109375" customWidth="1"/>
    <col min="14" max="14" width="13.7109375" customWidth="1"/>
    <col min="15" max="15" width="10.140625" bestFit="1" customWidth="1"/>
    <col min="22" max="22" width="15" customWidth="1"/>
    <col min="23" max="23" width="12.42578125" customWidth="1"/>
    <col min="24" max="24" width="15.7109375" customWidth="1"/>
    <col min="25" max="25" width="13.28515625" customWidth="1"/>
    <col min="26" max="26" width="12" customWidth="1"/>
    <col min="27" max="27" width="14.7109375" customWidth="1"/>
    <col min="28" max="28" width="10.42578125" customWidth="1"/>
    <col min="40" max="42" width="10.140625" bestFit="1" customWidth="1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16" t="s">
        <v>119</v>
      </c>
      <c r="L1" s="217"/>
      <c r="M1" s="217"/>
      <c r="N1" s="218"/>
      <c r="O1" s="216" t="s">
        <v>120</v>
      </c>
      <c r="P1" s="217"/>
      <c r="Q1" s="217"/>
      <c r="R1" s="218"/>
      <c r="S1" s="216" t="s">
        <v>121</v>
      </c>
      <c r="T1" s="217"/>
      <c r="U1" s="217"/>
      <c r="V1" s="217"/>
      <c r="W1" s="218"/>
      <c r="X1" s="216" t="s">
        <v>122</v>
      </c>
      <c r="Y1" s="217"/>
      <c r="Z1" s="217"/>
      <c r="AA1" s="218"/>
      <c r="AB1" s="216" t="s">
        <v>123</v>
      </c>
      <c r="AC1" s="217"/>
      <c r="AD1" s="217"/>
      <c r="AE1" s="218"/>
      <c r="AF1" s="216" t="s">
        <v>124</v>
      </c>
      <c r="AG1" s="217"/>
      <c r="AH1" s="217"/>
      <c r="AI1" s="217"/>
      <c r="AJ1" s="218"/>
      <c r="AK1" s="216" t="s">
        <v>125</v>
      </c>
      <c r="AL1" s="217"/>
      <c r="AM1" s="217"/>
      <c r="AN1" s="218"/>
      <c r="AO1" s="216" t="s">
        <v>126</v>
      </c>
      <c r="AP1" s="217"/>
      <c r="AQ1" s="217"/>
      <c r="AR1" s="218"/>
      <c r="AS1" s="216" t="s">
        <v>127</v>
      </c>
      <c r="AT1" s="217"/>
      <c r="AU1" s="217"/>
      <c r="AV1" s="217"/>
      <c r="AW1" s="218"/>
      <c r="AX1" s="216" t="s">
        <v>128</v>
      </c>
      <c r="AY1" s="217"/>
      <c r="AZ1" s="218"/>
    </row>
    <row r="2" spans="1:52">
      <c r="A2">
        <v>14</v>
      </c>
      <c r="B2">
        <v>507</v>
      </c>
      <c r="C2" t="s">
        <v>6</v>
      </c>
      <c r="D2" t="s">
        <v>18</v>
      </c>
      <c r="E2" t="s">
        <v>20</v>
      </c>
      <c r="F2" t="s">
        <v>107</v>
      </c>
      <c r="G2">
        <v>2</v>
      </c>
      <c r="K2" s="5" t="s">
        <v>129</v>
      </c>
      <c r="L2" s="5" t="s">
        <v>130</v>
      </c>
      <c r="M2" s="5" t="s">
        <v>131</v>
      </c>
      <c r="N2" s="5" t="s">
        <v>132</v>
      </c>
      <c r="O2" s="5" t="s">
        <v>133</v>
      </c>
      <c r="P2" s="5" t="s">
        <v>134</v>
      </c>
      <c r="Q2" s="5" t="s">
        <v>135</v>
      </c>
      <c r="R2" s="5" t="s">
        <v>136</v>
      </c>
      <c r="S2" s="5" t="s">
        <v>137</v>
      </c>
      <c r="T2" s="5" t="s">
        <v>138</v>
      </c>
      <c r="U2" s="5" t="s">
        <v>139</v>
      </c>
      <c r="V2" s="5" t="s">
        <v>140</v>
      </c>
      <c r="W2" s="5" t="s">
        <v>141</v>
      </c>
      <c r="X2" s="6" t="s">
        <v>142</v>
      </c>
      <c r="Y2" s="6" t="s">
        <v>143</v>
      </c>
      <c r="Z2" s="6" t="s">
        <v>144</v>
      </c>
      <c r="AA2" s="6" t="s">
        <v>145</v>
      </c>
      <c r="AB2" s="5" t="s">
        <v>146</v>
      </c>
      <c r="AC2" s="5" t="s">
        <v>134</v>
      </c>
      <c r="AD2" s="5" t="s">
        <v>147</v>
      </c>
      <c r="AE2" s="5" t="s">
        <v>136</v>
      </c>
      <c r="AF2" s="5" t="s">
        <v>148</v>
      </c>
      <c r="AG2" s="5" t="s">
        <v>149</v>
      </c>
      <c r="AH2" s="5" t="s">
        <v>150</v>
      </c>
      <c r="AI2" s="5" t="s">
        <v>151</v>
      </c>
      <c r="AJ2" s="5" t="s">
        <v>152</v>
      </c>
      <c r="AK2" s="5" t="s">
        <v>153</v>
      </c>
      <c r="AL2" s="5" t="s">
        <v>154</v>
      </c>
      <c r="AM2" s="5" t="s">
        <v>155</v>
      </c>
      <c r="AN2" s="5" t="s">
        <v>156</v>
      </c>
      <c r="AO2" s="5" t="s">
        <v>157</v>
      </c>
      <c r="AP2" s="5" t="s">
        <v>158</v>
      </c>
      <c r="AQ2" s="5" t="s">
        <v>159</v>
      </c>
      <c r="AR2" s="5" t="s">
        <v>160</v>
      </c>
      <c r="AS2" s="5" t="s">
        <v>161</v>
      </c>
      <c r="AT2" s="5" t="s">
        <v>162</v>
      </c>
      <c r="AU2" s="5" t="s">
        <v>130</v>
      </c>
      <c r="AV2" s="5" t="s">
        <v>131</v>
      </c>
      <c r="AW2" s="5" t="s">
        <v>132</v>
      </c>
      <c r="AX2" s="5" t="s">
        <v>153</v>
      </c>
      <c r="AY2" s="5" t="s">
        <v>154</v>
      </c>
      <c r="AZ2" s="7">
        <v>43083</v>
      </c>
    </row>
    <row r="3" spans="1:52">
      <c r="A3">
        <v>21</v>
      </c>
      <c r="B3">
        <v>687</v>
      </c>
      <c r="C3" t="s">
        <v>6</v>
      </c>
      <c r="D3" t="s">
        <v>18</v>
      </c>
      <c r="E3" t="s">
        <v>20</v>
      </c>
      <c r="F3" t="s">
        <v>107</v>
      </c>
      <c r="G3">
        <v>3</v>
      </c>
      <c r="J3" s="8"/>
      <c r="K3" s="9">
        <v>0</v>
      </c>
      <c r="L3" s="9">
        <v>1</v>
      </c>
      <c r="M3" s="9">
        <v>2</v>
      </c>
      <c r="N3" s="9">
        <v>3</v>
      </c>
      <c r="O3" s="9">
        <v>4</v>
      </c>
      <c r="P3" s="9">
        <v>5</v>
      </c>
      <c r="Q3" s="9">
        <v>6</v>
      </c>
      <c r="R3" s="9">
        <v>7</v>
      </c>
      <c r="S3" s="9">
        <v>8</v>
      </c>
      <c r="T3" s="9">
        <v>9</v>
      </c>
      <c r="U3" s="9">
        <v>10</v>
      </c>
      <c r="V3" s="9">
        <v>11</v>
      </c>
      <c r="W3" s="9">
        <v>12</v>
      </c>
      <c r="X3" s="9">
        <v>13</v>
      </c>
      <c r="Y3" s="9">
        <v>14</v>
      </c>
      <c r="Z3" s="9">
        <v>15</v>
      </c>
      <c r="AA3" s="9">
        <v>16</v>
      </c>
      <c r="AB3" s="9">
        <v>17</v>
      </c>
      <c r="AC3" s="9">
        <v>18</v>
      </c>
      <c r="AD3" s="9">
        <v>19</v>
      </c>
      <c r="AE3" s="9">
        <v>20</v>
      </c>
      <c r="AF3" s="9">
        <v>21</v>
      </c>
      <c r="AG3" s="9">
        <v>22</v>
      </c>
      <c r="AH3" s="9">
        <v>23</v>
      </c>
      <c r="AI3" s="9">
        <v>24</v>
      </c>
      <c r="AJ3" s="9">
        <v>25</v>
      </c>
      <c r="AK3" s="9">
        <v>26</v>
      </c>
      <c r="AL3" s="9">
        <v>27</v>
      </c>
      <c r="AM3" s="9">
        <v>28</v>
      </c>
      <c r="AN3" s="9">
        <v>29</v>
      </c>
      <c r="AO3" s="9">
        <v>30</v>
      </c>
      <c r="AP3" s="9">
        <v>31</v>
      </c>
      <c r="AQ3" s="9">
        <v>32</v>
      </c>
      <c r="AR3" s="9">
        <v>33</v>
      </c>
      <c r="AS3" s="9">
        <v>34</v>
      </c>
      <c r="AT3" s="9">
        <v>35</v>
      </c>
      <c r="AU3" s="9">
        <v>36</v>
      </c>
      <c r="AV3" s="9">
        <v>37</v>
      </c>
      <c r="AW3" s="9">
        <v>38</v>
      </c>
      <c r="AX3" s="9">
        <v>39</v>
      </c>
      <c r="AY3" s="9">
        <v>40</v>
      </c>
      <c r="AZ3" s="9">
        <v>41</v>
      </c>
    </row>
    <row r="4" spans="1:52">
      <c r="A4">
        <v>28</v>
      </c>
      <c r="B4">
        <v>859</v>
      </c>
      <c r="C4" t="s">
        <v>6</v>
      </c>
      <c r="D4" t="s">
        <v>18</v>
      </c>
      <c r="E4" t="s">
        <v>20</v>
      </c>
      <c r="F4" t="s">
        <v>107</v>
      </c>
      <c r="G4">
        <v>4</v>
      </c>
      <c r="J4" s="10"/>
      <c r="K4" s="219" t="s">
        <v>105</v>
      </c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1"/>
      <c r="AD4" s="222" t="s">
        <v>163</v>
      </c>
      <c r="AE4" s="223"/>
      <c r="AF4" s="219" t="s">
        <v>164</v>
      </c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1"/>
      <c r="AZ4" s="228"/>
    </row>
    <row r="5" spans="1:52">
      <c r="A5">
        <v>5</v>
      </c>
      <c r="B5">
        <v>68</v>
      </c>
      <c r="C5" t="s">
        <v>103</v>
      </c>
      <c r="D5" t="s">
        <v>18</v>
      </c>
      <c r="E5" t="s">
        <v>20</v>
      </c>
      <c r="F5" t="s">
        <v>105</v>
      </c>
      <c r="G5">
        <v>2</v>
      </c>
      <c r="K5" s="11" t="s">
        <v>165</v>
      </c>
      <c r="L5" s="231" t="s">
        <v>166</v>
      </c>
      <c r="M5" s="232"/>
      <c r="N5" s="233"/>
      <c r="O5" s="234" t="s">
        <v>167</v>
      </c>
      <c r="P5" s="235"/>
      <c r="Q5" s="236"/>
      <c r="R5" s="231" t="s">
        <v>168</v>
      </c>
      <c r="S5" s="232"/>
      <c r="T5" s="233"/>
      <c r="U5" s="234" t="s">
        <v>169</v>
      </c>
      <c r="V5" s="235"/>
      <c r="W5" s="236"/>
      <c r="X5" s="231" t="s">
        <v>170</v>
      </c>
      <c r="Y5" s="232"/>
      <c r="Z5" s="233"/>
      <c r="AA5" s="234" t="s">
        <v>171</v>
      </c>
      <c r="AB5" s="235"/>
      <c r="AC5" s="236"/>
      <c r="AD5" s="224"/>
      <c r="AE5" s="225"/>
      <c r="AF5" s="12"/>
      <c r="AG5" s="231" t="s">
        <v>172</v>
      </c>
      <c r="AH5" s="232"/>
      <c r="AI5" s="233"/>
      <c r="AJ5" s="234" t="s">
        <v>173</v>
      </c>
      <c r="AK5" s="235"/>
      <c r="AL5" s="236"/>
      <c r="AM5" s="237" t="s">
        <v>174</v>
      </c>
      <c r="AN5" s="231" t="s">
        <v>175</v>
      </c>
      <c r="AO5" s="232"/>
      <c r="AP5" s="233"/>
      <c r="AQ5" s="234" t="s">
        <v>176</v>
      </c>
      <c r="AR5" s="235"/>
      <c r="AS5" s="236"/>
      <c r="AT5" s="231" t="s">
        <v>177</v>
      </c>
      <c r="AU5" s="232"/>
      <c r="AV5" s="233"/>
      <c r="AW5" s="234" t="s">
        <v>178</v>
      </c>
      <c r="AX5" s="235"/>
      <c r="AY5" s="236"/>
      <c r="AZ5" s="229"/>
    </row>
    <row r="6" spans="1:52">
      <c r="A6">
        <v>11</v>
      </c>
      <c r="B6">
        <v>504</v>
      </c>
      <c r="C6" t="s">
        <v>103</v>
      </c>
      <c r="D6" t="s">
        <v>18</v>
      </c>
      <c r="E6" t="s">
        <v>20</v>
      </c>
      <c r="F6" t="s">
        <v>107</v>
      </c>
      <c r="G6">
        <v>2</v>
      </c>
      <c r="J6" s="240" t="s">
        <v>179</v>
      </c>
      <c r="K6" s="13" t="s">
        <v>103</v>
      </c>
      <c r="L6" s="9">
        <f>COUNTIFS($C$2:$C$642,$K6,$A$2:$A$642,L$3,$F$2:$F$642,$K$4)</f>
        <v>0</v>
      </c>
      <c r="M6" s="9">
        <f t="shared" ref="M6:AB6" si="0">COUNTIFS($C$2:$C$642,$K6,$A$2:$A$642,M$3,$F$2:$F$642,$K$4)</f>
        <v>8</v>
      </c>
      <c r="N6" s="9">
        <f t="shared" si="0"/>
        <v>0</v>
      </c>
      <c r="O6" s="9">
        <f t="shared" si="0"/>
        <v>0</v>
      </c>
      <c r="P6" s="9">
        <f t="shared" si="0"/>
        <v>11</v>
      </c>
      <c r="Q6" s="9">
        <f t="shared" si="0"/>
        <v>0</v>
      </c>
      <c r="R6" s="9">
        <f t="shared" si="0"/>
        <v>0</v>
      </c>
      <c r="S6" s="9">
        <f t="shared" si="0"/>
        <v>9</v>
      </c>
      <c r="T6" s="9">
        <f t="shared" si="0"/>
        <v>0</v>
      </c>
      <c r="U6" s="9">
        <f t="shared" si="0"/>
        <v>0</v>
      </c>
      <c r="V6" s="9">
        <f t="shared" si="0"/>
        <v>7</v>
      </c>
      <c r="W6" s="9">
        <f t="shared" si="0"/>
        <v>0</v>
      </c>
      <c r="X6" s="9">
        <f t="shared" si="0"/>
        <v>0</v>
      </c>
      <c r="Y6" s="9">
        <f t="shared" si="0"/>
        <v>7</v>
      </c>
      <c r="Z6" s="9">
        <f t="shared" si="0"/>
        <v>0</v>
      </c>
      <c r="AA6" s="9">
        <f t="shared" si="0"/>
        <v>0</v>
      </c>
      <c r="AB6" s="9">
        <f t="shared" si="0"/>
        <v>0</v>
      </c>
      <c r="AC6" s="9">
        <f t="shared" ref="V6:AC7" si="1">COUNTIFS($C$2:$C$642,$K6,$A$2:$A$642,AC$3,$F$2:$F$642,$K$4)</f>
        <v>0</v>
      </c>
      <c r="AD6" s="224"/>
      <c r="AE6" s="225"/>
      <c r="AF6" s="11" t="s">
        <v>180</v>
      </c>
      <c r="AG6" s="9">
        <f t="shared" ref="AG6:AL7" si="2">COUNTIFS($C$2:$C$642,$K6,$A$2:$A$642,AG$3,$F$2:$F$642,$AF$4)</f>
        <v>0</v>
      </c>
      <c r="AH6" s="9">
        <f t="shared" si="2"/>
        <v>0</v>
      </c>
      <c r="AI6" s="9">
        <f t="shared" si="2"/>
        <v>0</v>
      </c>
      <c r="AJ6" s="9">
        <f t="shared" si="2"/>
        <v>0</v>
      </c>
      <c r="AK6" s="9">
        <f t="shared" si="2"/>
        <v>0</v>
      </c>
      <c r="AL6" s="9">
        <f t="shared" si="2"/>
        <v>0</v>
      </c>
      <c r="AM6" s="238"/>
      <c r="AN6" s="9">
        <f t="shared" ref="AN6:AY7" si="3">COUNTIFS($C$2:$C$642,$K6,$A$2:$A$642,AN$3,$F$2:$F$642,$AF$4)</f>
        <v>0</v>
      </c>
      <c r="AO6" s="9">
        <f t="shared" si="3"/>
        <v>0</v>
      </c>
      <c r="AP6" s="9">
        <f t="shared" si="3"/>
        <v>0</v>
      </c>
      <c r="AQ6" s="9">
        <f t="shared" si="3"/>
        <v>0</v>
      </c>
      <c r="AR6" s="9">
        <f t="shared" si="3"/>
        <v>0</v>
      </c>
      <c r="AS6" s="9">
        <f t="shared" si="3"/>
        <v>0</v>
      </c>
      <c r="AT6" s="9">
        <f t="shared" si="3"/>
        <v>0</v>
      </c>
      <c r="AU6" s="9">
        <f t="shared" si="3"/>
        <v>0</v>
      </c>
      <c r="AV6" s="9">
        <f t="shared" si="3"/>
        <v>0</v>
      </c>
      <c r="AW6" s="9">
        <f t="shared" si="3"/>
        <v>0</v>
      </c>
      <c r="AX6" s="9">
        <f t="shared" si="3"/>
        <v>0</v>
      </c>
      <c r="AY6" s="9">
        <f t="shared" si="3"/>
        <v>0</v>
      </c>
      <c r="AZ6" s="229"/>
    </row>
    <row r="7" spans="1:52">
      <c r="A7">
        <v>18</v>
      </c>
      <c r="B7">
        <v>684</v>
      </c>
      <c r="C7" t="s">
        <v>103</v>
      </c>
      <c r="D7" t="s">
        <v>18</v>
      </c>
      <c r="E7" t="s">
        <v>20</v>
      </c>
      <c r="F7" t="s">
        <v>107</v>
      </c>
      <c r="G7">
        <v>3</v>
      </c>
      <c r="J7" s="241"/>
      <c r="K7" s="13" t="s">
        <v>106</v>
      </c>
      <c r="L7" s="9">
        <f t="shared" ref="L7:U7" si="4">COUNTIFS($C$2:$C$642,$K7,$A$2:$A$642,L$3,$F$2:$F$642,$K$4)</f>
        <v>0</v>
      </c>
      <c r="M7" s="9">
        <f t="shared" si="4"/>
        <v>0</v>
      </c>
      <c r="N7" s="9">
        <f t="shared" si="4"/>
        <v>5</v>
      </c>
      <c r="O7" s="9">
        <f t="shared" si="4"/>
        <v>0</v>
      </c>
      <c r="P7" s="9">
        <f t="shared" si="4"/>
        <v>0</v>
      </c>
      <c r="Q7" s="9">
        <f t="shared" si="4"/>
        <v>8</v>
      </c>
      <c r="R7" s="9">
        <f t="shared" si="4"/>
        <v>0</v>
      </c>
      <c r="S7" s="9">
        <f t="shared" si="4"/>
        <v>0</v>
      </c>
      <c r="T7" s="9">
        <f t="shared" si="4"/>
        <v>5</v>
      </c>
      <c r="U7" s="9">
        <f t="shared" si="4"/>
        <v>0</v>
      </c>
      <c r="V7" s="9">
        <f t="shared" si="1"/>
        <v>0</v>
      </c>
      <c r="W7" s="9">
        <f t="shared" si="1"/>
        <v>4</v>
      </c>
      <c r="X7" s="9">
        <f t="shared" si="1"/>
        <v>0</v>
      </c>
      <c r="Y7" s="9">
        <f t="shared" si="1"/>
        <v>0</v>
      </c>
      <c r="Z7" s="9">
        <f t="shared" si="1"/>
        <v>3</v>
      </c>
      <c r="AA7" s="9">
        <f t="shared" si="1"/>
        <v>0</v>
      </c>
      <c r="AB7" s="9">
        <f t="shared" si="1"/>
        <v>0</v>
      </c>
      <c r="AC7" s="9">
        <f t="shared" si="1"/>
        <v>0</v>
      </c>
      <c r="AD7" s="226"/>
      <c r="AE7" s="227"/>
      <c r="AF7" s="9"/>
      <c r="AG7" s="9">
        <f t="shared" si="2"/>
        <v>0</v>
      </c>
      <c r="AH7" s="9">
        <f t="shared" si="2"/>
        <v>0</v>
      </c>
      <c r="AI7" s="9">
        <f t="shared" si="2"/>
        <v>0</v>
      </c>
      <c r="AJ7" s="9">
        <f t="shared" si="2"/>
        <v>0</v>
      </c>
      <c r="AK7" s="9">
        <f t="shared" si="2"/>
        <v>0</v>
      </c>
      <c r="AL7" s="9">
        <f t="shared" si="2"/>
        <v>0</v>
      </c>
      <c r="AM7" s="239"/>
      <c r="AN7" s="9">
        <f t="shared" si="3"/>
        <v>0</v>
      </c>
      <c r="AO7" s="9">
        <f t="shared" si="3"/>
        <v>0</v>
      </c>
      <c r="AP7" s="9">
        <f t="shared" si="3"/>
        <v>0</v>
      </c>
      <c r="AQ7" s="9">
        <f t="shared" si="3"/>
        <v>0</v>
      </c>
      <c r="AR7" s="9">
        <f t="shared" si="3"/>
        <v>0</v>
      </c>
      <c r="AS7" s="9">
        <f t="shared" si="3"/>
        <v>0</v>
      </c>
      <c r="AT7" s="9">
        <f t="shared" si="3"/>
        <v>0</v>
      </c>
      <c r="AU7" s="9">
        <f t="shared" si="3"/>
        <v>0</v>
      </c>
      <c r="AV7" s="9">
        <f t="shared" si="3"/>
        <v>0</v>
      </c>
      <c r="AW7" s="9">
        <f t="shared" si="3"/>
        <v>0</v>
      </c>
      <c r="AX7" s="9">
        <f t="shared" si="3"/>
        <v>0</v>
      </c>
      <c r="AY7" s="9">
        <f t="shared" si="3"/>
        <v>0</v>
      </c>
      <c r="AZ7" s="229"/>
    </row>
    <row r="8" spans="1:52">
      <c r="A8">
        <v>25</v>
      </c>
      <c r="B8">
        <v>856</v>
      </c>
      <c r="C8" t="s">
        <v>103</v>
      </c>
      <c r="D8" t="s">
        <v>18</v>
      </c>
      <c r="E8" t="s">
        <v>20</v>
      </c>
      <c r="F8" t="s">
        <v>107</v>
      </c>
      <c r="G8">
        <v>4</v>
      </c>
      <c r="J8" s="10"/>
      <c r="K8" s="242" t="s">
        <v>107</v>
      </c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4"/>
      <c r="AN8" s="245" t="s">
        <v>181</v>
      </c>
      <c r="AO8" s="246"/>
      <c r="AP8" s="246"/>
      <c r="AQ8" s="246"/>
      <c r="AR8" s="246"/>
      <c r="AS8" s="246"/>
      <c r="AT8" s="246"/>
      <c r="AU8" s="246"/>
      <c r="AV8" s="246"/>
      <c r="AW8" s="247"/>
      <c r="AX8" s="251"/>
      <c r="AY8" s="252"/>
      <c r="AZ8" s="229"/>
    </row>
    <row r="9" spans="1:52">
      <c r="A9">
        <v>3</v>
      </c>
      <c r="B9">
        <v>11</v>
      </c>
      <c r="C9" t="s">
        <v>106</v>
      </c>
      <c r="D9" t="s">
        <v>30</v>
      </c>
      <c r="E9" t="s">
        <v>29</v>
      </c>
      <c r="F9" t="s">
        <v>105</v>
      </c>
      <c r="G9">
        <v>1</v>
      </c>
      <c r="J9" s="10"/>
      <c r="K9" s="14" t="s">
        <v>180</v>
      </c>
      <c r="L9" s="257" t="s">
        <v>182</v>
      </c>
      <c r="M9" s="258"/>
      <c r="N9" s="258"/>
      <c r="O9" s="258"/>
      <c r="P9" s="258"/>
      <c r="Q9" s="258"/>
      <c r="R9" s="259"/>
      <c r="S9" s="260" t="s">
        <v>183</v>
      </c>
      <c r="T9" s="261"/>
      <c r="U9" s="261"/>
      <c r="V9" s="261"/>
      <c r="W9" s="261"/>
      <c r="X9" s="261"/>
      <c r="Y9" s="262"/>
      <c r="Z9" s="257" t="s">
        <v>184</v>
      </c>
      <c r="AA9" s="258"/>
      <c r="AB9" s="258"/>
      <c r="AC9" s="258"/>
      <c r="AD9" s="258"/>
      <c r="AE9" s="258"/>
      <c r="AF9" s="259"/>
      <c r="AG9" s="260" t="s">
        <v>185</v>
      </c>
      <c r="AH9" s="261"/>
      <c r="AI9" s="261"/>
      <c r="AJ9" s="261"/>
      <c r="AK9" s="261"/>
      <c r="AL9" s="261"/>
      <c r="AM9" s="262"/>
      <c r="AN9" s="248"/>
      <c r="AO9" s="249"/>
      <c r="AP9" s="249"/>
      <c r="AQ9" s="249"/>
      <c r="AR9" s="249"/>
      <c r="AS9" s="249"/>
      <c r="AT9" s="249"/>
      <c r="AU9" s="249"/>
      <c r="AV9" s="249"/>
      <c r="AW9" s="250"/>
      <c r="AX9" s="253"/>
      <c r="AY9" s="254"/>
      <c r="AZ9" s="229"/>
    </row>
    <row r="10" spans="1:52">
      <c r="A10">
        <v>6</v>
      </c>
      <c r="B10">
        <v>75</v>
      </c>
      <c r="C10" t="s">
        <v>106</v>
      </c>
      <c r="D10" t="s">
        <v>30</v>
      </c>
      <c r="E10" t="s">
        <v>29</v>
      </c>
      <c r="F10" t="s">
        <v>105</v>
      </c>
      <c r="G10">
        <v>2</v>
      </c>
      <c r="J10" s="240" t="s">
        <v>179</v>
      </c>
      <c r="K10" s="13" t="s">
        <v>103</v>
      </c>
      <c r="L10" s="9">
        <f t="shared" ref="L10:AA12" si="5">COUNTIFS($C$2:$C$642,$K10,$A$2:$A$642,L$3,$F$2:$F$642,$K$8)</f>
        <v>0</v>
      </c>
      <c r="M10" s="9">
        <f t="shared" si="5"/>
        <v>0</v>
      </c>
      <c r="N10" s="9">
        <f t="shared" si="5"/>
        <v>0</v>
      </c>
      <c r="O10" s="9">
        <f t="shared" si="5"/>
        <v>7</v>
      </c>
      <c r="P10" s="9">
        <f t="shared" si="5"/>
        <v>0</v>
      </c>
      <c r="Q10" s="9">
        <f t="shared" si="5"/>
        <v>0</v>
      </c>
      <c r="R10" s="9">
        <f t="shared" si="5"/>
        <v>0</v>
      </c>
      <c r="S10" s="9">
        <f t="shared" si="5"/>
        <v>0</v>
      </c>
      <c r="T10" s="9">
        <f t="shared" si="5"/>
        <v>0</v>
      </c>
      <c r="U10" s="9">
        <f t="shared" si="5"/>
        <v>0</v>
      </c>
      <c r="V10" s="9">
        <f t="shared" si="5"/>
        <v>9</v>
      </c>
      <c r="W10" s="9">
        <f t="shared" si="5"/>
        <v>0</v>
      </c>
      <c r="X10" s="9">
        <f t="shared" si="5"/>
        <v>0</v>
      </c>
      <c r="Y10" s="9">
        <f t="shared" si="5"/>
        <v>0</v>
      </c>
      <c r="Z10" s="9">
        <f t="shared" si="5"/>
        <v>0</v>
      </c>
      <c r="AA10" s="9">
        <f t="shared" si="5"/>
        <v>0</v>
      </c>
      <c r="AB10" s="9">
        <f t="shared" ref="AB10:AM12" si="6">COUNTIFS($C$2:$C$642,$K10,$A$2:$A$642,AB$3,$F$2:$F$642,$K$8)</f>
        <v>0</v>
      </c>
      <c r="AC10" s="9">
        <f t="shared" si="6"/>
        <v>9</v>
      </c>
      <c r="AD10" s="9">
        <f t="shared" si="6"/>
        <v>0</v>
      </c>
      <c r="AE10" s="9">
        <f t="shared" si="6"/>
        <v>0</v>
      </c>
      <c r="AF10" s="9">
        <f t="shared" si="6"/>
        <v>0</v>
      </c>
      <c r="AG10" s="9">
        <f t="shared" si="6"/>
        <v>0</v>
      </c>
      <c r="AH10" s="9">
        <f t="shared" si="6"/>
        <v>0</v>
      </c>
      <c r="AI10" s="9">
        <f t="shared" si="6"/>
        <v>0</v>
      </c>
      <c r="AJ10" s="9">
        <f t="shared" si="6"/>
        <v>10</v>
      </c>
      <c r="AK10" s="9">
        <f t="shared" si="6"/>
        <v>0</v>
      </c>
      <c r="AL10" s="9">
        <f t="shared" si="6"/>
        <v>0</v>
      </c>
      <c r="AM10" s="9">
        <f t="shared" si="6"/>
        <v>0</v>
      </c>
      <c r="AN10" s="9">
        <f t="shared" ref="AN10:AW12" si="7">COUNTIFS($C$2:$C$642,$K10,$A$2:$A$642,AN$3,$F$2:$F$642,$AN$8)</f>
        <v>0</v>
      </c>
      <c r="AO10" s="9">
        <f t="shared" si="7"/>
        <v>0</v>
      </c>
      <c r="AP10" s="9">
        <f t="shared" si="7"/>
        <v>0</v>
      </c>
      <c r="AQ10" s="9">
        <f t="shared" si="7"/>
        <v>0</v>
      </c>
      <c r="AR10" s="9">
        <f t="shared" si="7"/>
        <v>0</v>
      </c>
      <c r="AS10" s="9">
        <f t="shared" si="7"/>
        <v>0</v>
      </c>
      <c r="AT10" s="9">
        <f t="shared" si="7"/>
        <v>0</v>
      </c>
      <c r="AU10" s="9">
        <f t="shared" si="7"/>
        <v>0</v>
      </c>
      <c r="AV10" s="9">
        <f t="shared" si="7"/>
        <v>0</v>
      </c>
      <c r="AW10" s="9">
        <f t="shared" si="7"/>
        <v>0</v>
      </c>
      <c r="AX10" s="253"/>
      <c r="AY10" s="254"/>
      <c r="AZ10" s="229"/>
    </row>
    <row r="11" spans="1:52">
      <c r="A11">
        <v>3</v>
      </c>
      <c r="B11">
        <v>15</v>
      </c>
      <c r="C11" t="s">
        <v>106</v>
      </c>
      <c r="D11" t="s">
        <v>18</v>
      </c>
      <c r="E11" t="s">
        <v>41</v>
      </c>
      <c r="F11" t="s">
        <v>105</v>
      </c>
      <c r="G11">
        <v>1</v>
      </c>
      <c r="J11" s="263"/>
      <c r="K11" s="13" t="s">
        <v>106</v>
      </c>
      <c r="L11" s="9">
        <f t="shared" si="5"/>
        <v>0</v>
      </c>
      <c r="M11" s="9">
        <f t="shared" si="5"/>
        <v>0</v>
      </c>
      <c r="N11" s="9">
        <f t="shared" si="5"/>
        <v>2</v>
      </c>
      <c r="O11" s="9">
        <f t="shared" si="5"/>
        <v>0</v>
      </c>
      <c r="P11" s="9">
        <f t="shared" si="5"/>
        <v>2</v>
      </c>
      <c r="Q11" s="9">
        <f t="shared" si="5"/>
        <v>0</v>
      </c>
      <c r="R11" s="9">
        <f t="shared" si="5"/>
        <v>0</v>
      </c>
      <c r="S11" s="9">
        <f t="shared" si="5"/>
        <v>0</v>
      </c>
      <c r="T11" s="9">
        <f t="shared" si="5"/>
        <v>0</v>
      </c>
      <c r="U11" s="9">
        <f t="shared" si="5"/>
        <v>2</v>
      </c>
      <c r="V11" s="9">
        <f t="shared" si="5"/>
        <v>0</v>
      </c>
      <c r="W11" s="9">
        <f t="shared" si="5"/>
        <v>2</v>
      </c>
      <c r="X11" s="9">
        <f t="shared" si="5"/>
        <v>0</v>
      </c>
      <c r="Y11" s="9">
        <f t="shared" si="5"/>
        <v>0</v>
      </c>
      <c r="Z11" s="9">
        <f t="shared" si="5"/>
        <v>0</v>
      </c>
      <c r="AA11" s="9">
        <f t="shared" si="5"/>
        <v>0</v>
      </c>
      <c r="AB11" s="9">
        <f t="shared" si="6"/>
        <v>2</v>
      </c>
      <c r="AC11" s="9">
        <f t="shared" si="6"/>
        <v>0</v>
      </c>
      <c r="AD11" s="9">
        <f t="shared" si="6"/>
        <v>2</v>
      </c>
      <c r="AE11" s="9">
        <f t="shared" si="6"/>
        <v>0</v>
      </c>
      <c r="AF11" s="9">
        <f t="shared" si="6"/>
        <v>0</v>
      </c>
      <c r="AG11" s="9">
        <f t="shared" si="6"/>
        <v>0</v>
      </c>
      <c r="AH11" s="9">
        <f t="shared" si="6"/>
        <v>0</v>
      </c>
      <c r="AI11" s="9">
        <f t="shared" si="6"/>
        <v>0</v>
      </c>
      <c r="AJ11" s="9">
        <f t="shared" si="6"/>
        <v>0</v>
      </c>
      <c r="AK11" s="9">
        <f t="shared" si="6"/>
        <v>0</v>
      </c>
      <c r="AL11" s="9">
        <f t="shared" si="6"/>
        <v>0</v>
      </c>
      <c r="AM11" s="9">
        <f t="shared" si="6"/>
        <v>0</v>
      </c>
      <c r="AN11" s="9">
        <f t="shared" si="7"/>
        <v>0</v>
      </c>
      <c r="AO11" s="9">
        <f t="shared" si="7"/>
        <v>0</v>
      </c>
      <c r="AP11" s="9">
        <f t="shared" si="7"/>
        <v>0</v>
      </c>
      <c r="AQ11" s="9">
        <f t="shared" si="7"/>
        <v>0</v>
      </c>
      <c r="AR11" s="9">
        <f t="shared" si="7"/>
        <v>0</v>
      </c>
      <c r="AS11" s="9">
        <f t="shared" si="7"/>
        <v>0</v>
      </c>
      <c r="AT11" s="9">
        <f t="shared" si="7"/>
        <v>0</v>
      </c>
      <c r="AU11" s="9">
        <f t="shared" si="7"/>
        <v>0</v>
      </c>
      <c r="AV11" s="9">
        <f t="shared" si="7"/>
        <v>0</v>
      </c>
      <c r="AW11" s="9">
        <f t="shared" si="7"/>
        <v>0</v>
      </c>
      <c r="AX11" s="253"/>
      <c r="AY11" s="254"/>
      <c r="AZ11" s="229"/>
    </row>
    <row r="12" spans="1:52">
      <c r="A12">
        <v>6</v>
      </c>
      <c r="B12">
        <v>81</v>
      </c>
      <c r="C12" t="s">
        <v>106</v>
      </c>
      <c r="D12" t="s">
        <v>18</v>
      </c>
      <c r="E12" t="s">
        <v>41</v>
      </c>
      <c r="F12" t="s">
        <v>105</v>
      </c>
      <c r="G12">
        <v>2</v>
      </c>
      <c r="J12" s="241"/>
      <c r="K12" s="13" t="s">
        <v>6</v>
      </c>
      <c r="L12" s="9">
        <f t="shared" si="5"/>
        <v>0</v>
      </c>
      <c r="M12" s="9">
        <f t="shared" si="5"/>
        <v>0</v>
      </c>
      <c r="N12" s="9">
        <f t="shared" si="5"/>
        <v>0</v>
      </c>
      <c r="O12" s="9">
        <f t="shared" si="5"/>
        <v>0</v>
      </c>
      <c r="P12" s="9">
        <f t="shared" si="5"/>
        <v>0</v>
      </c>
      <c r="Q12" s="9">
        <f t="shared" si="5"/>
        <v>0</v>
      </c>
      <c r="R12" s="9">
        <f t="shared" si="5"/>
        <v>7</v>
      </c>
      <c r="S12" s="9">
        <f t="shared" si="5"/>
        <v>0</v>
      </c>
      <c r="T12" s="9">
        <f t="shared" si="5"/>
        <v>0</v>
      </c>
      <c r="U12" s="9">
        <f t="shared" si="5"/>
        <v>0</v>
      </c>
      <c r="V12" s="9">
        <f t="shared" si="5"/>
        <v>0</v>
      </c>
      <c r="W12" s="9">
        <f t="shared" si="5"/>
        <v>0</v>
      </c>
      <c r="X12" s="9">
        <f t="shared" si="5"/>
        <v>0</v>
      </c>
      <c r="Y12" s="9">
        <f t="shared" si="5"/>
        <v>9</v>
      </c>
      <c r="Z12" s="9">
        <f t="shared" si="5"/>
        <v>0</v>
      </c>
      <c r="AA12" s="9">
        <f t="shared" si="5"/>
        <v>0</v>
      </c>
      <c r="AB12" s="9">
        <f t="shared" si="6"/>
        <v>0</v>
      </c>
      <c r="AC12" s="9">
        <f t="shared" si="6"/>
        <v>0</v>
      </c>
      <c r="AD12" s="9">
        <f t="shared" si="6"/>
        <v>0</v>
      </c>
      <c r="AE12" s="9">
        <f t="shared" si="6"/>
        <v>0</v>
      </c>
      <c r="AF12" s="9">
        <f t="shared" si="6"/>
        <v>9</v>
      </c>
      <c r="AG12" s="9">
        <f t="shared" si="6"/>
        <v>0</v>
      </c>
      <c r="AH12" s="9">
        <f t="shared" si="6"/>
        <v>0</v>
      </c>
      <c r="AI12" s="9">
        <f t="shared" si="6"/>
        <v>0</v>
      </c>
      <c r="AJ12" s="9">
        <f t="shared" si="6"/>
        <v>0</v>
      </c>
      <c r="AK12" s="9">
        <f t="shared" si="6"/>
        <v>0</v>
      </c>
      <c r="AL12" s="9">
        <f t="shared" si="6"/>
        <v>0</v>
      </c>
      <c r="AM12" s="9">
        <f t="shared" si="6"/>
        <v>10</v>
      </c>
      <c r="AN12" s="9">
        <f t="shared" si="7"/>
        <v>0</v>
      </c>
      <c r="AO12" s="9">
        <f t="shared" si="7"/>
        <v>0</v>
      </c>
      <c r="AP12" s="9">
        <f t="shared" si="7"/>
        <v>0</v>
      </c>
      <c r="AQ12" s="9">
        <f t="shared" si="7"/>
        <v>0</v>
      </c>
      <c r="AR12" s="9">
        <f t="shared" si="7"/>
        <v>0</v>
      </c>
      <c r="AS12" s="9">
        <f t="shared" si="7"/>
        <v>0</v>
      </c>
      <c r="AT12" s="9">
        <f t="shared" si="7"/>
        <v>0</v>
      </c>
      <c r="AU12" s="9">
        <f t="shared" si="7"/>
        <v>0</v>
      </c>
      <c r="AV12" s="9">
        <f t="shared" si="7"/>
        <v>0</v>
      </c>
      <c r="AW12" s="9">
        <f t="shared" si="7"/>
        <v>0</v>
      </c>
      <c r="AX12" s="255"/>
      <c r="AY12" s="256"/>
      <c r="AZ12" s="230"/>
    </row>
    <row r="13" spans="1:52">
      <c r="A13">
        <v>6</v>
      </c>
      <c r="B13">
        <v>83</v>
      </c>
      <c r="C13" t="s">
        <v>106</v>
      </c>
      <c r="D13" t="s">
        <v>18</v>
      </c>
      <c r="E13" t="s">
        <v>41</v>
      </c>
      <c r="F13" t="s">
        <v>105</v>
      </c>
      <c r="G13">
        <v>2</v>
      </c>
    </row>
    <row r="14" spans="1:52">
      <c r="A14">
        <v>9</v>
      </c>
      <c r="B14">
        <v>135</v>
      </c>
      <c r="C14" t="s">
        <v>106</v>
      </c>
      <c r="D14" t="s">
        <v>18</v>
      </c>
      <c r="E14" t="s">
        <v>41</v>
      </c>
      <c r="F14" t="s">
        <v>105</v>
      </c>
      <c r="G14">
        <v>3</v>
      </c>
      <c r="K14" s="15" t="s">
        <v>192</v>
      </c>
      <c r="L14" s="16"/>
      <c r="M14" s="154">
        <f>AVERAGE(L19:AE19)</f>
        <v>8.875</v>
      </c>
    </row>
    <row r="15" spans="1:52">
      <c r="A15">
        <v>12</v>
      </c>
      <c r="B15">
        <v>203</v>
      </c>
      <c r="C15" t="s">
        <v>106</v>
      </c>
      <c r="D15" t="s">
        <v>18</v>
      </c>
      <c r="E15" t="s">
        <v>41</v>
      </c>
      <c r="F15" t="s">
        <v>105</v>
      </c>
      <c r="G15">
        <v>4</v>
      </c>
      <c r="K15" s="17" t="s">
        <v>187</v>
      </c>
      <c r="L15" s="9">
        <f>(L6+L10)*1.5</f>
        <v>0</v>
      </c>
      <c r="M15" s="9">
        <f t="shared" ref="M15:AZ15" si="8">(M6+M10)*1.5</f>
        <v>12</v>
      </c>
      <c r="N15" s="9">
        <f t="shared" si="8"/>
        <v>0</v>
      </c>
      <c r="O15" s="9">
        <f t="shared" si="8"/>
        <v>10.5</v>
      </c>
      <c r="P15" s="9">
        <f t="shared" si="8"/>
        <v>16.5</v>
      </c>
      <c r="Q15" s="9">
        <f t="shared" si="8"/>
        <v>0</v>
      </c>
      <c r="R15" s="9">
        <f t="shared" si="8"/>
        <v>0</v>
      </c>
      <c r="S15" s="9">
        <f t="shared" si="8"/>
        <v>13.5</v>
      </c>
      <c r="T15" s="9">
        <f t="shared" si="8"/>
        <v>0</v>
      </c>
      <c r="U15" s="9">
        <f t="shared" si="8"/>
        <v>0</v>
      </c>
      <c r="V15" s="9">
        <f t="shared" si="8"/>
        <v>24</v>
      </c>
      <c r="W15" s="9">
        <f t="shared" si="8"/>
        <v>0</v>
      </c>
      <c r="X15" s="9">
        <f t="shared" si="8"/>
        <v>0</v>
      </c>
      <c r="Y15" s="9">
        <f t="shared" si="8"/>
        <v>10.5</v>
      </c>
      <c r="Z15" s="9">
        <f t="shared" si="8"/>
        <v>0</v>
      </c>
      <c r="AA15" s="9">
        <f t="shared" si="8"/>
        <v>0</v>
      </c>
      <c r="AB15" s="9">
        <f t="shared" si="8"/>
        <v>0</v>
      </c>
      <c r="AC15" s="9">
        <f t="shared" si="8"/>
        <v>13.5</v>
      </c>
      <c r="AD15" s="9">
        <f t="shared" si="8"/>
        <v>0</v>
      </c>
      <c r="AE15" s="9">
        <f t="shared" si="8"/>
        <v>0</v>
      </c>
      <c r="AF15" s="9">
        <f>(AF10)*1.5</f>
        <v>0</v>
      </c>
      <c r="AG15" s="9">
        <f t="shared" si="8"/>
        <v>0</v>
      </c>
      <c r="AH15" s="9">
        <f t="shared" si="8"/>
        <v>0</v>
      </c>
      <c r="AI15" s="9">
        <f t="shared" si="8"/>
        <v>0</v>
      </c>
      <c r="AJ15" s="9">
        <f t="shared" si="8"/>
        <v>15</v>
      </c>
      <c r="AK15" s="9">
        <f t="shared" si="8"/>
        <v>0</v>
      </c>
      <c r="AL15" s="9">
        <f t="shared" si="8"/>
        <v>0</v>
      </c>
      <c r="AM15" s="9">
        <f t="shared" si="8"/>
        <v>0</v>
      </c>
      <c r="AN15" s="9">
        <f t="shared" si="8"/>
        <v>0</v>
      </c>
      <c r="AO15" s="9">
        <f t="shared" si="8"/>
        <v>0</v>
      </c>
      <c r="AP15" s="9">
        <f t="shared" si="8"/>
        <v>0</v>
      </c>
      <c r="AQ15" s="9">
        <f t="shared" si="8"/>
        <v>0</v>
      </c>
      <c r="AR15" s="9">
        <f t="shared" si="8"/>
        <v>0</v>
      </c>
      <c r="AS15" s="9">
        <f t="shared" si="8"/>
        <v>0</v>
      </c>
      <c r="AT15" s="9">
        <f t="shared" si="8"/>
        <v>0</v>
      </c>
      <c r="AU15" s="9">
        <f t="shared" si="8"/>
        <v>0</v>
      </c>
      <c r="AV15" s="9">
        <f t="shared" si="8"/>
        <v>0</v>
      </c>
      <c r="AW15" s="9">
        <f t="shared" si="8"/>
        <v>0</v>
      </c>
      <c r="AX15" s="9">
        <f t="shared" si="8"/>
        <v>0</v>
      </c>
      <c r="AY15" s="9">
        <f t="shared" si="8"/>
        <v>0</v>
      </c>
      <c r="AZ15" s="9">
        <f t="shared" si="8"/>
        <v>0</v>
      </c>
    </row>
    <row r="16" spans="1:52">
      <c r="A16">
        <v>15</v>
      </c>
      <c r="B16">
        <v>265</v>
      </c>
      <c r="C16" t="s">
        <v>106</v>
      </c>
      <c r="D16" t="s">
        <v>18</v>
      </c>
      <c r="E16" t="s">
        <v>41</v>
      </c>
      <c r="F16" t="s">
        <v>105</v>
      </c>
      <c r="G16">
        <v>5</v>
      </c>
      <c r="K16" s="17" t="s">
        <v>188</v>
      </c>
      <c r="L16" s="9">
        <f>(L7+L11)*1</f>
        <v>0</v>
      </c>
      <c r="M16" s="9">
        <f t="shared" ref="M16:AZ16" si="9">(M7+M11)*1</f>
        <v>0</v>
      </c>
      <c r="N16" s="9">
        <f t="shared" si="9"/>
        <v>7</v>
      </c>
      <c r="O16" s="9">
        <f t="shared" si="9"/>
        <v>0</v>
      </c>
      <c r="P16" s="9">
        <f t="shared" si="9"/>
        <v>2</v>
      </c>
      <c r="Q16" s="9">
        <f t="shared" si="9"/>
        <v>8</v>
      </c>
      <c r="R16" s="9">
        <f t="shared" si="9"/>
        <v>0</v>
      </c>
      <c r="S16" s="9">
        <f t="shared" si="9"/>
        <v>0</v>
      </c>
      <c r="T16" s="9">
        <f t="shared" si="9"/>
        <v>5</v>
      </c>
      <c r="U16" s="9">
        <f t="shared" si="9"/>
        <v>2</v>
      </c>
      <c r="V16" s="9">
        <f t="shared" si="9"/>
        <v>0</v>
      </c>
      <c r="W16" s="9">
        <f t="shared" si="9"/>
        <v>6</v>
      </c>
      <c r="X16" s="9">
        <f t="shared" si="9"/>
        <v>0</v>
      </c>
      <c r="Y16" s="9">
        <f t="shared" si="9"/>
        <v>0</v>
      </c>
      <c r="Z16" s="9">
        <f t="shared" si="9"/>
        <v>3</v>
      </c>
      <c r="AA16" s="9">
        <f t="shared" si="9"/>
        <v>0</v>
      </c>
      <c r="AB16" s="9">
        <f t="shared" si="9"/>
        <v>2</v>
      </c>
      <c r="AC16" s="9">
        <f t="shared" si="9"/>
        <v>0</v>
      </c>
      <c r="AD16" s="9">
        <f t="shared" si="9"/>
        <v>2</v>
      </c>
      <c r="AE16" s="9">
        <f t="shared" si="9"/>
        <v>0</v>
      </c>
      <c r="AF16" s="9">
        <f t="shared" si="9"/>
        <v>0</v>
      </c>
      <c r="AG16" s="9">
        <f t="shared" si="9"/>
        <v>0</v>
      </c>
      <c r="AH16" s="9">
        <f t="shared" si="9"/>
        <v>0</v>
      </c>
      <c r="AI16" s="9">
        <f t="shared" si="9"/>
        <v>0</v>
      </c>
      <c r="AJ16" s="9">
        <f t="shared" si="9"/>
        <v>0</v>
      </c>
      <c r="AK16" s="9">
        <f t="shared" si="9"/>
        <v>0</v>
      </c>
      <c r="AL16" s="9">
        <f t="shared" si="9"/>
        <v>0</v>
      </c>
      <c r="AM16" s="9">
        <f t="shared" si="9"/>
        <v>0</v>
      </c>
      <c r="AN16" s="9">
        <f t="shared" si="9"/>
        <v>0</v>
      </c>
      <c r="AO16" s="9">
        <f t="shared" si="9"/>
        <v>0</v>
      </c>
      <c r="AP16" s="9">
        <f t="shared" si="9"/>
        <v>0</v>
      </c>
      <c r="AQ16" s="9">
        <f t="shared" si="9"/>
        <v>0</v>
      </c>
      <c r="AR16" s="9">
        <f t="shared" si="9"/>
        <v>0</v>
      </c>
      <c r="AS16" s="9">
        <f t="shared" si="9"/>
        <v>0</v>
      </c>
      <c r="AT16" s="9">
        <f t="shared" si="9"/>
        <v>0</v>
      </c>
      <c r="AU16" s="9">
        <f t="shared" si="9"/>
        <v>0</v>
      </c>
      <c r="AV16" s="9">
        <f t="shared" si="9"/>
        <v>0</v>
      </c>
      <c r="AW16" s="9">
        <f t="shared" si="9"/>
        <v>0</v>
      </c>
      <c r="AX16" s="9">
        <f t="shared" si="9"/>
        <v>0</v>
      </c>
      <c r="AY16" s="9">
        <f t="shared" si="9"/>
        <v>0</v>
      </c>
      <c r="AZ16" s="9">
        <f t="shared" si="9"/>
        <v>0</v>
      </c>
    </row>
    <row r="17" spans="1:52">
      <c r="A17">
        <v>7</v>
      </c>
      <c r="B17">
        <v>355</v>
      </c>
      <c r="C17" t="s">
        <v>6</v>
      </c>
      <c r="D17" t="s">
        <v>18</v>
      </c>
      <c r="E17" t="s">
        <v>41</v>
      </c>
      <c r="F17" t="s">
        <v>107</v>
      </c>
      <c r="G17">
        <v>1</v>
      </c>
      <c r="K17" s="17" t="s">
        <v>189</v>
      </c>
      <c r="L17" s="9">
        <f>L12*2.5</f>
        <v>0</v>
      </c>
      <c r="M17" s="9">
        <f t="shared" ref="M17:AZ17" si="10">M12*2.5</f>
        <v>0</v>
      </c>
      <c r="N17" s="9">
        <f t="shared" si="10"/>
        <v>0</v>
      </c>
      <c r="O17" s="9">
        <f t="shared" si="10"/>
        <v>0</v>
      </c>
      <c r="P17" s="9">
        <f t="shared" si="10"/>
        <v>0</v>
      </c>
      <c r="Q17" s="9">
        <f t="shared" si="10"/>
        <v>0</v>
      </c>
      <c r="R17" s="9">
        <f t="shared" si="10"/>
        <v>17.5</v>
      </c>
      <c r="S17" s="9">
        <f t="shared" si="10"/>
        <v>0</v>
      </c>
      <c r="T17" s="9">
        <f t="shared" si="10"/>
        <v>0</v>
      </c>
      <c r="U17" s="9">
        <f t="shared" si="10"/>
        <v>0</v>
      </c>
      <c r="V17" s="9">
        <f t="shared" si="10"/>
        <v>0</v>
      </c>
      <c r="W17" s="9">
        <f t="shared" si="10"/>
        <v>0</v>
      </c>
      <c r="X17" s="9">
        <f t="shared" si="10"/>
        <v>0</v>
      </c>
      <c r="Y17" s="9">
        <f t="shared" si="10"/>
        <v>22.5</v>
      </c>
      <c r="Z17" s="9">
        <f t="shared" si="10"/>
        <v>0</v>
      </c>
      <c r="AA17" s="9">
        <f t="shared" si="10"/>
        <v>0</v>
      </c>
      <c r="AB17" s="9">
        <f t="shared" si="10"/>
        <v>0</v>
      </c>
      <c r="AC17" s="9">
        <f t="shared" si="10"/>
        <v>0</v>
      </c>
      <c r="AD17" s="9">
        <f t="shared" si="10"/>
        <v>0</v>
      </c>
      <c r="AE17" s="9">
        <f t="shared" si="10"/>
        <v>0</v>
      </c>
      <c r="AF17" s="9">
        <f t="shared" si="10"/>
        <v>22.5</v>
      </c>
      <c r="AG17" s="9">
        <f t="shared" si="10"/>
        <v>0</v>
      </c>
      <c r="AH17" s="9">
        <f t="shared" si="10"/>
        <v>0</v>
      </c>
      <c r="AI17" s="9">
        <f t="shared" si="10"/>
        <v>0</v>
      </c>
      <c r="AJ17" s="9">
        <f t="shared" si="10"/>
        <v>0</v>
      </c>
      <c r="AK17" s="9">
        <f t="shared" si="10"/>
        <v>0</v>
      </c>
      <c r="AL17" s="9">
        <f t="shared" si="10"/>
        <v>0</v>
      </c>
      <c r="AM17" s="9">
        <f t="shared" si="10"/>
        <v>25</v>
      </c>
      <c r="AN17" s="9">
        <f t="shared" si="10"/>
        <v>0</v>
      </c>
      <c r="AO17" s="9">
        <f t="shared" si="10"/>
        <v>0</v>
      </c>
      <c r="AP17" s="9">
        <f t="shared" si="10"/>
        <v>0</v>
      </c>
      <c r="AQ17" s="9">
        <f t="shared" si="10"/>
        <v>0</v>
      </c>
      <c r="AR17" s="9">
        <f t="shared" si="10"/>
        <v>0</v>
      </c>
      <c r="AS17" s="9">
        <f t="shared" si="10"/>
        <v>0</v>
      </c>
      <c r="AT17" s="9">
        <f t="shared" si="10"/>
        <v>0</v>
      </c>
      <c r="AU17" s="9">
        <f t="shared" si="10"/>
        <v>0</v>
      </c>
      <c r="AV17" s="9">
        <f t="shared" si="10"/>
        <v>0</v>
      </c>
      <c r="AW17" s="9">
        <f t="shared" si="10"/>
        <v>0</v>
      </c>
      <c r="AX17" s="9">
        <f t="shared" si="10"/>
        <v>0</v>
      </c>
      <c r="AY17" s="9">
        <f t="shared" si="10"/>
        <v>0</v>
      </c>
      <c r="AZ17" s="9">
        <f t="shared" si="10"/>
        <v>0</v>
      </c>
    </row>
    <row r="18" spans="1:52">
      <c r="A18">
        <v>14</v>
      </c>
      <c r="B18">
        <v>535</v>
      </c>
      <c r="C18" t="s">
        <v>6</v>
      </c>
      <c r="D18" t="s">
        <v>18</v>
      </c>
      <c r="E18" t="s">
        <v>41</v>
      </c>
      <c r="F18" t="s">
        <v>107</v>
      </c>
      <c r="G18">
        <v>2</v>
      </c>
      <c r="K18" s="15" t="s">
        <v>186</v>
      </c>
      <c r="L18" s="16">
        <f>$L$14</f>
        <v>0</v>
      </c>
      <c r="M18" s="16">
        <f t="shared" ref="M18:AZ18" si="11">$L$14</f>
        <v>0</v>
      </c>
      <c r="N18" s="16">
        <f t="shared" si="11"/>
        <v>0</v>
      </c>
      <c r="O18" s="16">
        <f t="shared" si="11"/>
        <v>0</v>
      </c>
      <c r="P18" s="16">
        <f t="shared" si="11"/>
        <v>0</v>
      </c>
      <c r="Q18" s="16">
        <f t="shared" si="11"/>
        <v>0</v>
      </c>
      <c r="R18" s="16">
        <f t="shared" si="11"/>
        <v>0</v>
      </c>
      <c r="S18" s="16">
        <f t="shared" si="11"/>
        <v>0</v>
      </c>
      <c r="T18" s="16">
        <f t="shared" si="11"/>
        <v>0</v>
      </c>
      <c r="U18" s="16">
        <f t="shared" si="11"/>
        <v>0</v>
      </c>
      <c r="V18" s="16">
        <f t="shared" si="11"/>
        <v>0</v>
      </c>
      <c r="W18" s="16">
        <f t="shared" si="11"/>
        <v>0</v>
      </c>
      <c r="X18" s="16">
        <f t="shared" si="11"/>
        <v>0</v>
      </c>
      <c r="Y18" s="16">
        <f t="shared" si="11"/>
        <v>0</v>
      </c>
      <c r="Z18" s="16">
        <f t="shared" si="11"/>
        <v>0</v>
      </c>
      <c r="AA18" s="16">
        <f t="shared" si="11"/>
        <v>0</v>
      </c>
      <c r="AB18" s="16">
        <f t="shared" si="11"/>
        <v>0</v>
      </c>
      <c r="AC18" s="16">
        <f t="shared" si="11"/>
        <v>0</v>
      </c>
      <c r="AD18" s="16">
        <f t="shared" si="11"/>
        <v>0</v>
      </c>
      <c r="AE18" s="16">
        <f t="shared" si="11"/>
        <v>0</v>
      </c>
      <c r="AF18" s="16">
        <f t="shared" si="11"/>
        <v>0</v>
      </c>
      <c r="AG18" s="16">
        <f t="shared" si="11"/>
        <v>0</v>
      </c>
      <c r="AH18" s="16">
        <f t="shared" si="11"/>
        <v>0</v>
      </c>
      <c r="AI18" s="16">
        <f t="shared" si="11"/>
        <v>0</v>
      </c>
      <c r="AJ18" s="16">
        <f t="shared" si="11"/>
        <v>0</v>
      </c>
      <c r="AK18" s="16">
        <f t="shared" si="11"/>
        <v>0</v>
      </c>
      <c r="AL18" s="16">
        <f t="shared" si="11"/>
        <v>0</v>
      </c>
      <c r="AM18" s="16">
        <f t="shared" si="11"/>
        <v>0</v>
      </c>
      <c r="AN18" s="16">
        <f t="shared" si="11"/>
        <v>0</v>
      </c>
      <c r="AO18" s="16">
        <f t="shared" si="11"/>
        <v>0</v>
      </c>
      <c r="AP18" s="16">
        <f t="shared" si="11"/>
        <v>0</v>
      </c>
      <c r="AQ18" s="16">
        <f t="shared" si="11"/>
        <v>0</v>
      </c>
      <c r="AR18" s="16">
        <f t="shared" si="11"/>
        <v>0</v>
      </c>
      <c r="AS18" s="16">
        <f t="shared" si="11"/>
        <v>0</v>
      </c>
      <c r="AT18" s="16">
        <f t="shared" si="11"/>
        <v>0</v>
      </c>
      <c r="AU18" s="16">
        <f t="shared" si="11"/>
        <v>0</v>
      </c>
      <c r="AV18" s="16">
        <f t="shared" si="11"/>
        <v>0</v>
      </c>
      <c r="AW18" s="16">
        <f t="shared" si="11"/>
        <v>0</v>
      </c>
      <c r="AX18" s="16">
        <f t="shared" si="11"/>
        <v>0</v>
      </c>
      <c r="AY18" s="16">
        <f t="shared" si="11"/>
        <v>0</v>
      </c>
      <c r="AZ18" s="16">
        <f t="shared" si="11"/>
        <v>0</v>
      </c>
    </row>
    <row r="19" spans="1:52">
      <c r="A19">
        <v>21</v>
      </c>
      <c r="B19">
        <v>711</v>
      </c>
      <c r="C19" t="s">
        <v>6</v>
      </c>
      <c r="D19" t="s">
        <v>18</v>
      </c>
      <c r="E19" t="s">
        <v>41</v>
      </c>
      <c r="F19" t="s">
        <v>107</v>
      </c>
      <c r="G19">
        <v>3</v>
      </c>
      <c r="K19" s="18" t="s">
        <v>190</v>
      </c>
      <c r="L19" s="19">
        <f t="shared" ref="L19:AZ19" si="12">SUM(L15:L17)</f>
        <v>0</v>
      </c>
      <c r="M19" s="19">
        <f t="shared" si="12"/>
        <v>12</v>
      </c>
      <c r="N19" s="19">
        <f t="shared" si="12"/>
        <v>7</v>
      </c>
      <c r="O19" s="19">
        <f t="shared" si="12"/>
        <v>10.5</v>
      </c>
      <c r="P19" s="19">
        <f t="shared" si="12"/>
        <v>18.5</v>
      </c>
      <c r="Q19" s="19">
        <f t="shared" si="12"/>
        <v>8</v>
      </c>
      <c r="R19" s="19">
        <f t="shared" si="12"/>
        <v>17.5</v>
      </c>
      <c r="S19" s="19">
        <f t="shared" si="12"/>
        <v>13.5</v>
      </c>
      <c r="T19" s="19">
        <f t="shared" si="12"/>
        <v>5</v>
      </c>
      <c r="U19" s="19">
        <f t="shared" si="12"/>
        <v>2</v>
      </c>
      <c r="V19" s="19">
        <f t="shared" si="12"/>
        <v>24</v>
      </c>
      <c r="W19" s="19">
        <f t="shared" si="12"/>
        <v>6</v>
      </c>
      <c r="X19" s="19">
        <f t="shared" si="12"/>
        <v>0</v>
      </c>
      <c r="Y19" s="19">
        <f t="shared" si="12"/>
        <v>33</v>
      </c>
      <c r="Z19" s="19">
        <f t="shared" si="12"/>
        <v>3</v>
      </c>
      <c r="AA19" s="19">
        <f t="shared" si="12"/>
        <v>0</v>
      </c>
      <c r="AB19" s="19">
        <f t="shared" si="12"/>
        <v>2</v>
      </c>
      <c r="AC19" s="19">
        <f t="shared" si="12"/>
        <v>13.5</v>
      </c>
      <c r="AD19" s="19">
        <f t="shared" si="12"/>
        <v>2</v>
      </c>
      <c r="AE19" s="19">
        <f t="shared" si="12"/>
        <v>0</v>
      </c>
      <c r="AF19" s="19">
        <f t="shared" si="12"/>
        <v>22.5</v>
      </c>
      <c r="AG19" s="19">
        <f t="shared" si="12"/>
        <v>0</v>
      </c>
      <c r="AH19" s="19">
        <f t="shared" si="12"/>
        <v>0</v>
      </c>
      <c r="AI19" s="19">
        <f t="shared" si="12"/>
        <v>0</v>
      </c>
      <c r="AJ19" s="19">
        <f t="shared" si="12"/>
        <v>15</v>
      </c>
      <c r="AK19" s="19">
        <f t="shared" si="12"/>
        <v>0</v>
      </c>
      <c r="AL19" s="19">
        <f t="shared" si="12"/>
        <v>0</v>
      </c>
      <c r="AM19" s="19">
        <f t="shared" si="12"/>
        <v>25</v>
      </c>
      <c r="AN19" s="19">
        <f t="shared" si="12"/>
        <v>0</v>
      </c>
      <c r="AO19" s="19">
        <f t="shared" si="12"/>
        <v>0</v>
      </c>
      <c r="AP19" s="19">
        <f t="shared" si="12"/>
        <v>0</v>
      </c>
      <c r="AQ19" s="19">
        <f t="shared" si="12"/>
        <v>0</v>
      </c>
      <c r="AR19" s="19">
        <f t="shared" si="12"/>
        <v>0</v>
      </c>
      <c r="AS19" s="19">
        <f t="shared" si="12"/>
        <v>0</v>
      </c>
      <c r="AT19" s="19">
        <f t="shared" si="12"/>
        <v>0</v>
      </c>
      <c r="AU19" s="19">
        <f t="shared" si="12"/>
        <v>0</v>
      </c>
      <c r="AV19" s="19">
        <f t="shared" si="12"/>
        <v>0</v>
      </c>
      <c r="AW19" s="19">
        <f t="shared" si="12"/>
        <v>0</v>
      </c>
      <c r="AX19" s="19">
        <f t="shared" si="12"/>
        <v>0</v>
      </c>
      <c r="AY19" s="19">
        <f t="shared" si="12"/>
        <v>0</v>
      </c>
      <c r="AZ19" s="19">
        <f t="shared" si="12"/>
        <v>0</v>
      </c>
    </row>
    <row r="20" spans="1:52">
      <c r="A20">
        <v>28</v>
      </c>
      <c r="B20">
        <v>887</v>
      </c>
      <c r="C20" t="s">
        <v>6</v>
      </c>
      <c r="D20" t="s">
        <v>18</v>
      </c>
      <c r="E20" t="s">
        <v>41</v>
      </c>
      <c r="F20" t="s">
        <v>107</v>
      </c>
      <c r="G20">
        <v>4</v>
      </c>
      <c r="K20" s="18" t="s">
        <v>191</v>
      </c>
      <c r="L20" s="20">
        <f t="shared" ref="L20:AZ20" si="13">IF(L19&gt;$L$14,L19-$L$14,0)</f>
        <v>0</v>
      </c>
      <c r="M20" s="20">
        <f t="shared" si="13"/>
        <v>12</v>
      </c>
      <c r="N20" s="20">
        <f t="shared" si="13"/>
        <v>7</v>
      </c>
      <c r="O20" s="20">
        <f t="shared" si="13"/>
        <v>10.5</v>
      </c>
      <c r="P20" s="20">
        <f t="shared" si="13"/>
        <v>18.5</v>
      </c>
      <c r="Q20" s="20">
        <f t="shared" si="13"/>
        <v>8</v>
      </c>
      <c r="R20" s="20">
        <f t="shared" si="13"/>
        <v>17.5</v>
      </c>
      <c r="S20" s="20">
        <f t="shared" si="13"/>
        <v>13.5</v>
      </c>
      <c r="T20" s="20">
        <f t="shared" si="13"/>
        <v>5</v>
      </c>
      <c r="U20" s="20">
        <f t="shared" si="13"/>
        <v>2</v>
      </c>
      <c r="V20" s="20">
        <f t="shared" si="13"/>
        <v>24</v>
      </c>
      <c r="W20" s="20">
        <f t="shared" si="13"/>
        <v>6</v>
      </c>
      <c r="X20" s="20">
        <f t="shared" si="13"/>
        <v>0</v>
      </c>
      <c r="Y20" s="20">
        <f t="shared" si="13"/>
        <v>33</v>
      </c>
      <c r="Z20" s="20">
        <f t="shared" si="13"/>
        <v>3</v>
      </c>
      <c r="AA20" s="20">
        <f t="shared" si="13"/>
        <v>0</v>
      </c>
      <c r="AB20" s="20">
        <f t="shared" si="13"/>
        <v>2</v>
      </c>
      <c r="AC20" s="20">
        <f t="shared" si="13"/>
        <v>13.5</v>
      </c>
      <c r="AD20" s="20">
        <f t="shared" si="13"/>
        <v>2</v>
      </c>
      <c r="AE20" s="20">
        <f t="shared" si="13"/>
        <v>0</v>
      </c>
      <c r="AF20" s="20">
        <f t="shared" si="13"/>
        <v>22.5</v>
      </c>
      <c r="AG20" s="20">
        <f t="shared" si="13"/>
        <v>0</v>
      </c>
      <c r="AH20" s="20">
        <f t="shared" si="13"/>
        <v>0</v>
      </c>
      <c r="AI20" s="20">
        <f t="shared" si="13"/>
        <v>0</v>
      </c>
      <c r="AJ20" s="20">
        <f t="shared" si="13"/>
        <v>15</v>
      </c>
      <c r="AK20" s="20">
        <f t="shared" si="13"/>
        <v>0</v>
      </c>
      <c r="AL20" s="20">
        <f t="shared" si="13"/>
        <v>0</v>
      </c>
      <c r="AM20" s="20">
        <f t="shared" si="13"/>
        <v>25</v>
      </c>
      <c r="AN20" s="20">
        <f t="shared" si="13"/>
        <v>0</v>
      </c>
      <c r="AO20" s="20">
        <f t="shared" si="13"/>
        <v>0</v>
      </c>
      <c r="AP20" s="20">
        <f t="shared" si="13"/>
        <v>0</v>
      </c>
      <c r="AQ20" s="20">
        <f t="shared" si="13"/>
        <v>0</v>
      </c>
      <c r="AR20" s="20">
        <f t="shared" si="13"/>
        <v>0</v>
      </c>
      <c r="AS20" s="20">
        <f t="shared" si="13"/>
        <v>0</v>
      </c>
      <c r="AT20" s="20">
        <f t="shared" si="13"/>
        <v>0</v>
      </c>
      <c r="AU20" s="20">
        <f t="shared" si="13"/>
        <v>0</v>
      </c>
      <c r="AV20" s="20">
        <f t="shared" si="13"/>
        <v>0</v>
      </c>
      <c r="AW20" s="20">
        <f t="shared" si="13"/>
        <v>0</v>
      </c>
      <c r="AX20" s="20">
        <f t="shared" si="13"/>
        <v>0</v>
      </c>
      <c r="AY20" s="20">
        <f t="shared" si="13"/>
        <v>0</v>
      </c>
      <c r="AZ20" s="20">
        <f t="shared" si="13"/>
        <v>0</v>
      </c>
    </row>
    <row r="21" spans="1:52">
      <c r="A21">
        <v>2</v>
      </c>
      <c r="B21">
        <v>14</v>
      </c>
      <c r="C21" t="s">
        <v>103</v>
      </c>
      <c r="D21" t="s">
        <v>18</v>
      </c>
      <c r="E21" t="s">
        <v>41</v>
      </c>
      <c r="F21" t="s">
        <v>105</v>
      </c>
      <c r="G21">
        <v>1</v>
      </c>
    </row>
    <row r="22" spans="1:52">
      <c r="A22">
        <v>4</v>
      </c>
      <c r="B22">
        <v>352</v>
      </c>
      <c r="C22" t="s">
        <v>103</v>
      </c>
      <c r="D22" t="s">
        <v>18</v>
      </c>
      <c r="E22" t="s">
        <v>41</v>
      </c>
      <c r="F22" t="s">
        <v>107</v>
      </c>
      <c r="G22">
        <v>1</v>
      </c>
      <c r="K22" s="3" t="s">
        <v>109</v>
      </c>
      <c r="L22" s="215" t="s">
        <v>111</v>
      </c>
      <c r="M22" s="215"/>
      <c r="N22" s="215"/>
      <c r="O22" s="215"/>
      <c r="P22" s="215"/>
      <c r="Q22" s="215"/>
      <c r="R22" s="215" t="s">
        <v>112</v>
      </c>
      <c r="S22" s="215" t="s">
        <v>113</v>
      </c>
    </row>
    <row r="23" spans="1:52">
      <c r="A23">
        <v>5</v>
      </c>
      <c r="B23">
        <v>80</v>
      </c>
      <c r="C23" t="s">
        <v>103</v>
      </c>
      <c r="D23" t="s">
        <v>18</v>
      </c>
      <c r="E23" t="s">
        <v>41</v>
      </c>
      <c r="F23" t="s">
        <v>105</v>
      </c>
      <c r="G23">
        <v>2</v>
      </c>
      <c r="K23" s="3" t="s">
        <v>110</v>
      </c>
      <c r="L23" s="3">
        <v>1</v>
      </c>
      <c r="M23" s="3">
        <v>2</v>
      </c>
      <c r="N23" s="3">
        <v>3</v>
      </c>
      <c r="O23" s="3">
        <v>4</v>
      </c>
      <c r="P23" s="3">
        <v>5</v>
      </c>
      <c r="Q23" s="3">
        <v>6</v>
      </c>
      <c r="R23" s="215"/>
      <c r="S23" s="215"/>
      <c r="T23" s="173" t="s">
        <v>313</v>
      </c>
      <c r="U23" s="173" t="s">
        <v>314</v>
      </c>
    </row>
    <row r="24" spans="1:52">
      <c r="A24">
        <v>5</v>
      </c>
      <c r="B24">
        <v>82</v>
      </c>
      <c r="C24" t="s">
        <v>103</v>
      </c>
      <c r="D24" t="s">
        <v>18</v>
      </c>
      <c r="E24" t="s">
        <v>41</v>
      </c>
      <c r="F24" t="s">
        <v>105</v>
      </c>
      <c r="G24">
        <v>2</v>
      </c>
      <c r="K24" s="2" t="s">
        <v>76</v>
      </c>
      <c r="L24" s="2">
        <v>1</v>
      </c>
      <c r="M24" s="2">
        <v>1</v>
      </c>
      <c r="N24" s="2">
        <v>1</v>
      </c>
      <c r="O24" s="2">
        <v>1</v>
      </c>
      <c r="P24" s="2">
        <v>0</v>
      </c>
      <c r="Q24" s="2">
        <v>0</v>
      </c>
      <c r="R24" s="2">
        <v>4</v>
      </c>
      <c r="S24" s="214">
        <v>42</v>
      </c>
      <c r="T24" s="9">
        <f t="shared" ref="T24:T31" si="14">(R24*1.5)/$AU$24</f>
        <v>0.33333333333333331</v>
      </c>
      <c r="U24" s="9" t="s">
        <v>10</v>
      </c>
      <c r="AR24" t="s">
        <v>318</v>
      </c>
      <c r="AS24" t="s">
        <v>319</v>
      </c>
      <c r="AT24">
        <v>14000</v>
      </c>
      <c r="AU24">
        <v>18</v>
      </c>
      <c r="AV24">
        <f>AT24*AU24</f>
        <v>252000</v>
      </c>
      <c r="AX24">
        <f>IF(U24="",R24*$AR$25,0)</f>
        <v>0</v>
      </c>
    </row>
    <row r="25" spans="1:52">
      <c r="A25">
        <v>8</v>
      </c>
      <c r="B25">
        <v>134</v>
      </c>
      <c r="C25" t="s">
        <v>103</v>
      </c>
      <c r="D25" t="s">
        <v>18</v>
      </c>
      <c r="E25" t="s">
        <v>41</v>
      </c>
      <c r="F25" t="s">
        <v>105</v>
      </c>
      <c r="G25">
        <v>3</v>
      </c>
      <c r="K25" s="2" t="s">
        <v>55</v>
      </c>
      <c r="L25" s="2">
        <v>2</v>
      </c>
      <c r="M25" s="2">
        <v>1</v>
      </c>
      <c r="N25" s="2">
        <v>1</v>
      </c>
      <c r="O25" s="2">
        <v>1</v>
      </c>
      <c r="P25" s="2">
        <v>0</v>
      </c>
      <c r="Q25" s="2">
        <v>0</v>
      </c>
      <c r="R25" s="2">
        <v>5</v>
      </c>
      <c r="S25" s="214"/>
      <c r="T25" s="9">
        <f t="shared" si="14"/>
        <v>0.41666666666666669</v>
      </c>
      <c r="U25" s="9" t="s">
        <v>33</v>
      </c>
      <c r="X25" s="9"/>
      <c r="Y25" s="174" t="s">
        <v>10</v>
      </c>
      <c r="Z25" s="174" t="s">
        <v>33</v>
      </c>
      <c r="AA25" s="174" t="s">
        <v>15</v>
      </c>
      <c r="AB25" s="174" t="s">
        <v>43</v>
      </c>
      <c r="AC25" s="174" t="s">
        <v>34</v>
      </c>
      <c r="AD25" s="174" t="s">
        <v>22</v>
      </c>
      <c r="AE25" s="174" t="s">
        <v>97</v>
      </c>
      <c r="AF25" s="174" t="s">
        <v>28</v>
      </c>
      <c r="AG25" s="174" t="s">
        <v>14</v>
      </c>
      <c r="AH25" s="174" t="s">
        <v>31</v>
      </c>
      <c r="AI25" s="174" t="s">
        <v>9</v>
      </c>
      <c r="AJ25" s="174" t="s">
        <v>36</v>
      </c>
      <c r="AQ25" t="s">
        <v>315</v>
      </c>
      <c r="AR25">
        <v>15000</v>
      </c>
      <c r="AX25">
        <f t="shared" ref="AX25:AX31" si="15">IF(U25="",R25*$AR$25,0)</f>
        <v>0</v>
      </c>
    </row>
    <row r="26" spans="1:52">
      <c r="A26">
        <v>11</v>
      </c>
      <c r="B26">
        <v>202</v>
      </c>
      <c r="C26" t="s">
        <v>103</v>
      </c>
      <c r="D26" t="s">
        <v>18</v>
      </c>
      <c r="E26" t="s">
        <v>41</v>
      </c>
      <c r="F26" t="s">
        <v>105</v>
      </c>
      <c r="G26">
        <v>4</v>
      </c>
      <c r="K26" s="2" t="s">
        <v>60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  <c r="R26" s="2">
        <v>5</v>
      </c>
      <c r="S26" s="214"/>
      <c r="T26" s="9">
        <f t="shared" si="14"/>
        <v>0.41666666666666669</v>
      </c>
      <c r="U26" s="9" t="s">
        <v>10</v>
      </c>
      <c r="X26" s="175" t="s">
        <v>311</v>
      </c>
      <c r="Y26" s="9">
        <f>(AE!$L$14-AE!$M$14)</f>
        <v>1.0666666666666664</v>
      </c>
      <c r="Z26" s="9">
        <f>(CB!$L$14-CB!$M$14)</f>
        <v>2.4</v>
      </c>
      <c r="AA26" s="9">
        <f>(CP!$L$14-CP!$M$14)</f>
        <v>0.96666666666666679</v>
      </c>
      <c r="AB26" s="9">
        <f>(CV!$L$14-CV!$M$14)</f>
        <v>0.56666666666666687</v>
      </c>
      <c r="AC26" s="9">
        <f>(JC!$L$14-JC!$M$14)</f>
        <v>0.3666666666666667</v>
      </c>
      <c r="AD26" s="9">
        <f>(JLL!$L$14-JLL!$M$14)</f>
        <v>0.20000000000000018</v>
      </c>
      <c r="AE26" s="9">
        <f>(JT!$L$14-JT!$M$14)</f>
        <v>0</v>
      </c>
      <c r="AF26" s="9">
        <f>(MER!$L$14-MER!$M$14)</f>
        <v>0.46666666666666679</v>
      </c>
      <c r="AG26" s="9">
        <f>(MFE!$L$14-MFE!$M$14)</f>
        <v>0.26666666666666661</v>
      </c>
      <c r="AH26" s="9">
        <f>(MJA!$L$14-MJA!$M$14)</f>
        <v>0.3666666666666667</v>
      </c>
      <c r="AI26" s="9">
        <f>(NN!$L$14-NN!$M$14)</f>
        <v>2.0999999999999996</v>
      </c>
      <c r="AJ26" s="9">
        <f>(XU!$L$14-XU!$M$14)</f>
        <v>0.39999999999999991</v>
      </c>
      <c r="AQ26" t="s">
        <v>316</v>
      </c>
      <c r="AR26">
        <v>12000</v>
      </c>
      <c r="AX26">
        <f t="shared" si="15"/>
        <v>0</v>
      </c>
    </row>
    <row r="27" spans="1:52">
      <c r="A27">
        <v>11</v>
      </c>
      <c r="B27">
        <v>532</v>
      </c>
      <c r="C27" t="s">
        <v>103</v>
      </c>
      <c r="D27" t="s">
        <v>18</v>
      </c>
      <c r="E27" t="s">
        <v>41</v>
      </c>
      <c r="F27" t="s">
        <v>107</v>
      </c>
      <c r="G27">
        <v>2</v>
      </c>
      <c r="K27" s="2" t="s">
        <v>41</v>
      </c>
      <c r="L27" s="2">
        <v>1</v>
      </c>
      <c r="M27" s="2">
        <v>2</v>
      </c>
      <c r="N27" s="2">
        <v>1</v>
      </c>
      <c r="O27" s="2">
        <v>1</v>
      </c>
      <c r="P27" s="2">
        <v>1</v>
      </c>
      <c r="Q27" s="2">
        <v>0</v>
      </c>
      <c r="R27" s="2">
        <v>6</v>
      </c>
      <c r="S27" s="214"/>
      <c r="T27" s="9">
        <f t="shared" si="14"/>
        <v>0.5</v>
      </c>
      <c r="U27" s="9"/>
      <c r="X27" s="175" t="s">
        <v>312</v>
      </c>
      <c r="Y27" s="9">
        <f>SUMIFS($T$24:$T$39,$U$24:$U$39,Y25)+SUMIFS($R$43:$R$70,$S$43:$S$70,Y25)</f>
        <v>0.75</v>
      </c>
      <c r="Z27" s="9">
        <f>SUMIFS($T$24:$T$39,$U$24:$U$39,Z25)+SUMIFS($R$43:$R$70,$S$43:$S$70,Z25)</f>
        <v>0.41666666666666669</v>
      </c>
      <c r="AA27" s="9">
        <f>SUMIFS($T$24:$T$39,$U$24:$U$39,AA25)+SUMIFS($R$43:$R$70,$S$43:$S$70,AA25)</f>
        <v>0</v>
      </c>
      <c r="AB27" s="9">
        <f t="shared" ref="AB27:AJ27" si="16">SUMIFS($T$24:$T$39,$U$24:$U$39,AB25)+SUMIFS($R$43:$R$70,$S$43:$S$70,AB25)</f>
        <v>0</v>
      </c>
      <c r="AC27" s="9">
        <f t="shared" si="16"/>
        <v>0</v>
      </c>
      <c r="AD27" s="9">
        <f t="shared" si="16"/>
        <v>0</v>
      </c>
      <c r="AE27" s="9">
        <f t="shared" si="16"/>
        <v>0</v>
      </c>
      <c r="AF27" s="9">
        <f t="shared" si="16"/>
        <v>0</v>
      </c>
      <c r="AG27" s="9">
        <f t="shared" si="16"/>
        <v>0</v>
      </c>
      <c r="AH27" s="9">
        <f t="shared" si="16"/>
        <v>0</v>
      </c>
      <c r="AI27" s="9">
        <f t="shared" si="16"/>
        <v>0</v>
      </c>
      <c r="AJ27" s="9">
        <f t="shared" si="16"/>
        <v>0</v>
      </c>
      <c r="AQ27" t="s">
        <v>317</v>
      </c>
      <c r="AR27">
        <v>25000</v>
      </c>
      <c r="AX27">
        <f t="shared" si="15"/>
        <v>90000</v>
      </c>
    </row>
    <row r="28" spans="1:52">
      <c r="A28">
        <v>14</v>
      </c>
      <c r="B28">
        <v>264</v>
      </c>
      <c r="C28" t="s">
        <v>103</v>
      </c>
      <c r="D28" t="s">
        <v>18</v>
      </c>
      <c r="E28" t="s">
        <v>41</v>
      </c>
      <c r="F28" t="s">
        <v>105</v>
      </c>
      <c r="G28">
        <v>5</v>
      </c>
      <c r="K28" s="2" t="s">
        <v>72</v>
      </c>
      <c r="L28" s="2">
        <v>1</v>
      </c>
      <c r="M28" s="2">
        <v>1</v>
      </c>
      <c r="N28" s="2">
        <v>1</v>
      </c>
      <c r="O28" s="2">
        <v>0</v>
      </c>
      <c r="P28" s="2">
        <v>1</v>
      </c>
      <c r="Q28" s="2">
        <v>0</v>
      </c>
      <c r="R28" s="2">
        <v>4</v>
      </c>
      <c r="S28" s="214"/>
      <c r="T28" s="9">
        <f t="shared" si="14"/>
        <v>0.33333333333333331</v>
      </c>
      <c r="U28" s="9"/>
      <c r="AX28">
        <f t="shared" si="15"/>
        <v>60000</v>
      </c>
    </row>
    <row r="29" spans="1:52">
      <c r="A29">
        <v>18</v>
      </c>
      <c r="B29">
        <v>708</v>
      </c>
      <c r="C29" t="s">
        <v>103</v>
      </c>
      <c r="D29" t="s">
        <v>18</v>
      </c>
      <c r="E29" t="s">
        <v>41</v>
      </c>
      <c r="F29" t="s">
        <v>107</v>
      </c>
      <c r="G29">
        <v>3</v>
      </c>
      <c r="K29" s="2" t="s">
        <v>83</v>
      </c>
      <c r="L29" s="2">
        <v>1</v>
      </c>
      <c r="M29" s="2">
        <v>3</v>
      </c>
      <c r="N29" s="2">
        <v>2</v>
      </c>
      <c r="O29" s="2">
        <v>1</v>
      </c>
      <c r="P29" s="2">
        <v>2</v>
      </c>
      <c r="Q29" s="2">
        <v>0</v>
      </c>
      <c r="R29" s="2">
        <v>9</v>
      </c>
      <c r="S29" s="214"/>
      <c r="T29" s="9">
        <f t="shared" si="14"/>
        <v>0.75</v>
      </c>
      <c r="U29" s="9"/>
      <c r="W29">
        <f>SUM(T24:T31,T35:T39,R43:R52,R56:R57,R61:R70)</f>
        <v>13.333333333333332</v>
      </c>
      <c r="AN29" t="s">
        <v>103</v>
      </c>
      <c r="AO29" t="s">
        <v>106</v>
      </c>
      <c r="AP29" t="s">
        <v>6</v>
      </c>
      <c r="AX29">
        <f t="shared" si="15"/>
        <v>135000</v>
      </c>
    </row>
    <row r="30" spans="1:52">
      <c r="A30">
        <v>25</v>
      </c>
      <c r="B30">
        <v>884</v>
      </c>
      <c r="C30" t="s">
        <v>103</v>
      </c>
      <c r="D30" t="s">
        <v>18</v>
      </c>
      <c r="E30" t="s">
        <v>41</v>
      </c>
      <c r="F30" t="s">
        <v>107</v>
      </c>
      <c r="G30">
        <v>4</v>
      </c>
      <c r="K30" s="2" t="s">
        <v>77</v>
      </c>
      <c r="L30" s="2">
        <v>1</v>
      </c>
      <c r="M30" s="2">
        <v>1</v>
      </c>
      <c r="N30" s="2">
        <v>2</v>
      </c>
      <c r="O30" s="2">
        <v>2</v>
      </c>
      <c r="P30" s="2">
        <v>2</v>
      </c>
      <c r="Q30" s="2">
        <v>0</v>
      </c>
      <c r="R30" s="2">
        <v>8</v>
      </c>
      <c r="S30" s="214"/>
      <c r="T30" s="9">
        <f t="shared" si="14"/>
        <v>0.66666666666666663</v>
      </c>
      <c r="U30" s="9"/>
      <c r="W30">
        <f>SUM(Y26:AJ26)</f>
        <v>9.1666666666666679</v>
      </c>
      <c r="AM30" t="s">
        <v>310</v>
      </c>
      <c r="AN30" s="155">
        <f>SUM(R24:R31,R43:R52)*$AR$25</f>
        <v>673750.00000000023</v>
      </c>
      <c r="AO30" s="155">
        <f>((2*SUM(P56:P57))+SUM(R35:R39))*$AR$26</f>
        <v>444000</v>
      </c>
      <c r="AP30" s="155">
        <f>SUM(P61:P70)*$AR$27</f>
        <v>875000</v>
      </c>
      <c r="AX30">
        <f t="shared" si="15"/>
        <v>120000</v>
      </c>
    </row>
    <row r="31" spans="1:52">
      <c r="A31">
        <v>14</v>
      </c>
      <c r="B31">
        <v>571</v>
      </c>
      <c r="C31" t="s">
        <v>6</v>
      </c>
      <c r="D31" t="s">
        <v>30</v>
      </c>
      <c r="E31" t="s">
        <v>55</v>
      </c>
      <c r="F31" t="s">
        <v>107</v>
      </c>
      <c r="G31">
        <v>2</v>
      </c>
      <c r="K31" s="2" t="s">
        <v>20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  <c r="S31" s="214"/>
      <c r="T31" s="9">
        <f t="shared" si="14"/>
        <v>8.3333333333333329E-2</v>
      </c>
      <c r="U31" s="9"/>
      <c r="AM31" t="s">
        <v>309</v>
      </c>
      <c r="AN31" s="155">
        <f>SUM(T24:T31,R43:R52)*$AV$24</f>
        <v>1616999.9999999995</v>
      </c>
      <c r="AO31" s="155">
        <f>SUM(T35:T39,R56:R57)*$AV$24</f>
        <v>517999.99999999994</v>
      </c>
      <c r="AP31" s="155">
        <f>SUM(R61:R70)*$AV$24</f>
        <v>1225000</v>
      </c>
      <c r="AX31">
        <f t="shared" si="15"/>
        <v>15000</v>
      </c>
    </row>
    <row r="32" spans="1:52">
      <c r="A32">
        <v>21</v>
      </c>
      <c r="B32">
        <v>743</v>
      </c>
      <c r="C32" t="s">
        <v>6</v>
      </c>
      <c r="D32" t="s">
        <v>30</v>
      </c>
      <c r="E32" t="s">
        <v>55</v>
      </c>
      <c r="F32" t="s">
        <v>107</v>
      </c>
      <c r="G32">
        <v>3</v>
      </c>
    </row>
    <row r="33" spans="1:50">
      <c r="A33">
        <v>28</v>
      </c>
      <c r="B33">
        <v>923</v>
      </c>
      <c r="C33" t="s">
        <v>6</v>
      </c>
      <c r="D33" t="s">
        <v>30</v>
      </c>
      <c r="E33" t="s">
        <v>55</v>
      </c>
      <c r="F33" t="s">
        <v>107</v>
      </c>
      <c r="G33">
        <v>4</v>
      </c>
      <c r="K33" s="3" t="s">
        <v>114</v>
      </c>
      <c r="L33" s="215" t="s">
        <v>111</v>
      </c>
      <c r="M33" s="215"/>
      <c r="N33" s="215"/>
      <c r="O33" s="215"/>
      <c r="P33" s="215"/>
      <c r="Q33" s="215"/>
      <c r="R33" s="215" t="s">
        <v>112</v>
      </c>
      <c r="S33" s="215" t="s">
        <v>113</v>
      </c>
      <c r="AN33" t="s">
        <v>103</v>
      </c>
      <c r="AO33" s="155">
        <f>SUM(AX24:AX31,AX43:AX52)</f>
        <v>945000</v>
      </c>
    </row>
    <row r="34" spans="1:50">
      <c r="A34">
        <v>2</v>
      </c>
      <c r="B34">
        <v>24</v>
      </c>
      <c r="C34" t="s">
        <v>103</v>
      </c>
      <c r="D34" t="s">
        <v>30</v>
      </c>
      <c r="E34" t="s">
        <v>55</v>
      </c>
      <c r="F34" t="s">
        <v>105</v>
      </c>
      <c r="G34">
        <v>1</v>
      </c>
      <c r="K34" s="3" t="s">
        <v>110</v>
      </c>
      <c r="L34" s="3">
        <v>1</v>
      </c>
      <c r="M34" s="3">
        <v>2</v>
      </c>
      <c r="N34" s="3">
        <v>3</v>
      </c>
      <c r="O34" s="3">
        <v>4</v>
      </c>
      <c r="P34" s="3">
        <v>5</v>
      </c>
      <c r="Q34" s="3">
        <v>6</v>
      </c>
      <c r="R34" s="215"/>
      <c r="S34" s="215"/>
      <c r="T34" s="173" t="s">
        <v>313</v>
      </c>
      <c r="U34" s="173" t="s">
        <v>314</v>
      </c>
      <c r="AN34" t="s">
        <v>106</v>
      </c>
      <c r="AO34" s="155">
        <f>SUM(AX35:AX39,AX56:AX57)</f>
        <v>444000</v>
      </c>
      <c r="AP34" s="155"/>
    </row>
    <row r="35" spans="1:50">
      <c r="A35">
        <v>2</v>
      </c>
      <c r="B35">
        <v>26</v>
      </c>
      <c r="C35" t="s">
        <v>103</v>
      </c>
      <c r="D35" t="s">
        <v>30</v>
      </c>
      <c r="E35" t="s">
        <v>55</v>
      </c>
      <c r="F35" t="s">
        <v>105</v>
      </c>
      <c r="G35">
        <v>1</v>
      </c>
      <c r="K35" s="2" t="s">
        <v>76</v>
      </c>
      <c r="L35" s="2">
        <v>1</v>
      </c>
      <c r="M35" s="2">
        <v>1</v>
      </c>
      <c r="N35" s="2">
        <v>1</v>
      </c>
      <c r="O35" s="2">
        <v>1</v>
      </c>
      <c r="P35" s="2">
        <v>0</v>
      </c>
      <c r="Q35" s="2">
        <v>0</v>
      </c>
      <c r="R35" s="2">
        <v>4</v>
      </c>
      <c r="S35" s="214">
        <v>25</v>
      </c>
      <c r="T35" s="9">
        <f>(R35*1)/$AU$24</f>
        <v>0.22222222222222221</v>
      </c>
      <c r="U35" s="9"/>
      <c r="AN35" t="s">
        <v>6</v>
      </c>
      <c r="AO35" s="155">
        <f>SUM(AX61:AX70)</f>
        <v>875000</v>
      </c>
      <c r="AP35" s="155"/>
      <c r="AX35">
        <f>IF(U35="",R35*$AR$26,0)</f>
        <v>48000</v>
      </c>
    </row>
    <row r="36" spans="1:50">
      <c r="A36">
        <v>5</v>
      </c>
      <c r="B36">
        <v>90</v>
      </c>
      <c r="C36" t="s">
        <v>103</v>
      </c>
      <c r="D36" t="s">
        <v>30</v>
      </c>
      <c r="E36" t="s">
        <v>55</v>
      </c>
      <c r="F36" t="s">
        <v>105</v>
      </c>
      <c r="G36">
        <v>2</v>
      </c>
      <c r="K36" s="2" t="s">
        <v>68</v>
      </c>
      <c r="L36" s="2">
        <v>1</v>
      </c>
      <c r="M36" s="2">
        <v>1</v>
      </c>
      <c r="N36" s="2">
        <v>1</v>
      </c>
      <c r="O36" s="2">
        <v>1</v>
      </c>
      <c r="P36" s="2">
        <v>0</v>
      </c>
      <c r="Q36" s="2">
        <v>0</v>
      </c>
      <c r="R36" s="2">
        <v>4</v>
      </c>
      <c r="S36" s="214"/>
      <c r="T36" s="9">
        <f>(R36*1)/$AU$24</f>
        <v>0.22222222222222221</v>
      </c>
      <c r="U36" s="9"/>
      <c r="AN36" t="s">
        <v>113</v>
      </c>
      <c r="AO36" s="176">
        <f>SUM(AO33:AO35)</f>
        <v>2264000</v>
      </c>
      <c r="AX36">
        <f t="shared" ref="AX36:AX39" si="17">IF(U36="",R36*$AR$26,0)</f>
        <v>48000</v>
      </c>
    </row>
    <row r="37" spans="1:50">
      <c r="A37">
        <v>8</v>
      </c>
      <c r="B37">
        <v>142</v>
      </c>
      <c r="C37" t="s">
        <v>103</v>
      </c>
      <c r="D37" t="s">
        <v>30</v>
      </c>
      <c r="E37" t="s">
        <v>55</v>
      </c>
      <c r="F37" t="s">
        <v>105</v>
      </c>
      <c r="G37">
        <v>3</v>
      </c>
      <c r="K37" s="2" t="s">
        <v>41</v>
      </c>
      <c r="L37" s="2">
        <v>1</v>
      </c>
      <c r="M37" s="2">
        <v>2</v>
      </c>
      <c r="N37" s="2">
        <v>1</v>
      </c>
      <c r="O37" s="2">
        <v>1</v>
      </c>
      <c r="P37" s="2">
        <v>1</v>
      </c>
      <c r="Q37" s="2">
        <v>0</v>
      </c>
      <c r="R37" s="2">
        <v>6</v>
      </c>
      <c r="S37" s="214"/>
      <c r="T37" s="9">
        <f>(R37*1)/$AU$24</f>
        <v>0.33333333333333331</v>
      </c>
      <c r="U37" s="9"/>
      <c r="AX37">
        <f t="shared" si="17"/>
        <v>72000</v>
      </c>
    </row>
    <row r="38" spans="1:50">
      <c r="A38">
        <v>11</v>
      </c>
      <c r="B38">
        <v>212</v>
      </c>
      <c r="C38" t="s">
        <v>103</v>
      </c>
      <c r="D38" t="s">
        <v>30</v>
      </c>
      <c r="E38" t="s">
        <v>55</v>
      </c>
      <c r="F38" t="s">
        <v>105</v>
      </c>
      <c r="G38">
        <v>4</v>
      </c>
      <c r="K38" s="2" t="s">
        <v>83</v>
      </c>
      <c r="L38" s="2">
        <v>1</v>
      </c>
      <c r="M38" s="2">
        <v>3</v>
      </c>
      <c r="N38" s="2">
        <v>2</v>
      </c>
      <c r="O38" s="2">
        <v>1</v>
      </c>
      <c r="P38" s="2">
        <v>2</v>
      </c>
      <c r="Q38" s="2">
        <v>0</v>
      </c>
      <c r="R38" s="2">
        <v>9</v>
      </c>
      <c r="S38" s="214"/>
      <c r="T38" s="9">
        <f>(R38*1)/$AU$24</f>
        <v>0.5</v>
      </c>
      <c r="U38" s="9"/>
      <c r="AX38">
        <f t="shared" si="17"/>
        <v>108000</v>
      </c>
    </row>
    <row r="39" spans="1:50">
      <c r="A39">
        <v>11</v>
      </c>
      <c r="B39">
        <v>568</v>
      </c>
      <c r="C39" t="s">
        <v>103</v>
      </c>
      <c r="D39" t="s">
        <v>30</v>
      </c>
      <c r="E39" t="s">
        <v>55</v>
      </c>
      <c r="F39" t="s">
        <v>107</v>
      </c>
      <c r="G39">
        <v>2</v>
      </c>
      <c r="K39" s="2" t="s">
        <v>29</v>
      </c>
      <c r="L39" s="2">
        <v>1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2</v>
      </c>
      <c r="S39" s="214"/>
      <c r="T39" s="9">
        <f>(R39*1)/$AU$24</f>
        <v>0.1111111111111111</v>
      </c>
      <c r="U39" s="9"/>
      <c r="AX39">
        <f t="shared" si="17"/>
        <v>24000</v>
      </c>
    </row>
    <row r="40" spans="1:50">
      <c r="A40">
        <v>18</v>
      </c>
      <c r="B40">
        <v>740</v>
      </c>
      <c r="C40" t="s">
        <v>103</v>
      </c>
      <c r="D40" t="s">
        <v>30</v>
      </c>
      <c r="E40" t="s">
        <v>55</v>
      </c>
      <c r="F40" t="s">
        <v>107</v>
      </c>
      <c r="G40">
        <v>3</v>
      </c>
    </row>
    <row r="41" spans="1:50">
      <c r="A41">
        <v>25</v>
      </c>
      <c r="B41">
        <v>920</v>
      </c>
      <c r="C41" t="s">
        <v>103</v>
      </c>
      <c r="D41" t="s">
        <v>30</v>
      </c>
      <c r="E41" t="s">
        <v>55</v>
      </c>
      <c r="F41" t="s">
        <v>107</v>
      </c>
      <c r="G41">
        <v>4</v>
      </c>
      <c r="K41" s="3" t="s">
        <v>115</v>
      </c>
      <c r="L41" s="215" t="s">
        <v>111</v>
      </c>
      <c r="M41" s="215"/>
      <c r="N41" s="215"/>
      <c r="O41" s="215"/>
      <c r="P41" s="215" t="s">
        <v>112</v>
      </c>
      <c r="Q41" s="215" t="s">
        <v>113</v>
      </c>
    </row>
    <row r="42" spans="1:50">
      <c r="A42">
        <v>7</v>
      </c>
      <c r="B42">
        <v>395</v>
      </c>
      <c r="C42" t="s">
        <v>6</v>
      </c>
      <c r="D42" t="s">
        <v>18</v>
      </c>
      <c r="E42" t="s">
        <v>60</v>
      </c>
      <c r="F42" t="s">
        <v>107</v>
      </c>
      <c r="G42">
        <v>1</v>
      </c>
      <c r="K42" s="3" t="s">
        <v>110</v>
      </c>
      <c r="L42" s="3">
        <v>1</v>
      </c>
      <c r="M42" s="3">
        <v>2</v>
      </c>
      <c r="N42" s="3">
        <v>3</v>
      </c>
      <c r="O42" s="3">
        <v>4</v>
      </c>
      <c r="P42" s="215"/>
      <c r="Q42" s="215"/>
      <c r="R42" s="173" t="s">
        <v>313</v>
      </c>
      <c r="S42" s="173" t="s">
        <v>314</v>
      </c>
    </row>
    <row r="43" spans="1:50">
      <c r="A43">
        <v>14</v>
      </c>
      <c r="B43">
        <v>579</v>
      </c>
      <c r="C43" t="s">
        <v>6</v>
      </c>
      <c r="D43" t="s">
        <v>18</v>
      </c>
      <c r="E43" t="s">
        <v>60</v>
      </c>
      <c r="F43" t="s">
        <v>107</v>
      </c>
      <c r="G43">
        <v>2</v>
      </c>
      <c r="K43" s="2" t="s">
        <v>76</v>
      </c>
      <c r="L43" s="2">
        <v>1</v>
      </c>
      <c r="M43" s="2">
        <v>1</v>
      </c>
      <c r="N43" s="2">
        <v>1</v>
      </c>
      <c r="O43" s="2">
        <v>2</v>
      </c>
      <c r="P43" s="2">
        <v>5</v>
      </c>
      <c r="Q43" s="214">
        <v>35</v>
      </c>
      <c r="R43" s="9">
        <f t="shared" ref="R43:R52" si="18">(P43*1.5)/$AU$24</f>
        <v>0.41666666666666669</v>
      </c>
      <c r="S43" s="9"/>
      <c r="AX43">
        <f>IF(S43="",P43*$AR$25,0)</f>
        <v>75000</v>
      </c>
    </row>
    <row r="44" spans="1:50">
      <c r="A44">
        <v>21</v>
      </c>
      <c r="B44">
        <v>755</v>
      </c>
      <c r="C44" t="s">
        <v>6</v>
      </c>
      <c r="D44" t="s">
        <v>18</v>
      </c>
      <c r="E44" t="s">
        <v>60</v>
      </c>
      <c r="F44" t="s">
        <v>107</v>
      </c>
      <c r="G44">
        <v>3</v>
      </c>
      <c r="K44" s="2" t="s">
        <v>71</v>
      </c>
      <c r="L44" s="2">
        <v>0</v>
      </c>
      <c r="M44" s="2">
        <v>0</v>
      </c>
      <c r="N44" s="2">
        <v>0</v>
      </c>
      <c r="O44" s="2">
        <v>1</v>
      </c>
      <c r="P44" s="2">
        <v>1</v>
      </c>
      <c r="Q44" s="214"/>
      <c r="R44" s="9">
        <f t="shared" si="18"/>
        <v>8.3333333333333329E-2</v>
      </c>
      <c r="S44" s="9"/>
      <c r="AX44">
        <f t="shared" ref="AX44:AX52" si="19">IF(S44="",P44*$AR$25,0)</f>
        <v>15000</v>
      </c>
    </row>
    <row r="45" spans="1:50">
      <c r="A45">
        <v>28</v>
      </c>
      <c r="B45">
        <v>935</v>
      </c>
      <c r="C45" t="s">
        <v>6</v>
      </c>
      <c r="D45" t="s">
        <v>18</v>
      </c>
      <c r="E45" t="s">
        <v>60</v>
      </c>
      <c r="F45" t="s">
        <v>107</v>
      </c>
      <c r="G45">
        <v>4</v>
      </c>
      <c r="K45" s="2" t="s">
        <v>55</v>
      </c>
      <c r="L45" s="2">
        <v>0</v>
      </c>
      <c r="M45" s="2">
        <v>1</v>
      </c>
      <c r="N45" s="2">
        <v>1</v>
      </c>
      <c r="O45" s="2">
        <v>1</v>
      </c>
      <c r="P45" s="2">
        <v>3</v>
      </c>
      <c r="Q45" s="214"/>
      <c r="R45" s="9">
        <f t="shared" si="18"/>
        <v>0.25</v>
      </c>
      <c r="S45" s="9"/>
      <c r="AX45">
        <f t="shared" si="19"/>
        <v>45000</v>
      </c>
    </row>
    <row r="46" spans="1:50">
      <c r="A46">
        <v>2</v>
      </c>
      <c r="B46">
        <v>28</v>
      </c>
      <c r="C46" t="s">
        <v>103</v>
      </c>
      <c r="D46" t="s">
        <v>18</v>
      </c>
      <c r="E46" t="s">
        <v>60</v>
      </c>
      <c r="F46" t="s">
        <v>105</v>
      </c>
      <c r="G46">
        <v>1</v>
      </c>
      <c r="K46" s="2" t="s">
        <v>60</v>
      </c>
      <c r="L46" s="2">
        <v>1</v>
      </c>
      <c r="M46" s="2">
        <v>1</v>
      </c>
      <c r="N46" s="2">
        <v>1</v>
      </c>
      <c r="O46" s="2">
        <v>1</v>
      </c>
      <c r="P46" s="2">
        <v>4</v>
      </c>
      <c r="Q46" s="214"/>
      <c r="R46" s="9">
        <f t="shared" si="18"/>
        <v>0.33333333333333331</v>
      </c>
      <c r="S46" s="9"/>
      <c r="AX46">
        <f t="shared" si="19"/>
        <v>60000</v>
      </c>
    </row>
    <row r="47" spans="1:50">
      <c r="A47">
        <v>4</v>
      </c>
      <c r="B47">
        <v>392</v>
      </c>
      <c r="C47" t="s">
        <v>103</v>
      </c>
      <c r="D47" t="s">
        <v>18</v>
      </c>
      <c r="E47" t="s">
        <v>60</v>
      </c>
      <c r="F47" t="s">
        <v>107</v>
      </c>
      <c r="G47">
        <v>1</v>
      </c>
      <c r="K47" s="2" t="s">
        <v>41</v>
      </c>
      <c r="L47" s="2">
        <v>1</v>
      </c>
      <c r="M47" s="2">
        <v>1</v>
      </c>
      <c r="N47" s="2">
        <v>1</v>
      </c>
      <c r="O47" s="2">
        <v>1</v>
      </c>
      <c r="P47" s="2">
        <v>4</v>
      </c>
      <c r="Q47" s="214"/>
      <c r="R47" s="9">
        <f t="shared" si="18"/>
        <v>0.33333333333333331</v>
      </c>
      <c r="S47" s="9"/>
      <c r="AX47">
        <f t="shared" si="19"/>
        <v>60000</v>
      </c>
    </row>
    <row r="48" spans="1:50">
      <c r="A48">
        <v>5</v>
      </c>
      <c r="B48">
        <v>92</v>
      </c>
      <c r="C48" t="s">
        <v>103</v>
      </c>
      <c r="D48" t="s">
        <v>18</v>
      </c>
      <c r="E48" t="s">
        <v>60</v>
      </c>
      <c r="F48" t="s">
        <v>105</v>
      </c>
      <c r="G48">
        <v>2</v>
      </c>
      <c r="K48" s="2" t="s">
        <v>72</v>
      </c>
      <c r="L48" s="2">
        <v>0</v>
      </c>
      <c r="M48" s="2">
        <v>1</v>
      </c>
      <c r="N48" s="2">
        <v>0</v>
      </c>
      <c r="O48" s="2">
        <v>0</v>
      </c>
      <c r="P48" s="2">
        <v>1</v>
      </c>
      <c r="Q48" s="214"/>
      <c r="R48" s="9">
        <f t="shared" si="18"/>
        <v>8.3333333333333329E-2</v>
      </c>
      <c r="S48" s="9"/>
      <c r="AX48">
        <f t="shared" si="19"/>
        <v>15000</v>
      </c>
    </row>
    <row r="49" spans="1:50">
      <c r="A49">
        <v>8</v>
      </c>
      <c r="B49">
        <v>144</v>
      </c>
      <c r="C49" t="s">
        <v>103</v>
      </c>
      <c r="D49" t="s">
        <v>18</v>
      </c>
      <c r="E49" t="s">
        <v>60</v>
      </c>
      <c r="F49" t="s">
        <v>105</v>
      </c>
      <c r="G49">
        <v>3</v>
      </c>
      <c r="K49" s="2" t="s">
        <v>83</v>
      </c>
      <c r="L49" s="2">
        <v>1</v>
      </c>
      <c r="M49" s="2">
        <v>1</v>
      </c>
      <c r="N49" s="2">
        <v>1</v>
      </c>
      <c r="O49" s="2">
        <v>1</v>
      </c>
      <c r="P49" s="2">
        <v>4</v>
      </c>
      <c r="Q49" s="214"/>
      <c r="R49" s="9">
        <f t="shared" si="18"/>
        <v>0.33333333333333331</v>
      </c>
      <c r="S49" s="9"/>
      <c r="AX49">
        <f t="shared" si="19"/>
        <v>60000</v>
      </c>
    </row>
    <row r="50" spans="1:50">
      <c r="A50">
        <v>11</v>
      </c>
      <c r="B50">
        <v>214</v>
      </c>
      <c r="C50" t="s">
        <v>103</v>
      </c>
      <c r="D50" t="s">
        <v>18</v>
      </c>
      <c r="E50" t="s">
        <v>60</v>
      </c>
      <c r="F50" t="s">
        <v>105</v>
      </c>
      <c r="G50">
        <v>4</v>
      </c>
      <c r="K50" s="2" t="s">
        <v>81</v>
      </c>
      <c r="L50" s="2">
        <v>1</v>
      </c>
      <c r="M50" s="2">
        <v>1</v>
      </c>
      <c r="N50" s="2">
        <v>1</v>
      </c>
      <c r="O50" s="2">
        <v>1</v>
      </c>
      <c r="P50" s="2">
        <v>4</v>
      </c>
      <c r="Q50" s="214"/>
      <c r="R50" s="9">
        <f t="shared" si="18"/>
        <v>0.33333333333333331</v>
      </c>
      <c r="S50" s="9"/>
      <c r="AX50">
        <f t="shared" si="19"/>
        <v>60000</v>
      </c>
    </row>
    <row r="51" spans="1:50">
      <c r="A51">
        <v>11</v>
      </c>
      <c r="B51">
        <v>576</v>
      </c>
      <c r="C51" t="s">
        <v>103</v>
      </c>
      <c r="D51" t="s">
        <v>18</v>
      </c>
      <c r="E51" t="s">
        <v>60</v>
      </c>
      <c r="F51" t="s">
        <v>107</v>
      </c>
      <c r="G51">
        <v>2</v>
      </c>
      <c r="K51" s="2" t="s">
        <v>77</v>
      </c>
      <c r="L51" s="2">
        <v>2</v>
      </c>
      <c r="M51" s="2">
        <v>1</v>
      </c>
      <c r="N51" s="2">
        <v>2</v>
      </c>
      <c r="O51" s="2">
        <v>1</v>
      </c>
      <c r="P51" s="2">
        <v>6</v>
      </c>
      <c r="Q51" s="214"/>
      <c r="R51" s="9">
        <f t="shared" si="18"/>
        <v>0.5</v>
      </c>
      <c r="S51" s="9"/>
      <c r="AX51">
        <f t="shared" si="19"/>
        <v>90000</v>
      </c>
    </row>
    <row r="52" spans="1:50">
      <c r="A52">
        <v>14</v>
      </c>
      <c r="B52">
        <v>274</v>
      </c>
      <c r="C52" t="s">
        <v>103</v>
      </c>
      <c r="D52" t="s">
        <v>18</v>
      </c>
      <c r="E52" t="s">
        <v>60</v>
      </c>
      <c r="F52" t="s">
        <v>105</v>
      </c>
      <c r="G52">
        <v>5</v>
      </c>
      <c r="K52" s="2" t="s">
        <v>20</v>
      </c>
      <c r="L52" s="2">
        <v>0</v>
      </c>
      <c r="M52" s="2">
        <v>1</v>
      </c>
      <c r="N52" s="2">
        <v>1</v>
      </c>
      <c r="O52" s="2">
        <v>1</v>
      </c>
      <c r="P52" s="2">
        <v>3</v>
      </c>
      <c r="Q52" s="214"/>
      <c r="R52" s="9">
        <f t="shared" si="18"/>
        <v>0.25</v>
      </c>
      <c r="S52" s="9"/>
      <c r="AX52">
        <f t="shared" si="19"/>
        <v>45000</v>
      </c>
    </row>
    <row r="53" spans="1:50">
      <c r="A53">
        <v>18</v>
      </c>
      <c r="B53">
        <v>752</v>
      </c>
      <c r="C53" t="s">
        <v>103</v>
      </c>
      <c r="D53" t="s">
        <v>18</v>
      </c>
      <c r="E53" t="s">
        <v>60</v>
      </c>
      <c r="F53" t="s">
        <v>107</v>
      </c>
      <c r="G53">
        <v>3</v>
      </c>
    </row>
    <row r="54" spans="1:50">
      <c r="A54">
        <v>25</v>
      </c>
      <c r="B54">
        <v>932</v>
      </c>
      <c r="C54" t="s">
        <v>103</v>
      </c>
      <c r="D54" t="s">
        <v>18</v>
      </c>
      <c r="E54" t="s">
        <v>60</v>
      </c>
      <c r="F54" t="s">
        <v>107</v>
      </c>
      <c r="G54">
        <v>4</v>
      </c>
      <c r="K54" s="3" t="s">
        <v>116</v>
      </c>
      <c r="L54" s="215" t="s">
        <v>111</v>
      </c>
      <c r="M54" s="215"/>
      <c r="N54" s="215"/>
      <c r="O54" s="215"/>
      <c r="P54" s="215" t="s">
        <v>112</v>
      </c>
      <c r="Q54" s="215" t="s">
        <v>113</v>
      </c>
    </row>
    <row r="55" spans="1:50">
      <c r="A55">
        <v>3</v>
      </c>
      <c r="B55">
        <v>413</v>
      </c>
      <c r="C55" t="s">
        <v>106</v>
      </c>
      <c r="D55" t="s">
        <v>13</v>
      </c>
      <c r="E55" t="s">
        <v>66</v>
      </c>
      <c r="F55" t="s">
        <v>107</v>
      </c>
      <c r="G55">
        <v>1</v>
      </c>
      <c r="K55" s="3" t="s">
        <v>110</v>
      </c>
      <c r="L55" s="3">
        <v>1</v>
      </c>
      <c r="M55" s="3">
        <v>2</v>
      </c>
      <c r="N55" s="3">
        <v>3</v>
      </c>
      <c r="O55" s="3">
        <v>4</v>
      </c>
      <c r="P55" s="215"/>
      <c r="Q55" s="215"/>
      <c r="R55" s="173" t="s">
        <v>313</v>
      </c>
      <c r="S55" s="173" t="s">
        <v>314</v>
      </c>
    </row>
    <row r="56" spans="1:50">
      <c r="A56">
        <v>5</v>
      </c>
      <c r="B56">
        <v>414</v>
      </c>
      <c r="C56" t="s">
        <v>106</v>
      </c>
      <c r="D56" t="s">
        <v>13</v>
      </c>
      <c r="E56" t="s">
        <v>66</v>
      </c>
      <c r="F56" t="s">
        <v>107</v>
      </c>
      <c r="G56">
        <v>1</v>
      </c>
      <c r="K56" s="2" t="s">
        <v>66</v>
      </c>
      <c r="L56" s="2">
        <v>1</v>
      </c>
      <c r="M56" s="2">
        <v>1</v>
      </c>
      <c r="N56" s="2">
        <v>1</v>
      </c>
      <c r="O56" s="2">
        <v>0</v>
      </c>
      <c r="P56" s="2">
        <v>3</v>
      </c>
      <c r="Q56" s="214">
        <v>6</v>
      </c>
      <c r="R56" s="9">
        <f>(P56*2)/$AU$24</f>
        <v>0.33333333333333331</v>
      </c>
      <c r="S56" s="9"/>
      <c r="AX56">
        <f>IF(S56="",2*P56*$AR$26,0)</f>
        <v>72000</v>
      </c>
    </row>
    <row r="57" spans="1:50">
      <c r="A57">
        <v>10</v>
      </c>
      <c r="B57">
        <v>597</v>
      </c>
      <c r="C57" t="s">
        <v>106</v>
      </c>
      <c r="D57" t="s">
        <v>13</v>
      </c>
      <c r="E57" t="s">
        <v>66</v>
      </c>
      <c r="F57" t="s">
        <v>107</v>
      </c>
      <c r="G57">
        <v>2</v>
      </c>
      <c r="K57" s="2" t="s">
        <v>85</v>
      </c>
      <c r="L57" s="2">
        <v>1</v>
      </c>
      <c r="M57" s="2">
        <v>1</v>
      </c>
      <c r="N57" s="2">
        <v>1</v>
      </c>
      <c r="O57" s="2">
        <v>0</v>
      </c>
      <c r="P57" s="2">
        <v>3</v>
      </c>
      <c r="Q57" s="214"/>
      <c r="R57" s="9">
        <f>(P57*2)/$AU$24</f>
        <v>0.33333333333333331</v>
      </c>
      <c r="S57" s="9"/>
      <c r="AX57">
        <f>IF(S57="",2*P57*$AR$26,0)</f>
        <v>72000</v>
      </c>
    </row>
    <row r="58" spans="1:50">
      <c r="A58">
        <v>12</v>
      </c>
      <c r="B58">
        <v>598</v>
      </c>
      <c r="C58" t="s">
        <v>106</v>
      </c>
      <c r="D58" t="s">
        <v>13</v>
      </c>
      <c r="E58" t="s">
        <v>66</v>
      </c>
      <c r="F58" t="s">
        <v>107</v>
      </c>
      <c r="G58">
        <v>2</v>
      </c>
    </row>
    <row r="59" spans="1:50">
      <c r="A59">
        <v>17</v>
      </c>
      <c r="B59">
        <v>773</v>
      </c>
      <c r="C59" t="s">
        <v>106</v>
      </c>
      <c r="D59" t="s">
        <v>13</v>
      </c>
      <c r="E59" t="s">
        <v>66</v>
      </c>
      <c r="F59" t="s">
        <v>107</v>
      </c>
      <c r="G59">
        <v>3</v>
      </c>
      <c r="K59" s="3" t="s">
        <v>117</v>
      </c>
      <c r="L59" s="215" t="s">
        <v>111</v>
      </c>
      <c r="M59" s="215"/>
      <c r="N59" s="215"/>
      <c r="O59" s="215"/>
      <c r="P59" s="215" t="s">
        <v>112</v>
      </c>
      <c r="Q59" s="215" t="s">
        <v>113</v>
      </c>
    </row>
    <row r="60" spans="1:50">
      <c r="A60">
        <v>19</v>
      </c>
      <c r="B60">
        <v>774</v>
      </c>
      <c r="C60" t="s">
        <v>106</v>
      </c>
      <c r="D60" t="s">
        <v>13</v>
      </c>
      <c r="E60" t="s">
        <v>66</v>
      </c>
      <c r="F60" t="s">
        <v>107</v>
      </c>
      <c r="G60">
        <v>3</v>
      </c>
      <c r="K60" s="3" t="s">
        <v>110</v>
      </c>
      <c r="L60" s="3">
        <v>1</v>
      </c>
      <c r="M60" s="3">
        <v>2</v>
      </c>
      <c r="N60" s="3">
        <v>3</v>
      </c>
      <c r="O60" s="3">
        <v>4</v>
      </c>
      <c r="P60" s="215"/>
      <c r="Q60" s="215"/>
      <c r="R60" s="173" t="s">
        <v>313</v>
      </c>
      <c r="S60" s="173" t="s">
        <v>314</v>
      </c>
    </row>
    <row r="61" spans="1:50">
      <c r="A61">
        <v>3</v>
      </c>
      <c r="B61">
        <v>41</v>
      </c>
      <c r="C61" t="s">
        <v>106</v>
      </c>
      <c r="D61" t="s">
        <v>30</v>
      </c>
      <c r="E61" t="s">
        <v>68</v>
      </c>
      <c r="F61" t="s">
        <v>105</v>
      </c>
      <c r="G61">
        <v>1</v>
      </c>
      <c r="K61" s="2" t="s">
        <v>76</v>
      </c>
      <c r="L61" s="2">
        <v>1</v>
      </c>
      <c r="M61" s="2">
        <v>1</v>
      </c>
      <c r="N61" s="2">
        <v>1</v>
      </c>
      <c r="O61" s="2">
        <v>2</v>
      </c>
      <c r="P61" s="2">
        <v>5</v>
      </c>
      <c r="Q61" s="214">
        <v>35</v>
      </c>
      <c r="R61" s="9">
        <f t="shared" ref="R61:R70" si="20">(P61*2.5)/$AU$24</f>
        <v>0.69444444444444442</v>
      </c>
      <c r="S61" s="9"/>
      <c r="AX61">
        <f>IF(S61="",P61*$AR$27,0)</f>
        <v>125000</v>
      </c>
    </row>
    <row r="62" spans="1:50">
      <c r="A62">
        <v>6</v>
      </c>
      <c r="B62">
        <v>101</v>
      </c>
      <c r="C62" t="s">
        <v>106</v>
      </c>
      <c r="D62" t="s">
        <v>30</v>
      </c>
      <c r="E62" t="s">
        <v>68</v>
      </c>
      <c r="F62" t="s">
        <v>105</v>
      </c>
      <c r="G62">
        <v>2</v>
      </c>
      <c r="K62" s="2" t="s">
        <v>71</v>
      </c>
      <c r="L62" s="2">
        <v>0</v>
      </c>
      <c r="M62" s="2">
        <v>0</v>
      </c>
      <c r="N62" s="2">
        <v>0</v>
      </c>
      <c r="O62" s="2">
        <v>1</v>
      </c>
      <c r="P62" s="2">
        <v>1</v>
      </c>
      <c r="Q62" s="214"/>
      <c r="R62" s="9">
        <f t="shared" si="20"/>
        <v>0.1388888888888889</v>
      </c>
      <c r="S62" s="9"/>
      <c r="AX62">
        <f t="shared" ref="AX62:AX69" si="21">IF(S62="",P62*$AR$27,0)</f>
        <v>25000</v>
      </c>
    </row>
    <row r="63" spans="1:50">
      <c r="A63">
        <v>9</v>
      </c>
      <c r="B63">
        <v>159</v>
      </c>
      <c r="C63" t="s">
        <v>106</v>
      </c>
      <c r="D63" t="s">
        <v>30</v>
      </c>
      <c r="E63" t="s">
        <v>68</v>
      </c>
      <c r="F63" t="s">
        <v>105</v>
      </c>
      <c r="G63">
        <v>3</v>
      </c>
      <c r="K63" s="2" t="s">
        <v>55</v>
      </c>
      <c r="L63" s="2">
        <v>0</v>
      </c>
      <c r="M63" s="2">
        <v>1</v>
      </c>
      <c r="N63" s="2">
        <v>1</v>
      </c>
      <c r="O63" s="2">
        <v>1</v>
      </c>
      <c r="P63" s="2">
        <v>3</v>
      </c>
      <c r="Q63" s="214"/>
      <c r="R63" s="9">
        <f t="shared" si="20"/>
        <v>0.41666666666666669</v>
      </c>
      <c r="S63" s="9"/>
      <c r="AX63">
        <f t="shared" si="21"/>
        <v>75000</v>
      </c>
    </row>
    <row r="64" spans="1:50">
      <c r="A64">
        <v>12</v>
      </c>
      <c r="B64">
        <v>227</v>
      </c>
      <c r="C64" t="s">
        <v>106</v>
      </c>
      <c r="D64" t="s">
        <v>30</v>
      </c>
      <c r="E64" t="s">
        <v>68</v>
      </c>
      <c r="F64" t="s">
        <v>105</v>
      </c>
      <c r="G64">
        <v>4</v>
      </c>
      <c r="K64" s="2" t="s">
        <v>60</v>
      </c>
      <c r="L64" s="2">
        <v>1</v>
      </c>
      <c r="M64" s="2">
        <v>1</v>
      </c>
      <c r="N64" s="2">
        <v>1</v>
      </c>
      <c r="O64" s="2">
        <v>1</v>
      </c>
      <c r="P64" s="2">
        <v>4</v>
      </c>
      <c r="Q64" s="214"/>
      <c r="R64" s="9">
        <f t="shared" si="20"/>
        <v>0.55555555555555558</v>
      </c>
      <c r="S64" s="9"/>
      <c r="AX64">
        <f t="shared" si="21"/>
        <v>100000</v>
      </c>
    </row>
    <row r="65" spans="1:50">
      <c r="A65">
        <v>28</v>
      </c>
      <c r="B65">
        <v>959</v>
      </c>
      <c r="C65" t="s">
        <v>6</v>
      </c>
      <c r="D65" t="s">
        <v>30</v>
      </c>
      <c r="E65" t="s">
        <v>71</v>
      </c>
      <c r="F65" t="s">
        <v>107</v>
      </c>
      <c r="G65">
        <v>4</v>
      </c>
      <c r="K65" s="2" t="s">
        <v>41</v>
      </c>
      <c r="L65" s="2">
        <v>1</v>
      </c>
      <c r="M65" s="2">
        <v>1</v>
      </c>
      <c r="N65" s="2">
        <v>1</v>
      </c>
      <c r="O65" s="2">
        <v>1</v>
      </c>
      <c r="P65" s="2">
        <v>4</v>
      </c>
      <c r="Q65" s="214"/>
      <c r="R65" s="9">
        <f t="shared" si="20"/>
        <v>0.55555555555555558</v>
      </c>
      <c r="S65" s="9"/>
      <c r="AX65">
        <f t="shared" si="21"/>
        <v>100000</v>
      </c>
    </row>
    <row r="66" spans="1:50">
      <c r="A66">
        <v>25</v>
      </c>
      <c r="B66">
        <v>956</v>
      </c>
      <c r="C66" t="s">
        <v>103</v>
      </c>
      <c r="D66" t="s">
        <v>30</v>
      </c>
      <c r="E66" t="s">
        <v>71</v>
      </c>
      <c r="F66" t="s">
        <v>107</v>
      </c>
      <c r="G66">
        <v>4</v>
      </c>
      <c r="K66" s="2" t="s">
        <v>72</v>
      </c>
      <c r="L66" s="2">
        <v>0</v>
      </c>
      <c r="M66" s="2">
        <v>1</v>
      </c>
      <c r="N66" s="2">
        <v>0</v>
      </c>
      <c r="O66" s="2">
        <v>0</v>
      </c>
      <c r="P66" s="2">
        <v>1</v>
      </c>
      <c r="Q66" s="214"/>
      <c r="R66" s="9">
        <f t="shared" si="20"/>
        <v>0.1388888888888889</v>
      </c>
      <c r="S66" s="9"/>
      <c r="AX66">
        <f t="shared" si="21"/>
        <v>25000</v>
      </c>
    </row>
    <row r="67" spans="1:50">
      <c r="A67">
        <v>14</v>
      </c>
      <c r="B67">
        <v>615</v>
      </c>
      <c r="C67" t="s">
        <v>6</v>
      </c>
      <c r="D67" t="s">
        <v>30</v>
      </c>
      <c r="E67" t="s">
        <v>72</v>
      </c>
      <c r="F67" t="s">
        <v>107</v>
      </c>
      <c r="G67">
        <v>2</v>
      </c>
      <c r="K67" s="2" t="s">
        <v>83</v>
      </c>
      <c r="L67" s="2">
        <v>1</v>
      </c>
      <c r="M67" s="2">
        <v>1</v>
      </c>
      <c r="N67" s="2">
        <v>1</v>
      </c>
      <c r="O67" s="2">
        <v>1</v>
      </c>
      <c r="P67" s="2">
        <v>4</v>
      </c>
      <c r="Q67" s="214"/>
      <c r="R67" s="9">
        <f t="shared" si="20"/>
        <v>0.55555555555555558</v>
      </c>
      <c r="S67" s="9"/>
      <c r="AX67">
        <f t="shared" si="21"/>
        <v>100000</v>
      </c>
    </row>
    <row r="68" spans="1:50">
      <c r="A68">
        <v>2</v>
      </c>
      <c r="B68">
        <v>42</v>
      </c>
      <c r="C68" t="s">
        <v>103</v>
      </c>
      <c r="D68" t="s">
        <v>30</v>
      </c>
      <c r="E68" t="s">
        <v>72</v>
      </c>
      <c r="F68" t="s">
        <v>105</v>
      </c>
      <c r="G68">
        <v>1</v>
      </c>
      <c r="K68" s="2" t="s">
        <v>81</v>
      </c>
      <c r="L68" s="2">
        <v>1</v>
      </c>
      <c r="M68" s="2">
        <v>1</v>
      </c>
      <c r="N68" s="2">
        <v>1</v>
      </c>
      <c r="O68" s="2">
        <v>1</v>
      </c>
      <c r="P68" s="2">
        <v>4</v>
      </c>
      <c r="Q68" s="214"/>
      <c r="R68" s="9">
        <f t="shared" si="20"/>
        <v>0.55555555555555558</v>
      </c>
      <c r="S68" s="9"/>
      <c r="AX68">
        <f t="shared" si="21"/>
        <v>100000</v>
      </c>
    </row>
    <row r="69" spans="1:50">
      <c r="A69">
        <v>5</v>
      </c>
      <c r="B69">
        <v>102</v>
      </c>
      <c r="C69" t="s">
        <v>103</v>
      </c>
      <c r="D69" t="s">
        <v>30</v>
      </c>
      <c r="E69" t="s">
        <v>72</v>
      </c>
      <c r="F69" t="s">
        <v>105</v>
      </c>
      <c r="G69">
        <v>2</v>
      </c>
      <c r="K69" s="2" t="s">
        <v>77</v>
      </c>
      <c r="L69" s="2">
        <v>2</v>
      </c>
      <c r="M69" s="2">
        <v>1</v>
      </c>
      <c r="N69" s="2">
        <v>2</v>
      </c>
      <c r="O69" s="2">
        <v>1</v>
      </c>
      <c r="P69" s="2">
        <v>6</v>
      </c>
      <c r="Q69" s="214"/>
      <c r="R69" s="9">
        <f t="shared" si="20"/>
        <v>0.83333333333333337</v>
      </c>
      <c r="S69" s="9"/>
      <c r="AX69">
        <f t="shared" si="21"/>
        <v>150000</v>
      </c>
    </row>
    <row r="70" spans="1:50">
      <c r="A70">
        <v>8</v>
      </c>
      <c r="B70">
        <v>160</v>
      </c>
      <c r="C70" t="s">
        <v>103</v>
      </c>
      <c r="D70" t="s">
        <v>30</v>
      </c>
      <c r="E70" t="s">
        <v>72</v>
      </c>
      <c r="F70" t="s">
        <v>105</v>
      </c>
      <c r="G70">
        <v>3</v>
      </c>
      <c r="K70" s="2" t="s">
        <v>20</v>
      </c>
      <c r="L70" s="2">
        <v>0</v>
      </c>
      <c r="M70" s="2">
        <v>1</v>
      </c>
      <c r="N70" s="2">
        <v>1</v>
      </c>
      <c r="O70" s="2">
        <v>1</v>
      </c>
      <c r="P70" s="2">
        <v>3</v>
      </c>
      <c r="Q70" s="214"/>
      <c r="R70" s="9">
        <f t="shared" si="20"/>
        <v>0.41666666666666669</v>
      </c>
      <c r="S70" s="9"/>
      <c r="AX70">
        <f>IF(S70="",P70*$AR$27,0)</f>
        <v>75000</v>
      </c>
    </row>
    <row r="71" spans="1:50">
      <c r="A71">
        <v>11</v>
      </c>
      <c r="B71">
        <v>612</v>
      </c>
      <c r="C71" t="s">
        <v>103</v>
      </c>
      <c r="D71" t="s">
        <v>30</v>
      </c>
      <c r="E71" t="s">
        <v>72</v>
      </c>
      <c r="F71" t="s">
        <v>107</v>
      </c>
      <c r="G71">
        <v>2</v>
      </c>
    </row>
    <row r="72" spans="1:50">
      <c r="A72">
        <v>14</v>
      </c>
      <c r="B72">
        <v>288</v>
      </c>
      <c r="C72" t="s">
        <v>103</v>
      </c>
      <c r="D72" t="s">
        <v>30</v>
      </c>
      <c r="E72" t="s">
        <v>72</v>
      </c>
      <c r="F72" t="s">
        <v>105</v>
      </c>
      <c r="G72">
        <v>5</v>
      </c>
    </row>
    <row r="73" spans="1:50">
      <c r="A73">
        <v>3</v>
      </c>
      <c r="B73">
        <v>45</v>
      </c>
      <c r="C73" t="s">
        <v>106</v>
      </c>
      <c r="D73" t="s">
        <v>30</v>
      </c>
      <c r="E73" t="s">
        <v>76</v>
      </c>
      <c r="F73" t="s">
        <v>105</v>
      </c>
      <c r="G73">
        <v>1</v>
      </c>
    </row>
    <row r="74" spans="1:50">
      <c r="A74">
        <v>6</v>
      </c>
      <c r="B74">
        <v>105</v>
      </c>
      <c r="C74" t="s">
        <v>106</v>
      </c>
      <c r="D74" t="s">
        <v>30</v>
      </c>
      <c r="E74" t="s">
        <v>76</v>
      </c>
      <c r="F74" t="s">
        <v>105</v>
      </c>
      <c r="G74">
        <v>2</v>
      </c>
    </row>
    <row r="75" spans="1:50">
      <c r="A75">
        <v>9</v>
      </c>
      <c r="B75">
        <v>163</v>
      </c>
      <c r="C75" t="s">
        <v>106</v>
      </c>
      <c r="D75" t="s">
        <v>30</v>
      </c>
      <c r="E75" t="s">
        <v>76</v>
      </c>
      <c r="F75" t="s">
        <v>105</v>
      </c>
      <c r="G75">
        <v>3</v>
      </c>
    </row>
    <row r="76" spans="1:50">
      <c r="A76">
        <v>12</v>
      </c>
      <c r="B76">
        <v>231</v>
      </c>
      <c r="C76" t="s">
        <v>106</v>
      </c>
      <c r="D76" t="s">
        <v>30</v>
      </c>
      <c r="E76" t="s">
        <v>76</v>
      </c>
      <c r="F76" t="s">
        <v>105</v>
      </c>
      <c r="G76">
        <v>4</v>
      </c>
    </row>
    <row r="77" spans="1:50">
      <c r="A77">
        <v>7</v>
      </c>
      <c r="B77">
        <v>439</v>
      </c>
      <c r="C77" t="s">
        <v>6</v>
      </c>
      <c r="D77" t="s">
        <v>30</v>
      </c>
      <c r="E77" t="s">
        <v>76</v>
      </c>
      <c r="F77" t="s">
        <v>107</v>
      </c>
      <c r="G77">
        <v>1</v>
      </c>
    </row>
    <row r="78" spans="1:50">
      <c r="A78">
        <v>14</v>
      </c>
      <c r="B78">
        <v>627</v>
      </c>
      <c r="C78" t="s">
        <v>6</v>
      </c>
      <c r="D78" t="s">
        <v>30</v>
      </c>
      <c r="E78" t="s">
        <v>76</v>
      </c>
      <c r="F78" t="s">
        <v>107</v>
      </c>
      <c r="G78">
        <v>2</v>
      </c>
    </row>
    <row r="79" spans="1:50">
      <c r="A79">
        <v>21</v>
      </c>
      <c r="B79">
        <v>795</v>
      </c>
      <c r="C79" t="s">
        <v>6</v>
      </c>
      <c r="D79" t="s">
        <v>30</v>
      </c>
      <c r="E79" t="s">
        <v>76</v>
      </c>
      <c r="F79" t="s">
        <v>107</v>
      </c>
      <c r="G79">
        <v>3</v>
      </c>
    </row>
    <row r="80" spans="1:50">
      <c r="A80">
        <v>28</v>
      </c>
      <c r="B80">
        <v>971</v>
      </c>
      <c r="C80" t="s">
        <v>6</v>
      </c>
      <c r="D80" t="s">
        <v>30</v>
      </c>
      <c r="E80" t="s">
        <v>76</v>
      </c>
      <c r="F80" t="s">
        <v>107</v>
      </c>
      <c r="G80">
        <v>4</v>
      </c>
    </row>
    <row r="81" spans="1:16">
      <c r="A81">
        <v>28</v>
      </c>
      <c r="B81">
        <v>975</v>
      </c>
      <c r="C81" t="s">
        <v>6</v>
      </c>
      <c r="D81" t="s">
        <v>30</v>
      </c>
      <c r="E81" t="s">
        <v>76</v>
      </c>
      <c r="F81" t="s">
        <v>107</v>
      </c>
      <c r="G81">
        <v>4</v>
      </c>
    </row>
    <row r="82" spans="1:16">
      <c r="A82">
        <v>2</v>
      </c>
      <c r="B82">
        <v>44</v>
      </c>
      <c r="C82" t="s">
        <v>103</v>
      </c>
      <c r="D82" t="s">
        <v>30</v>
      </c>
      <c r="E82" t="s">
        <v>76</v>
      </c>
      <c r="F82" t="s">
        <v>105</v>
      </c>
      <c r="G82">
        <v>1</v>
      </c>
    </row>
    <row r="83" spans="1:16">
      <c r="A83">
        <v>4</v>
      </c>
      <c r="B83">
        <v>436</v>
      </c>
      <c r="C83" t="s">
        <v>103</v>
      </c>
      <c r="D83" t="s">
        <v>30</v>
      </c>
      <c r="E83" t="s">
        <v>76</v>
      </c>
      <c r="F83" t="s">
        <v>107</v>
      </c>
      <c r="G83">
        <v>1</v>
      </c>
    </row>
    <row r="84" spans="1:16">
      <c r="A84">
        <v>5</v>
      </c>
      <c r="B84">
        <v>104</v>
      </c>
      <c r="C84" t="s">
        <v>103</v>
      </c>
      <c r="D84" t="s">
        <v>30</v>
      </c>
      <c r="E84" t="s">
        <v>76</v>
      </c>
      <c r="F84" t="s">
        <v>105</v>
      </c>
      <c r="G84">
        <v>2</v>
      </c>
      <c r="N84" t="s">
        <v>103</v>
      </c>
      <c r="O84" t="s">
        <v>6</v>
      </c>
      <c r="P84" t="s">
        <v>106</v>
      </c>
    </row>
    <row r="85" spans="1:16">
      <c r="A85">
        <v>8</v>
      </c>
      <c r="B85">
        <v>162</v>
      </c>
      <c r="C85" t="s">
        <v>103</v>
      </c>
      <c r="D85" t="s">
        <v>30</v>
      </c>
      <c r="E85" t="s">
        <v>76</v>
      </c>
      <c r="F85" t="s">
        <v>105</v>
      </c>
      <c r="G85">
        <v>3</v>
      </c>
      <c r="M85" t="s">
        <v>309</v>
      </c>
      <c r="N85">
        <f>COUNTIFS($C$2:$C$150,N84)</f>
        <v>77</v>
      </c>
      <c r="O85">
        <f t="shared" ref="O85:P85" si="22">COUNTIFS($C$2:$C$150,O84)</f>
        <v>35</v>
      </c>
      <c r="P85">
        <f t="shared" si="22"/>
        <v>37</v>
      </c>
    </row>
    <row r="86" spans="1:16">
      <c r="A86">
        <v>11</v>
      </c>
      <c r="B86">
        <v>230</v>
      </c>
      <c r="C86" t="s">
        <v>103</v>
      </c>
      <c r="D86" t="s">
        <v>30</v>
      </c>
      <c r="E86" t="s">
        <v>76</v>
      </c>
      <c r="F86" t="s">
        <v>105</v>
      </c>
      <c r="G86">
        <v>4</v>
      </c>
      <c r="M86" t="s">
        <v>310</v>
      </c>
      <c r="N86">
        <f>COUNTIFS($C$2:$C$150,N84)</f>
        <v>77</v>
      </c>
      <c r="O86">
        <f t="shared" ref="O86:P86" si="23">COUNTIFS($C$2:$C$150,O84)</f>
        <v>35</v>
      </c>
      <c r="P86">
        <f t="shared" si="23"/>
        <v>37</v>
      </c>
    </row>
    <row r="87" spans="1:16">
      <c r="A87">
        <v>11</v>
      </c>
      <c r="B87">
        <v>624</v>
      </c>
      <c r="C87" t="s">
        <v>103</v>
      </c>
      <c r="D87" t="s">
        <v>30</v>
      </c>
      <c r="E87" t="s">
        <v>76</v>
      </c>
      <c r="F87" t="s">
        <v>107</v>
      </c>
      <c r="G87">
        <v>2</v>
      </c>
      <c r="J87" t="s">
        <v>103</v>
      </c>
      <c r="K87">
        <f>COUNTIFS($C$2:$C$150,J87)</f>
        <v>77</v>
      </c>
    </row>
    <row r="88" spans="1:16">
      <c r="A88">
        <v>18</v>
      </c>
      <c r="B88">
        <v>792</v>
      </c>
      <c r="C88" t="s">
        <v>103</v>
      </c>
      <c r="D88" t="s">
        <v>30</v>
      </c>
      <c r="E88" t="s">
        <v>76</v>
      </c>
      <c r="F88" t="s">
        <v>107</v>
      </c>
      <c r="G88">
        <v>3</v>
      </c>
      <c r="J88" t="s">
        <v>6</v>
      </c>
      <c r="K88">
        <f t="shared" ref="K88:K89" si="24">COUNTIFS($C$2:$C$150,J88)</f>
        <v>35</v>
      </c>
    </row>
    <row r="89" spans="1:16">
      <c r="A89">
        <v>25</v>
      </c>
      <c r="B89">
        <v>968</v>
      </c>
      <c r="C89" t="s">
        <v>103</v>
      </c>
      <c r="D89" t="s">
        <v>30</v>
      </c>
      <c r="E89" t="s">
        <v>76</v>
      </c>
      <c r="F89" t="s">
        <v>107</v>
      </c>
      <c r="G89">
        <v>4</v>
      </c>
      <c r="J89" t="s">
        <v>106</v>
      </c>
      <c r="K89">
        <f t="shared" si="24"/>
        <v>37</v>
      </c>
    </row>
    <row r="90" spans="1:16">
      <c r="A90">
        <v>25</v>
      </c>
      <c r="B90">
        <v>972</v>
      </c>
      <c r="C90" t="s">
        <v>103</v>
      </c>
      <c r="D90" t="s">
        <v>30</v>
      </c>
      <c r="E90" t="s">
        <v>76</v>
      </c>
      <c r="F90" t="s">
        <v>107</v>
      </c>
      <c r="G90">
        <v>4</v>
      </c>
      <c r="N90" t="s">
        <v>103</v>
      </c>
      <c r="O90" t="s">
        <v>6</v>
      </c>
      <c r="P90" t="s">
        <v>106</v>
      </c>
    </row>
    <row r="91" spans="1:16">
      <c r="A91">
        <v>7</v>
      </c>
      <c r="B91">
        <v>443</v>
      </c>
      <c r="C91" t="s">
        <v>6</v>
      </c>
      <c r="D91" t="s">
        <v>18</v>
      </c>
      <c r="E91" t="s">
        <v>77</v>
      </c>
      <c r="F91" t="s">
        <v>107</v>
      </c>
      <c r="G91">
        <v>1</v>
      </c>
      <c r="M91" t="s">
        <v>309</v>
      </c>
      <c r="N91" s="155">
        <f>N85*14000*1.5</f>
        <v>1617000</v>
      </c>
      <c r="O91" s="155">
        <f>O85*14000*2.5</f>
        <v>1225000</v>
      </c>
      <c r="P91" s="155">
        <f>P85*14000</f>
        <v>518000</v>
      </c>
    </row>
    <row r="92" spans="1:16">
      <c r="A92">
        <v>7</v>
      </c>
      <c r="B92">
        <v>447</v>
      </c>
      <c r="C92" t="s">
        <v>6</v>
      </c>
      <c r="D92" t="s">
        <v>18</v>
      </c>
      <c r="E92" t="s">
        <v>77</v>
      </c>
      <c r="F92" t="s">
        <v>107</v>
      </c>
      <c r="G92">
        <v>1</v>
      </c>
      <c r="M92" t="s">
        <v>310</v>
      </c>
      <c r="N92" s="155">
        <f>N86*19000*1.5</f>
        <v>2194500</v>
      </c>
      <c r="O92" s="155">
        <f>O86*25000</f>
        <v>875000</v>
      </c>
      <c r="P92" s="155">
        <f>P86*12000</f>
        <v>444000</v>
      </c>
    </row>
    <row r="93" spans="1:16">
      <c r="A93">
        <v>14</v>
      </c>
      <c r="B93">
        <v>631</v>
      </c>
      <c r="C93" t="s">
        <v>6</v>
      </c>
      <c r="D93" t="s">
        <v>18</v>
      </c>
      <c r="E93" t="s">
        <v>77</v>
      </c>
      <c r="F93" t="s">
        <v>107</v>
      </c>
      <c r="G93">
        <v>2</v>
      </c>
    </row>
    <row r="94" spans="1:16">
      <c r="A94">
        <v>21</v>
      </c>
      <c r="B94">
        <v>799</v>
      </c>
      <c r="C94" t="s">
        <v>6</v>
      </c>
      <c r="D94" t="s">
        <v>18</v>
      </c>
      <c r="E94" t="s">
        <v>77</v>
      </c>
      <c r="F94" t="s">
        <v>107</v>
      </c>
      <c r="G94">
        <v>3</v>
      </c>
    </row>
    <row r="95" spans="1:16">
      <c r="A95">
        <v>21</v>
      </c>
      <c r="B95">
        <v>803</v>
      </c>
      <c r="C95" t="s">
        <v>6</v>
      </c>
      <c r="D95" t="s">
        <v>18</v>
      </c>
      <c r="E95" t="s">
        <v>77</v>
      </c>
      <c r="F95" t="s">
        <v>107</v>
      </c>
      <c r="G95">
        <v>3</v>
      </c>
    </row>
    <row r="96" spans="1:16">
      <c r="A96">
        <v>28</v>
      </c>
      <c r="B96">
        <v>979</v>
      </c>
      <c r="C96" t="s">
        <v>6</v>
      </c>
      <c r="D96" t="s">
        <v>18</v>
      </c>
      <c r="E96" t="s">
        <v>77</v>
      </c>
      <c r="F96" t="s">
        <v>107</v>
      </c>
      <c r="G96">
        <v>4</v>
      </c>
    </row>
    <row r="97" spans="1:7">
      <c r="A97">
        <v>2</v>
      </c>
      <c r="B97">
        <v>46</v>
      </c>
      <c r="C97" t="s">
        <v>103</v>
      </c>
      <c r="D97" t="s">
        <v>18</v>
      </c>
      <c r="E97" t="s">
        <v>77</v>
      </c>
      <c r="F97" t="s">
        <v>105</v>
      </c>
      <c r="G97">
        <v>1</v>
      </c>
    </row>
    <row r="98" spans="1:7">
      <c r="A98">
        <v>4</v>
      </c>
      <c r="B98">
        <v>440</v>
      </c>
      <c r="C98" t="s">
        <v>103</v>
      </c>
      <c r="D98" t="s">
        <v>18</v>
      </c>
      <c r="E98" t="s">
        <v>77</v>
      </c>
      <c r="F98" t="s">
        <v>107</v>
      </c>
      <c r="G98">
        <v>1</v>
      </c>
    </row>
    <row r="99" spans="1:7">
      <c r="A99">
        <v>4</v>
      </c>
      <c r="B99">
        <v>444</v>
      </c>
      <c r="C99" t="s">
        <v>103</v>
      </c>
      <c r="D99" t="s">
        <v>18</v>
      </c>
      <c r="E99" t="s">
        <v>77</v>
      </c>
      <c r="F99" t="s">
        <v>107</v>
      </c>
      <c r="G99">
        <v>1</v>
      </c>
    </row>
    <row r="100" spans="1:7">
      <c r="A100">
        <v>5</v>
      </c>
      <c r="B100">
        <v>106</v>
      </c>
      <c r="C100" t="s">
        <v>103</v>
      </c>
      <c r="D100" t="s">
        <v>18</v>
      </c>
      <c r="E100" t="s">
        <v>77</v>
      </c>
      <c r="F100" t="s">
        <v>105</v>
      </c>
      <c r="G100">
        <v>2</v>
      </c>
    </row>
    <row r="101" spans="1:7">
      <c r="A101">
        <v>8</v>
      </c>
      <c r="B101">
        <v>164</v>
      </c>
      <c r="C101" t="s">
        <v>103</v>
      </c>
      <c r="D101" t="s">
        <v>18</v>
      </c>
      <c r="E101" t="s">
        <v>77</v>
      </c>
      <c r="F101" t="s">
        <v>105</v>
      </c>
      <c r="G101">
        <v>3</v>
      </c>
    </row>
    <row r="102" spans="1:7">
      <c r="A102">
        <v>8</v>
      </c>
      <c r="B102">
        <v>166</v>
      </c>
      <c r="C102" t="s">
        <v>103</v>
      </c>
      <c r="D102" t="s">
        <v>18</v>
      </c>
      <c r="E102" t="s">
        <v>77</v>
      </c>
      <c r="F102" t="s">
        <v>105</v>
      </c>
      <c r="G102">
        <v>3</v>
      </c>
    </row>
    <row r="103" spans="1:7">
      <c r="A103">
        <v>11</v>
      </c>
      <c r="B103">
        <v>232</v>
      </c>
      <c r="C103" t="s">
        <v>103</v>
      </c>
      <c r="D103" t="s">
        <v>18</v>
      </c>
      <c r="E103" t="s">
        <v>77</v>
      </c>
      <c r="F103" t="s">
        <v>105</v>
      </c>
      <c r="G103">
        <v>4</v>
      </c>
    </row>
    <row r="104" spans="1:7">
      <c r="A104">
        <v>11</v>
      </c>
      <c r="B104">
        <v>234</v>
      </c>
      <c r="C104" t="s">
        <v>103</v>
      </c>
      <c r="D104" t="s">
        <v>18</v>
      </c>
      <c r="E104" t="s">
        <v>77</v>
      </c>
      <c r="F104" t="s">
        <v>105</v>
      </c>
      <c r="G104">
        <v>4</v>
      </c>
    </row>
    <row r="105" spans="1:7">
      <c r="A105">
        <v>11</v>
      </c>
      <c r="B105">
        <v>628</v>
      </c>
      <c r="C105" t="s">
        <v>103</v>
      </c>
      <c r="D105" t="s">
        <v>18</v>
      </c>
      <c r="E105" t="s">
        <v>77</v>
      </c>
      <c r="F105" t="s">
        <v>107</v>
      </c>
      <c r="G105">
        <v>2</v>
      </c>
    </row>
    <row r="106" spans="1:7">
      <c r="A106">
        <v>14</v>
      </c>
      <c r="B106">
        <v>290</v>
      </c>
      <c r="C106" t="s">
        <v>103</v>
      </c>
      <c r="D106" t="s">
        <v>18</v>
      </c>
      <c r="E106" t="s">
        <v>77</v>
      </c>
      <c r="F106" t="s">
        <v>105</v>
      </c>
      <c r="G106">
        <v>5</v>
      </c>
    </row>
    <row r="107" spans="1:7">
      <c r="A107">
        <v>14</v>
      </c>
      <c r="B107">
        <v>292</v>
      </c>
      <c r="C107" t="s">
        <v>103</v>
      </c>
      <c r="D107" t="s">
        <v>18</v>
      </c>
      <c r="E107" t="s">
        <v>77</v>
      </c>
      <c r="F107" t="s">
        <v>105</v>
      </c>
      <c r="G107">
        <v>5</v>
      </c>
    </row>
    <row r="108" spans="1:7">
      <c r="A108">
        <v>18</v>
      </c>
      <c r="B108">
        <v>796</v>
      </c>
      <c r="C108" t="s">
        <v>103</v>
      </c>
      <c r="D108" t="s">
        <v>18</v>
      </c>
      <c r="E108" t="s">
        <v>77</v>
      </c>
      <c r="F108" t="s">
        <v>107</v>
      </c>
      <c r="G108">
        <v>3</v>
      </c>
    </row>
    <row r="109" spans="1:7">
      <c r="A109">
        <v>18</v>
      </c>
      <c r="B109">
        <v>800</v>
      </c>
      <c r="C109" t="s">
        <v>103</v>
      </c>
      <c r="D109" t="s">
        <v>18</v>
      </c>
      <c r="E109" t="s">
        <v>77</v>
      </c>
      <c r="F109" t="s">
        <v>107</v>
      </c>
      <c r="G109">
        <v>3</v>
      </c>
    </row>
    <row r="110" spans="1:7">
      <c r="A110">
        <v>25</v>
      </c>
      <c r="B110">
        <v>976</v>
      </c>
      <c r="C110" t="s">
        <v>103</v>
      </c>
      <c r="D110" t="s">
        <v>18</v>
      </c>
      <c r="E110" t="s">
        <v>77</v>
      </c>
      <c r="F110" t="s">
        <v>107</v>
      </c>
      <c r="G110">
        <v>4</v>
      </c>
    </row>
    <row r="111" spans="1:7">
      <c r="A111">
        <v>7</v>
      </c>
      <c r="B111">
        <v>455</v>
      </c>
      <c r="C111" t="s">
        <v>6</v>
      </c>
      <c r="D111" t="s">
        <v>18</v>
      </c>
      <c r="E111" t="s">
        <v>81</v>
      </c>
      <c r="F111" t="s">
        <v>107</v>
      </c>
      <c r="G111">
        <v>1</v>
      </c>
    </row>
    <row r="112" spans="1:7">
      <c r="A112">
        <v>14</v>
      </c>
      <c r="B112">
        <v>639</v>
      </c>
      <c r="C112" t="s">
        <v>6</v>
      </c>
      <c r="D112" t="s">
        <v>18</v>
      </c>
      <c r="E112" t="s">
        <v>81</v>
      </c>
      <c r="F112" t="s">
        <v>107</v>
      </c>
      <c r="G112">
        <v>2</v>
      </c>
    </row>
    <row r="113" spans="1:7">
      <c r="A113">
        <v>21</v>
      </c>
      <c r="B113">
        <v>811</v>
      </c>
      <c r="C113" t="s">
        <v>6</v>
      </c>
      <c r="D113" t="s">
        <v>18</v>
      </c>
      <c r="E113" t="s">
        <v>81</v>
      </c>
      <c r="F113" t="s">
        <v>107</v>
      </c>
      <c r="G113">
        <v>3</v>
      </c>
    </row>
    <row r="114" spans="1:7">
      <c r="A114">
        <v>28</v>
      </c>
      <c r="B114">
        <v>987</v>
      </c>
      <c r="C114" t="s">
        <v>6</v>
      </c>
      <c r="D114" t="s">
        <v>18</v>
      </c>
      <c r="E114" t="s">
        <v>81</v>
      </c>
      <c r="F114" t="s">
        <v>107</v>
      </c>
      <c r="G114">
        <v>4</v>
      </c>
    </row>
    <row r="115" spans="1:7">
      <c r="A115">
        <v>4</v>
      </c>
      <c r="B115">
        <v>452</v>
      </c>
      <c r="C115" t="s">
        <v>103</v>
      </c>
      <c r="D115" t="s">
        <v>18</v>
      </c>
      <c r="E115" t="s">
        <v>81</v>
      </c>
      <c r="F115" t="s">
        <v>107</v>
      </c>
      <c r="G115">
        <v>1</v>
      </c>
    </row>
    <row r="116" spans="1:7">
      <c r="A116">
        <v>11</v>
      </c>
      <c r="B116">
        <v>636</v>
      </c>
      <c r="C116" t="s">
        <v>103</v>
      </c>
      <c r="D116" t="s">
        <v>18</v>
      </c>
      <c r="E116" t="s">
        <v>81</v>
      </c>
      <c r="F116" t="s">
        <v>107</v>
      </c>
      <c r="G116">
        <v>2</v>
      </c>
    </row>
    <row r="117" spans="1:7">
      <c r="A117">
        <v>18</v>
      </c>
      <c r="B117">
        <v>808</v>
      </c>
      <c r="C117" t="s">
        <v>103</v>
      </c>
      <c r="D117" t="s">
        <v>18</v>
      </c>
      <c r="E117" t="s">
        <v>81</v>
      </c>
      <c r="F117" t="s">
        <v>107</v>
      </c>
      <c r="G117">
        <v>3</v>
      </c>
    </row>
    <row r="118" spans="1:7">
      <c r="A118">
        <v>25</v>
      </c>
      <c r="B118">
        <v>984</v>
      </c>
      <c r="C118" t="s">
        <v>103</v>
      </c>
      <c r="D118" t="s">
        <v>18</v>
      </c>
      <c r="E118" t="s">
        <v>81</v>
      </c>
      <c r="F118" t="s">
        <v>107</v>
      </c>
      <c r="G118">
        <v>4</v>
      </c>
    </row>
    <row r="119" spans="1:7">
      <c r="A119">
        <v>3</v>
      </c>
      <c r="B119">
        <v>57</v>
      </c>
      <c r="C119" t="s">
        <v>106</v>
      </c>
      <c r="D119" t="s">
        <v>18</v>
      </c>
      <c r="E119" t="s">
        <v>83</v>
      </c>
      <c r="F119" t="s">
        <v>105</v>
      </c>
      <c r="G119">
        <v>1</v>
      </c>
    </row>
    <row r="120" spans="1:7">
      <c r="A120">
        <v>6</v>
      </c>
      <c r="B120">
        <v>115</v>
      </c>
      <c r="C120" t="s">
        <v>106</v>
      </c>
      <c r="D120" t="s">
        <v>18</v>
      </c>
      <c r="E120" t="s">
        <v>83</v>
      </c>
      <c r="F120" t="s">
        <v>105</v>
      </c>
      <c r="G120">
        <v>2</v>
      </c>
    </row>
    <row r="121" spans="1:7">
      <c r="A121">
        <v>6</v>
      </c>
      <c r="B121">
        <v>117</v>
      </c>
      <c r="C121" t="s">
        <v>106</v>
      </c>
      <c r="D121" t="s">
        <v>18</v>
      </c>
      <c r="E121" t="s">
        <v>83</v>
      </c>
      <c r="F121" t="s">
        <v>105</v>
      </c>
      <c r="G121">
        <v>2</v>
      </c>
    </row>
    <row r="122" spans="1:7">
      <c r="A122">
        <v>6</v>
      </c>
      <c r="B122">
        <v>119</v>
      </c>
      <c r="C122" t="s">
        <v>106</v>
      </c>
      <c r="D122" t="s">
        <v>18</v>
      </c>
      <c r="E122" t="s">
        <v>83</v>
      </c>
      <c r="F122" t="s">
        <v>105</v>
      </c>
      <c r="G122">
        <v>2</v>
      </c>
    </row>
    <row r="123" spans="1:7">
      <c r="A123">
        <v>9</v>
      </c>
      <c r="B123">
        <v>177</v>
      </c>
      <c r="C123" t="s">
        <v>106</v>
      </c>
      <c r="D123" t="s">
        <v>18</v>
      </c>
      <c r="E123" t="s">
        <v>83</v>
      </c>
      <c r="F123" t="s">
        <v>105</v>
      </c>
      <c r="G123">
        <v>3</v>
      </c>
    </row>
    <row r="124" spans="1:7">
      <c r="A124">
        <v>9</v>
      </c>
      <c r="B124">
        <v>179</v>
      </c>
      <c r="C124" t="s">
        <v>106</v>
      </c>
      <c r="D124" t="s">
        <v>18</v>
      </c>
      <c r="E124" t="s">
        <v>83</v>
      </c>
      <c r="F124" t="s">
        <v>105</v>
      </c>
      <c r="G124">
        <v>3</v>
      </c>
    </row>
    <row r="125" spans="1:7">
      <c r="A125">
        <v>12</v>
      </c>
      <c r="B125">
        <v>243</v>
      </c>
      <c r="C125" t="s">
        <v>106</v>
      </c>
      <c r="D125" t="s">
        <v>18</v>
      </c>
      <c r="E125" t="s">
        <v>83</v>
      </c>
      <c r="F125" t="s">
        <v>105</v>
      </c>
      <c r="G125">
        <v>4</v>
      </c>
    </row>
    <row r="126" spans="1:7">
      <c r="A126">
        <v>15</v>
      </c>
      <c r="B126">
        <v>299</v>
      </c>
      <c r="C126" t="s">
        <v>106</v>
      </c>
      <c r="D126" t="s">
        <v>18</v>
      </c>
      <c r="E126" t="s">
        <v>83</v>
      </c>
      <c r="F126" t="s">
        <v>105</v>
      </c>
      <c r="G126">
        <v>5</v>
      </c>
    </row>
    <row r="127" spans="1:7">
      <c r="A127">
        <v>15</v>
      </c>
      <c r="B127">
        <v>301</v>
      </c>
      <c r="C127" t="s">
        <v>106</v>
      </c>
      <c r="D127" t="s">
        <v>18</v>
      </c>
      <c r="E127" t="s">
        <v>83</v>
      </c>
      <c r="F127" t="s">
        <v>105</v>
      </c>
      <c r="G127">
        <v>5</v>
      </c>
    </row>
    <row r="128" spans="1:7">
      <c r="A128">
        <v>7</v>
      </c>
      <c r="B128">
        <v>459</v>
      </c>
      <c r="C128" t="s">
        <v>6</v>
      </c>
      <c r="D128" t="s">
        <v>18</v>
      </c>
      <c r="E128" t="s">
        <v>83</v>
      </c>
      <c r="F128" t="s">
        <v>107</v>
      </c>
      <c r="G128">
        <v>1</v>
      </c>
    </row>
    <row r="129" spans="1:7">
      <c r="A129">
        <v>14</v>
      </c>
      <c r="B129">
        <v>643</v>
      </c>
      <c r="C129" t="s">
        <v>6</v>
      </c>
      <c r="D129" t="s">
        <v>18</v>
      </c>
      <c r="E129" t="s">
        <v>83</v>
      </c>
      <c r="F129" t="s">
        <v>107</v>
      </c>
      <c r="G129">
        <v>2</v>
      </c>
    </row>
    <row r="130" spans="1:7">
      <c r="A130">
        <v>21</v>
      </c>
      <c r="B130">
        <v>815</v>
      </c>
      <c r="C130" t="s">
        <v>6</v>
      </c>
      <c r="D130" t="s">
        <v>18</v>
      </c>
      <c r="E130" t="s">
        <v>83</v>
      </c>
      <c r="F130" t="s">
        <v>107</v>
      </c>
      <c r="G130">
        <v>3</v>
      </c>
    </row>
    <row r="131" spans="1:7">
      <c r="A131">
        <v>28</v>
      </c>
      <c r="B131">
        <v>991</v>
      </c>
      <c r="C131" t="s">
        <v>6</v>
      </c>
      <c r="D131" t="s">
        <v>18</v>
      </c>
      <c r="E131" t="s">
        <v>83</v>
      </c>
      <c r="F131" t="s">
        <v>107</v>
      </c>
      <c r="G131">
        <v>4</v>
      </c>
    </row>
    <row r="132" spans="1:7">
      <c r="A132">
        <v>2</v>
      </c>
      <c r="B132">
        <v>56</v>
      </c>
      <c r="C132" t="s">
        <v>103</v>
      </c>
      <c r="D132" t="s">
        <v>18</v>
      </c>
      <c r="E132" t="s">
        <v>83</v>
      </c>
      <c r="F132" t="s">
        <v>105</v>
      </c>
      <c r="G132">
        <v>1</v>
      </c>
    </row>
    <row r="133" spans="1:7">
      <c r="A133">
        <v>4</v>
      </c>
      <c r="B133">
        <v>456</v>
      </c>
      <c r="C133" t="s">
        <v>103</v>
      </c>
      <c r="D133" t="s">
        <v>18</v>
      </c>
      <c r="E133" t="s">
        <v>83</v>
      </c>
      <c r="F133" t="s">
        <v>107</v>
      </c>
      <c r="G133">
        <v>1</v>
      </c>
    </row>
    <row r="134" spans="1:7">
      <c r="A134">
        <v>5</v>
      </c>
      <c r="B134">
        <v>114</v>
      </c>
      <c r="C134" t="s">
        <v>103</v>
      </c>
      <c r="D134" t="s">
        <v>18</v>
      </c>
      <c r="E134" t="s">
        <v>83</v>
      </c>
      <c r="F134" t="s">
        <v>105</v>
      </c>
      <c r="G134">
        <v>2</v>
      </c>
    </row>
    <row r="135" spans="1:7">
      <c r="A135">
        <v>5</v>
      </c>
      <c r="B135">
        <v>116</v>
      </c>
      <c r="C135" t="s">
        <v>103</v>
      </c>
      <c r="D135" t="s">
        <v>18</v>
      </c>
      <c r="E135" t="s">
        <v>83</v>
      </c>
      <c r="F135" t="s">
        <v>105</v>
      </c>
      <c r="G135">
        <v>2</v>
      </c>
    </row>
    <row r="136" spans="1:7">
      <c r="A136">
        <v>5</v>
      </c>
      <c r="B136">
        <v>118</v>
      </c>
      <c r="C136" t="s">
        <v>103</v>
      </c>
      <c r="D136" t="s">
        <v>18</v>
      </c>
      <c r="E136" t="s">
        <v>83</v>
      </c>
      <c r="F136" t="s">
        <v>105</v>
      </c>
      <c r="G136">
        <v>2</v>
      </c>
    </row>
    <row r="137" spans="1:7">
      <c r="A137">
        <v>8</v>
      </c>
      <c r="B137">
        <v>176</v>
      </c>
      <c r="C137" t="s">
        <v>103</v>
      </c>
      <c r="D137" t="s">
        <v>18</v>
      </c>
      <c r="E137" t="s">
        <v>83</v>
      </c>
      <c r="F137" t="s">
        <v>105</v>
      </c>
      <c r="G137">
        <v>3</v>
      </c>
    </row>
    <row r="138" spans="1:7">
      <c r="A138">
        <v>8</v>
      </c>
      <c r="B138">
        <v>178</v>
      </c>
      <c r="C138" t="s">
        <v>103</v>
      </c>
      <c r="D138" t="s">
        <v>18</v>
      </c>
      <c r="E138" t="s">
        <v>83</v>
      </c>
      <c r="F138" t="s">
        <v>105</v>
      </c>
      <c r="G138">
        <v>3</v>
      </c>
    </row>
    <row r="139" spans="1:7">
      <c r="A139">
        <v>11</v>
      </c>
      <c r="B139">
        <v>242</v>
      </c>
      <c r="C139" t="s">
        <v>103</v>
      </c>
      <c r="D139" t="s">
        <v>18</v>
      </c>
      <c r="E139" t="s">
        <v>83</v>
      </c>
      <c r="F139" t="s">
        <v>105</v>
      </c>
      <c r="G139">
        <v>4</v>
      </c>
    </row>
    <row r="140" spans="1:7">
      <c r="A140">
        <v>11</v>
      </c>
      <c r="B140">
        <v>640</v>
      </c>
      <c r="C140" t="s">
        <v>103</v>
      </c>
      <c r="D140" t="s">
        <v>18</v>
      </c>
      <c r="E140" t="s">
        <v>83</v>
      </c>
      <c r="F140" t="s">
        <v>107</v>
      </c>
      <c r="G140">
        <v>2</v>
      </c>
    </row>
    <row r="141" spans="1:7">
      <c r="A141">
        <v>14</v>
      </c>
      <c r="B141">
        <v>298</v>
      </c>
      <c r="C141" t="s">
        <v>103</v>
      </c>
      <c r="D141" t="s">
        <v>18</v>
      </c>
      <c r="E141" t="s">
        <v>83</v>
      </c>
      <c r="F141" t="s">
        <v>105</v>
      </c>
      <c r="G141">
        <v>5</v>
      </c>
    </row>
    <row r="142" spans="1:7">
      <c r="A142">
        <v>14</v>
      </c>
      <c r="B142">
        <v>300</v>
      </c>
      <c r="C142" t="s">
        <v>103</v>
      </c>
      <c r="D142" t="s">
        <v>18</v>
      </c>
      <c r="E142" t="s">
        <v>83</v>
      </c>
      <c r="F142" t="s">
        <v>105</v>
      </c>
      <c r="G142">
        <v>5</v>
      </c>
    </row>
    <row r="143" spans="1:7">
      <c r="A143">
        <v>18</v>
      </c>
      <c r="B143">
        <v>812</v>
      </c>
      <c r="C143" t="s">
        <v>103</v>
      </c>
      <c r="D143" t="s">
        <v>18</v>
      </c>
      <c r="E143" t="s">
        <v>83</v>
      </c>
      <c r="F143" t="s">
        <v>107</v>
      </c>
      <c r="G143">
        <v>3</v>
      </c>
    </row>
    <row r="144" spans="1:7">
      <c r="A144">
        <v>25</v>
      </c>
      <c r="B144">
        <v>988</v>
      </c>
      <c r="C144" t="s">
        <v>103</v>
      </c>
      <c r="D144" t="s">
        <v>18</v>
      </c>
      <c r="E144" t="s">
        <v>83</v>
      </c>
      <c r="F144" t="s">
        <v>107</v>
      </c>
      <c r="G144">
        <v>4</v>
      </c>
    </row>
    <row r="145" spans="1:7">
      <c r="A145">
        <v>3</v>
      </c>
      <c r="B145">
        <v>465</v>
      </c>
      <c r="C145" t="s">
        <v>106</v>
      </c>
      <c r="D145" t="s">
        <v>13</v>
      </c>
      <c r="E145" t="s">
        <v>85</v>
      </c>
      <c r="F145" t="s">
        <v>107</v>
      </c>
      <c r="G145">
        <v>1</v>
      </c>
    </row>
    <row r="146" spans="1:7">
      <c r="A146">
        <v>5</v>
      </c>
      <c r="B146">
        <v>466</v>
      </c>
      <c r="C146" t="s">
        <v>106</v>
      </c>
      <c r="D146" t="s">
        <v>13</v>
      </c>
      <c r="E146" t="s">
        <v>85</v>
      </c>
      <c r="F146" t="s">
        <v>107</v>
      </c>
      <c r="G146">
        <v>1</v>
      </c>
    </row>
    <row r="147" spans="1:7">
      <c r="A147">
        <v>10</v>
      </c>
      <c r="B147">
        <v>649</v>
      </c>
      <c r="C147" t="s">
        <v>106</v>
      </c>
      <c r="D147" t="s">
        <v>13</v>
      </c>
      <c r="E147" t="s">
        <v>85</v>
      </c>
      <c r="F147" t="s">
        <v>107</v>
      </c>
      <c r="G147">
        <v>2</v>
      </c>
    </row>
    <row r="148" spans="1:7">
      <c r="A148">
        <v>12</v>
      </c>
      <c r="B148">
        <v>650</v>
      </c>
      <c r="C148" t="s">
        <v>106</v>
      </c>
      <c r="D148" t="s">
        <v>13</v>
      </c>
      <c r="E148" t="s">
        <v>85</v>
      </c>
      <c r="F148" t="s">
        <v>107</v>
      </c>
      <c r="G148">
        <v>2</v>
      </c>
    </row>
    <row r="149" spans="1:7">
      <c r="A149">
        <v>17</v>
      </c>
      <c r="B149">
        <v>821</v>
      </c>
      <c r="C149" t="s">
        <v>106</v>
      </c>
      <c r="D149" t="s">
        <v>13</v>
      </c>
      <c r="E149" t="s">
        <v>85</v>
      </c>
      <c r="F149" t="s">
        <v>107</v>
      </c>
      <c r="G149">
        <v>3</v>
      </c>
    </row>
    <row r="150" spans="1:7">
      <c r="A150">
        <v>19</v>
      </c>
      <c r="B150">
        <v>822</v>
      </c>
      <c r="C150" t="s">
        <v>106</v>
      </c>
      <c r="D150" t="s">
        <v>13</v>
      </c>
      <c r="E150" t="s">
        <v>85</v>
      </c>
      <c r="F150" t="s">
        <v>107</v>
      </c>
      <c r="G150">
        <v>3</v>
      </c>
    </row>
  </sheetData>
  <autoFilter ref="A1:G150" xr:uid="{B8A945C0-6481-594C-B066-6DF1454DD184}">
    <sortState ref="A2:G150">
      <sortCondition ref="E1:E150"/>
    </sortState>
  </autoFilter>
  <mergeCells count="56"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F1:AJ1"/>
    <mergeCell ref="AK1:AN1"/>
    <mergeCell ref="AO1:AR1"/>
    <mergeCell ref="AS1:AW1"/>
    <mergeCell ref="AX1:AZ1"/>
    <mergeCell ref="K1:N1"/>
    <mergeCell ref="O1:R1"/>
    <mergeCell ref="S1:W1"/>
    <mergeCell ref="X1:AA1"/>
    <mergeCell ref="AB1:AE1"/>
    <mergeCell ref="L22:Q22"/>
    <mergeCell ref="R22:R23"/>
    <mergeCell ref="S22:S23"/>
    <mergeCell ref="S24:S31"/>
    <mergeCell ref="L33:Q33"/>
    <mergeCell ref="R33:R34"/>
    <mergeCell ref="S33:S34"/>
    <mergeCell ref="S35:S39"/>
    <mergeCell ref="L41:O41"/>
    <mergeCell ref="P41:P42"/>
    <mergeCell ref="Q41:Q42"/>
    <mergeCell ref="Q43:Q52"/>
    <mergeCell ref="Q61:Q70"/>
    <mergeCell ref="L54:O54"/>
    <mergeCell ref="P54:P55"/>
    <mergeCell ref="Q54:Q55"/>
    <mergeCell ref="Q56:Q57"/>
    <mergeCell ref="L59:O59"/>
    <mergeCell ref="P59:P60"/>
    <mergeCell ref="Q59:Q60"/>
  </mergeCells>
  <dataValidations count="1">
    <dataValidation type="list" allowBlank="1" showInputMessage="1" showErrorMessage="1" sqref="S61:S70 U35:U39 S43:S52 S56:S57 U24:U31" xr:uid="{40714E60-A24D-7946-9AFB-E3D037B60DAA}">
      <formula1>Profesores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01"/>
  <sheetViews>
    <sheetView topLeftCell="J1" zoomScale="91" workbookViewId="0">
      <selection activeCell="M14" sqref="M14"/>
    </sheetView>
  </sheetViews>
  <sheetFormatPr baseColWidth="10" defaultColWidth="8.85546875" defaultRowHeight="15"/>
  <cols>
    <col min="1" max="7" width="0" hidden="1" customWidth="1"/>
    <col min="8" max="10" width="8.85546875" style="170"/>
    <col min="11" max="11" width="40.7109375" style="170" customWidth="1"/>
    <col min="12" max="52" width="8.85546875" style="170"/>
    <col min="53" max="16384" width="8.85546875" style="22"/>
  </cols>
  <sheetData>
    <row r="1" spans="1:52">
      <c r="A1" t="s">
        <v>96</v>
      </c>
      <c r="B1" t="s">
        <v>98</v>
      </c>
      <c r="C1" t="s">
        <v>99</v>
      </c>
      <c r="D1" t="s">
        <v>1</v>
      </c>
      <c r="E1" t="s">
        <v>100</v>
      </c>
      <c r="F1" t="s">
        <v>101</v>
      </c>
      <c r="G1" t="s">
        <v>102</v>
      </c>
      <c r="K1" s="291" t="s">
        <v>119</v>
      </c>
      <c r="L1" s="292"/>
      <c r="M1" s="292"/>
      <c r="N1" s="293"/>
      <c r="O1" s="291" t="s">
        <v>120</v>
      </c>
      <c r="P1" s="292"/>
      <c r="Q1" s="292"/>
      <c r="R1" s="293"/>
      <c r="S1" s="291" t="s">
        <v>121</v>
      </c>
      <c r="T1" s="292"/>
      <c r="U1" s="292"/>
      <c r="V1" s="292"/>
      <c r="W1" s="293"/>
      <c r="X1" s="291" t="s">
        <v>122</v>
      </c>
      <c r="Y1" s="292"/>
      <c r="Z1" s="292"/>
      <c r="AA1" s="293"/>
      <c r="AB1" s="291" t="s">
        <v>123</v>
      </c>
      <c r="AC1" s="292"/>
      <c r="AD1" s="292"/>
      <c r="AE1" s="293"/>
      <c r="AF1" s="291" t="s">
        <v>124</v>
      </c>
      <c r="AG1" s="292"/>
      <c r="AH1" s="292"/>
      <c r="AI1" s="292"/>
      <c r="AJ1" s="293"/>
      <c r="AK1" s="291" t="s">
        <v>125</v>
      </c>
      <c r="AL1" s="292"/>
      <c r="AM1" s="292"/>
      <c r="AN1" s="293"/>
      <c r="AO1" s="291" t="s">
        <v>126</v>
      </c>
      <c r="AP1" s="292"/>
      <c r="AQ1" s="292"/>
      <c r="AR1" s="293"/>
      <c r="AS1" s="291" t="s">
        <v>127</v>
      </c>
      <c r="AT1" s="292"/>
      <c r="AU1" s="292"/>
      <c r="AV1" s="292"/>
      <c r="AW1" s="293"/>
      <c r="AX1" s="291" t="s">
        <v>128</v>
      </c>
      <c r="AY1" s="292"/>
      <c r="AZ1" s="293"/>
    </row>
    <row r="2" spans="1:52">
      <c r="A2">
        <v>2</v>
      </c>
      <c r="B2">
        <v>36</v>
      </c>
      <c r="C2" t="s">
        <v>103</v>
      </c>
      <c r="D2" t="s">
        <v>104</v>
      </c>
      <c r="E2" t="s">
        <v>64</v>
      </c>
      <c r="F2" t="s">
        <v>105</v>
      </c>
      <c r="G2">
        <v>1</v>
      </c>
      <c r="K2" s="156" t="s">
        <v>129</v>
      </c>
      <c r="L2" s="156" t="s">
        <v>130</v>
      </c>
      <c r="M2" s="156" t="s">
        <v>131</v>
      </c>
      <c r="N2" s="156" t="s">
        <v>132</v>
      </c>
      <c r="O2" s="156" t="s">
        <v>133</v>
      </c>
      <c r="P2" s="156" t="s">
        <v>134</v>
      </c>
      <c r="Q2" s="156" t="s">
        <v>135</v>
      </c>
      <c r="R2" s="156" t="s">
        <v>136</v>
      </c>
      <c r="S2" s="156" t="s">
        <v>137</v>
      </c>
      <c r="T2" s="156" t="s">
        <v>138</v>
      </c>
      <c r="U2" s="156" t="s">
        <v>139</v>
      </c>
      <c r="V2" s="156" t="s">
        <v>140</v>
      </c>
      <c r="W2" s="156" t="s">
        <v>141</v>
      </c>
      <c r="X2" s="158" t="s">
        <v>142</v>
      </c>
      <c r="Y2" s="158" t="s">
        <v>143</v>
      </c>
      <c r="Z2" s="158" t="s">
        <v>144</v>
      </c>
      <c r="AA2" s="158" t="s">
        <v>145</v>
      </c>
      <c r="AB2" s="156" t="s">
        <v>146</v>
      </c>
      <c r="AC2" s="156" t="s">
        <v>134</v>
      </c>
      <c r="AD2" s="156" t="s">
        <v>147</v>
      </c>
      <c r="AE2" s="156" t="s">
        <v>136</v>
      </c>
      <c r="AF2" s="156" t="s">
        <v>148</v>
      </c>
      <c r="AG2" s="156" t="s">
        <v>149</v>
      </c>
      <c r="AH2" s="156" t="s">
        <v>150</v>
      </c>
      <c r="AI2" s="156" t="s">
        <v>151</v>
      </c>
      <c r="AJ2" s="156" t="s">
        <v>152</v>
      </c>
      <c r="AK2" s="156" t="s">
        <v>153</v>
      </c>
      <c r="AL2" s="156" t="s">
        <v>154</v>
      </c>
      <c r="AM2" s="156" t="s">
        <v>155</v>
      </c>
      <c r="AN2" s="156" t="s">
        <v>156</v>
      </c>
      <c r="AO2" s="156" t="s">
        <v>157</v>
      </c>
      <c r="AP2" s="156" t="s">
        <v>158</v>
      </c>
      <c r="AQ2" s="156" t="s">
        <v>159</v>
      </c>
      <c r="AR2" s="156" t="s">
        <v>160</v>
      </c>
      <c r="AS2" s="156" t="s">
        <v>161</v>
      </c>
      <c r="AT2" s="156" t="s">
        <v>162</v>
      </c>
      <c r="AU2" s="156" t="s">
        <v>130</v>
      </c>
      <c r="AV2" s="156" t="s">
        <v>131</v>
      </c>
      <c r="AW2" s="156" t="s">
        <v>132</v>
      </c>
      <c r="AX2" s="156" t="s">
        <v>153</v>
      </c>
      <c r="AY2" s="156" t="s">
        <v>154</v>
      </c>
      <c r="AZ2" s="172">
        <v>43083</v>
      </c>
    </row>
    <row r="3" spans="1:52">
      <c r="A3">
        <v>2</v>
      </c>
      <c r="B3">
        <v>38</v>
      </c>
      <c r="C3" t="s">
        <v>103</v>
      </c>
      <c r="D3" t="s">
        <v>104</v>
      </c>
      <c r="E3" t="s">
        <v>64</v>
      </c>
      <c r="F3" t="s">
        <v>105</v>
      </c>
      <c r="G3">
        <v>1</v>
      </c>
      <c r="J3" s="171"/>
      <c r="K3" s="156">
        <v>0</v>
      </c>
      <c r="L3" s="156">
        <v>1</v>
      </c>
      <c r="M3" s="156">
        <v>2</v>
      </c>
      <c r="N3" s="156">
        <v>3</v>
      </c>
      <c r="O3" s="156">
        <v>4</v>
      </c>
      <c r="P3" s="156">
        <v>5</v>
      </c>
      <c r="Q3" s="156">
        <v>6</v>
      </c>
      <c r="R3" s="156">
        <v>7</v>
      </c>
      <c r="S3" s="156">
        <v>8</v>
      </c>
      <c r="T3" s="156">
        <v>9</v>
      </c>
      <c r="U3" s="156">
        <v>10</v>
      </c>
      <c r="V3" s="156">
        <v>11</v>
      </c>
      <c r="W3" s="156">
        <v>12</v>
      </c>
      <c r="X3" s="156">
        <v>13</v>
      </c>
      <c r="Y3" s="156">
        <v>14</v>
      </c>
      <c r="Z3" s="156">
        <v>15</v>
      </c>
      <c r="AA3" s="156">
        <v>16</v>
      </c>
      <c r="AB3" s="156">
        <v>17</v>
      </c>
      <c r="AC3" s="156">
        <v>18</v>
      </c>
      <c r="AD3" s="156">
        <v>19</v>
      </c>
      <c r="AE3" s="156">
        <v>20</v>
      </c>
      <c r="AF3" s="156">
        <v>21</v>
      </c>
      <c r="AG3" s="156">
        <v>22</v>
      </c>
      <c r="AH3" s="156">
        <v>23</v>
      </c>
      <c r="AI3" s="156">
        <v>24</v>
      </c>
      <c r="AJ3" s="156">
        <v>25</v>
      </c>
      <c r="AK3" s="156">
        <v>26</v>
      </c>
      <c r="AL3" s="156">
        <v>27</v>
      </c>
      <c r="AM3" s="156">
        <v>28</v>
      </c>
      <c r="AN3" s="156">
        <v>29</v>
      </c>
      <c r="AO3" s="156">
        <v>30</v>
      </c>
      <c r="AP3" s="156">
        <v>31</v>
      </c>
      <c r="AQ3" s="156">
        <v>32</v>
      </c>
      <c r="AR3" s="156">
        <v>33</v>
      </c>
      <c r="AS3" s="156">
        <v>34</v>
      </c>
      <c r="AT3" s="156">
        <v>35</v>
      </c>
      <c r="AU3" s="156">
        <v>36</v>
      </c>
      <c r="AV3" s="156">
        <v>37</v>
      </c>
      <c r="AW3" s="156">
        <v>38</v>
      </c>
      <c r="AX3" s="156">
        <v>39</v>
      </c>
      <c r="AY3" s="156">
        <v>40</v>
      </c>
      <c r="AZ3" s="156">
        <v>41</v>
      </c>
    </row>
    <row r="4" spans="1:52">
      <c r="A4">
        <v>2</v>
      </c>
      <c r="B4">
        <v>48</v>
      </c>
      <c r="C4" t="s">
        <v>103</v>
      </c>
      <c r="D4" t="s">
        <v>13</v>
      </c>
      <c r="E4" t="s">
        <v>78</v>
      </c>
      <c r="F4" t="s">
        <v>105</v>
      </c>
      <c r="G4">
        <v>1</v>
      </c>
      <c r="K4" s="294" t="s">
        <v>105</v>
      </c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6"/>
      <c r="AD4" s="297" t="s">
        <v>163</v>
      </c>
      <c r="AE4" s="298"/>
      <c r="AF4" s="294" t="s">
        <v>164</v>
      </c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295"/>
      <c r="AW4" s="295"/>
      <c r="AX4" s="295"/>
      <c r="AY4" s="296"/>
      <c r="AZ4" s="303"/>
    </row>
    <row r="5" spans="1:52">
      <c r="A5">
        <v>3</v>
      </c>
      <c r="B5">
        <v>3</v>
      </c>
      <c r="C5" t="s">
        <v>106</v>
      </c>
      <c r="D5" t="s">
        <v>8</v>
      </c>
      <c r="E5" t="s">
        <v>11</v>
      </c>
      <c r="F5" t="s">
        <v>105</v>
      </c>
      <c r="G5">
        <v>1</v>
      </c>
      <c r="K5" s="159" t="s">
        <v>165</v>
      </c>
      <c r="L5" s="264" t="s">
        <v>166</v>
      </c>
      <c r="M5" s="265"/>
      <c r="N5" s="266"/>
      <c r="O5" s="267" t="s">
        <v>167</v>
      </c>
      <c r="P5" s="268"/>
      <c r="Q5" s="269"/>
      <c r="R5" s="264" t="s">
        <v>168</v>
      </c>
      <c r="S5" s="265"/>
      <c r="T5" s="266"/>
      <c r="U5" s="267" t="s">
        <v>169</v>
      </c>
      <c r="V5" s="268"/>
      <c r="W5" s="269"/>
      <c r="X5" s="264" t="s">
        <v>170</v>
      </c>
      <c r="Y5" s="265"/>
      <c r="Z5" s="266"/>
      <c r="AA5" s="267" t="s">
        <v>171</v>
      </c>
      <c r="AB5" s="268"/>
      <c r="AC5" s="269"/>
      <c r="AD5" s="299"/>
      <c r="AE5" s="300"/>
      <c r="AF5" s="160"/>
      <c r="AG5" s="264" t="s">
        <v>172</v>
      </c>
      <c r="AH5" s="265"/>
      <c r="AI5" s="266"/>
      <c r="AJ5" s="267" t="s">
        <v>173</v>
      </c>
      <c r="AK5" s="268"/>
      <c r="AL5" s="269"/>
      <c r="AM5" s="306" t="s">
        <v>174</v>
      </c>
      <c r="AN5" s="264" t="s">
        <v>175</v>
      </c>
      <c r="AO5" s="265"/>
      <c r="AP5" s="266"/>
      <c r="AQ5" s="267" t="s">
        <v>176</v>
      </c>
      <c r="AR5" s="268"/>
      <c r="AS5" s="269"/>
      <c r="AT5" s="264" t="s">
        <v>177</v>
      </c>
      <c r="AU5" s="265"/>
      <c r="AV5" s="266"/>
      <c r="AW5" s="267" t="s">
        <v>178</v>
      </c>
      <c r="AX5" s="268"/>
      <c r="AY5" s="269"/>
      <c r="AZ5" s="304"/>
    </row>
    <row r="6" spans="1:52">
      <c r="A6">
        <v>3</v>
      </c>
      <c r="B6">
        <v>61</v>
      </c>
      <c r="C6" t="s">
        <v>106</v>
      </c>
      <c r="D6" t="s">
        <v>8</v>
      </c>
      <c r="E6" t="s">
        <v>87</v>
      </c>
      <c r="F6" t="s">
        <v>105</v>
      </c>
      <c r="G6">
        <v>1</v>
      </c>
      <c r="J6" s="270" t="s">
        <v>179</v>
      </c>
      <c r="K6" s="161" t="s">
        <v>103</v>
      </c>
      <c r="L6" s="156">
        <f>COUNTIFS($C$2:$C$642,$K6,$A$2:$A$642,L$3,$F$2:$F$642,$K$4)</f>
        <v>0</v>
      </c>
      <c r="M6" s="156">
        <f t="shared" ref="L6:AA7" si="0">COUNTIFS($C$2:$C$642,$K6,$A$2:$A$642,M$3,$F$2:$F$642,$K$4)</f>
        <v>3</v>
      </c>
      <c r="N6" s="156">
        <f t="shared" si="0"/>
        <v>0</v>
      </c>
      <c r="O6" s="156">
        <f t="shared" si="0"/>
        <v>0</v>
      </c>
      <c r="P6" s="156">
        <f t="shared" si="0"/>
        <v>2</v>
      </c>
      <c r="Q6" s="156">
        <f t="shared" si="0"/>
        <v>0</v>
      </c>
      <c r="R6" s="156">
        <f t="shared" si="0"/>
        <v>0</v>
      </c>
      <c r="S6" s="156">
        <f t="shared" si="0"/>
        <v>3</v>
      </c>
      <c r="T6" s="156">
        <f t="shared" si="0"/>
        <v>0</v>
      </c>
      <c r="U6" s="156">
        <f t="shared" si="0"/>
        <v>0</v>
      </c>
      <c r="V6" s="156">
        <f t="shared" si="0"/>
        <v>2</v>
      </c>
      <c r="W6" s="156">
        <f t="shared" si="0"/>
        <v>0</v>
      </c>
      <c r="X6" s="156">
        <f t="shared" si="0"/>
        <v>0</v>
      </c>
      <c r="Y6" s="156">
        <f t="shared" si="0"/>
        <v>2</v>
      </c>
      <c r="Z6" s="156">
        <f t="shared" si="0"/>
        <v>0</v>
      </c>
      <c r="AA6" s="156">
        <f t="shared" si="0"/>
        <v>0</v>
      </c>
      <c r="AB6" s="156">
        <f t="shared" ref="V6:AC7" si="1">COUNTIFS($C$2:$C$642,$K6,$A$2:$A$642,AB$3,$F$2:$F$642,$K$4)</f>
        <v>0</v>
      </c>
      <c r="AC6" s="156">
        <f t="shared" si="1"/>
        <v>0</v>
      </c>
      <c r="AD6" s="299"/>
      <c r="AE6" s="300"/>
      <c r="AF6" s="159" t="s">
        <v>180</v>
      </c>
      <c r="AG6" s="156">
        <f t="shared" ref="AG6:AL7" si="2">COUNTIFS($C$2:$C$642,$K6,$A$2:$A$642,AG$3,$F$2:$F$642,$AF$4)</f>
        <v>0</v>
      </c>
      <c r="AH6" s="156">
        <f t="shared" si="2"/>
        <v>0</v>
      </c>
      <c r="AI6" s="156">
        <f t="shared" si="2"/>
        <v>0</v>
      </c>
      <c r="AJ6" s="156">
        <f t="shared" si="2"/>
        <v>0</v>
      </c>
      <c r="AK6" s="156">
        <f t="shared" si="2"/>
        <v>0</v>
      </c>
      <c r="AL6" s="156">
        <f t="shared" si="2"/>
        <v>0</v>
      </c>
      <c r="AM6" s="307"/>
      <c r="AN6" s="156">
        <f t="shared" ref="AN6:AY7" si="3">COUNTIFS($C$2:$C$642,$K6,$A$2:$A$642,AN$3,$F$2:$F$642,$AF$4)</f>
        <v>0</v>
      </c>
      <c r="AO6" s="156">
        <f t="shared" si="3"/>
        <v>0</v>
      </c>
      <c r="AP6" s="156">
        <f t="shared" si="3"/>
        <v>0</v>
      </c>
      <c r="AQ6" s="156">
        <f t="shared" si="3"/>
        <v>0</v>
      </c>
      <c r="AR6" s="156">
        <f t="shared" si="3"/>
        <v>0</v>
      </c>
      <c r="AS6" s="156">
        <f t="shared" si="3"/>
        <v>0</v>
      </c>
      <c r="AT6" s="156">
        <f t="shared" si="3"/>
        <v>0</v>
      </c>
      <c r="AU6" s="156">
        <f t="shared" si="3"/>
        <v>0</v>
      </c>
      <c r="AV6" s="156">
        <f t="shared" si="3"/>
        <v>0</v>
      </c>
      <c r="AW6" s="156">
        <f t="shared" si="3"/>
        <v>0</v>
      </c>
      <c r="AX6" s="156">
        <f t="shared" si="3"/>
        <v>0</v>
      </c>
      <c r="AY6" s="156">
        <f t="shared" si="3"/>
        <v>0</v>
      </c>
      <c r="AZ6" s="304"/>
    </row>
    <row r="7" spans="1:52">
      <c r="A7">
        <v>3</v>
      </c>
      <c r="B7">
        <v>313</v>
      </c>
      <c r="C7" t="s">
        <v>106</v>
      </c>
      <c r="D7" t="s">
        <v>8</v>
      </c>
      <c r="E7" t="s">
        <v>7</v>
      </c>
      <c r="F7" t="s">
        <v>107</v>
      </c>
      <c r="G7">
        <v>1</v>
      </c>
      <c r="J7" s="271"/>
      <c r="K7" s="161" t="s">
        <v>106</v>
      </c>
      <c r="L7" s="156">
        <f t="shared" si="0"/>
        <v>0</v>
      </c>
      <c r="M7" s="156">
        <f t="shared" si="0"/>
        <v>0</v>
      </c>
      <c r="N7" s="156">
        <f t="shared" si="0"/>
        <v>2</v>
      </c>
      <c r="O7" s="156">
        <f t="shared" si="0"/>
        <v>0</v>
      </c>
      <c r="P7" s="156">
        <f t="shared" si="0"/>
        <v>0</v>
      </c>
      <c r="Q7" s="156">
        <f t="shared" si="0"/>
        <v>5</v>
      </c>
      <c r="R7" s="156">
        <f t="shared" si="0"/>
        <v>0</v>
      </c>
      <c r="S7" s="156">
        <f t="shared" si="0"/>
        <v>0</v>
      </c>
      <c r="T7" s="156">
        <f t="shared" si="0"/>
        <v>2</v>
      </c>
      <c r="U7" s="156">
        <f t="shared" si="0"/>
        <v>0</v>
      </c>
      <c r="V7" s="156">
        <f t="shared" si="1"/>
        <v>0</v>
      </c>
      <c r="W7" s="156">
        <f t="shared" si="1"/>
        <v>6</v>
      </c>
      <c r="X7" s="156">
        <f t="shared" si="1"/>
        <v>0</v>
      </c>
      <c r="Y7" s="156">
        <f t="shared" si="1"/>
        <v>0</v>
      </c>
      <c r="Z7" s="156">
        <f t="shared" si="1"/>
        <v>4</v>
      </c>
      <c r="AA7" s="156">
        <f t="shared" si="1"/>
        <v>0</v>
      </c>
      <c r="AB7" s="156">
        <f t="shared" si="1"/>
        <v>0</v>
      </c>
      <c r="AC7" s="156">
        <f t="shared" si="1"/>
        <v>1</v>
      </c>
      <c r="AD7" s="301"/>
      <c r="AE7" s="302"/>
      <c r="AF7" s="156"/>
      <c r="AG7" s="156">
        <f t="shared" si="2"/>
        <v>0</v>
      </c>
      <c r="AH7" s="156">
        <f t="shared" si="2"/>
        <v>0</v>
      </c>
      <c r="AI7" s="156">
        <f t="shared" si="2"/>
        <v>0</v>
      </c>
      <c r="AJ7" s="156">
        <f t="shared" si="2"/>
        <v>0</v>
      </c>
      <c r="AK7" s="156">
        <f t="shared" si="2"/>
        <v>0</v>
      </c>
      <c r="AL7" s="156">
        <f t="shared" si="2"/>
        <v>0</v>
      </c>
      <c r="AM7" s="308"/>
      <c r="AN7" s="156">
        <f t="shared" si="3"/>
        <v>0</v>
      </c>
      <c r="AO7" s="156">
        <f t="shared" si="3"/>
        <v>0</v>
      </c>
      <c r="AP7" s="156">
        <f t="shared" si="3"/>
        <v>0</v>
      </c>
      <c r="AQ7" s="156">
        <f t="shared" si="3"/>
        <v>0</v>
      </c>
      <c r="AR7" s="156">
        <f t="shared" si="3"/>
        <v>0</v>
      </c>
      <c r="AS7" s="156">
        <f t="shared" si="3"/>
        <v>0</v>
      </c>
      <c r="AT7" s="156">
        <f t="shared" si="3"/>
        <v>0</v>
      </c>
      <c r="AU7" s="156">
        <f t="shared" si="3"/>
        <v>0</v>
      </c>
      <c r="AV7" s="156">
        <f t="shared" si="3"/>
        <v>0</v>
      </c>
      <c r="AW7" s="156">
        <f t="shared" si="3"/>
        <v>0</v>
      </c>
      <c r="AX7" s="156">
        <f t="shared" si="3"/>
        <v>0</v>
      </c>
      <c r="AY7" s="156">
        <f t="shared" si="3"/>
        <v>0</v>
      </c>
      <c r="AZ7" s="304"/>
    </row>
    <row r="8" spans="1:52">
      <c r="A8">
        <v>3</v>
      </c>
      <c r="B8">
        <v>429</v>
      </c>
      <c r="C8" t="s">
        <v>106</v>
      </c>
      <c r="D8" t="s">
        <v>8</v>
      </c>
      <c r="E8" t="s">
        <v>73</v>
      </c>
      <c r="F8" t="s">
        <v>107</v>
      </c>
      <c r="G8">
        <v>1</v>
      </c>
      <c r="K8" s="267" t="s">
        <v>107</v>
      </c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9"/>
      <c r="AN8" s="272" t="s">
        <v>181</v>
      </c>
      <c r="AO8" s="273"/>
      <c r="AP8" s="273"/>
      <c r="AQ8" s="273"/>
      <c r="AR8" s="273"/>
      <c r="AS8" s="273"/>
      <c r="AT8" s="273"/>
      <c r="AU8" s="273"/>
      <c r="AV8" s="273"/>
      <c r="AW8" s="274"/>
      <c r="AX8" s="278"/>
      <c r="AY8" s="279"/>
      <c r="AZ8" s="304"/>
    </row>
    <row r="9" spans="1:52">
      <c r="A9">
        <v>3</v>
      </c>
      <c r="B9">
        <v>433</v>
      </c>
      <c r="C9" t="s">
        <v>106</v>
      </c>
      <c r="D9" t="s">
        <v>8</v>
      </c>
      <c r="E9" t="s">
        <v>75</v>
      </c>
      <c r="F9" t="s">
        <v>107</v>
      </c>
      <c r="G9">
        <v>1</v>
      </c>
      <c r="K9" s="162" t="s">
        <v>180</v>
      </c>
      <c r="L9" s="284" t="s">
        <v>182</v>
      </c>
      <c r="M9" s="285"/>
      <c r="N9" s="285"/>
      <c r="O9" s="285"/>
      <c r="P9" s="285"/>
      <c r="Q9" s="285"/>
      <c r="R9" s="286"/>
      <c r="S9" s="287" t="s">
        <v>183</v>
      </c>
      <c r="T9" s="288"/>
      <c r="U9" s="288"/>
      <c r="V9" s="288"/>
      <c r="W9" s="288"/>
      <c r="X9" s="288"/>
      <c r="Y9" s="289"/>
      <c r="Z9" s="284" t="s">
        <v>184</v>
      </c>
      <c r="AA9" s="285"/>
      <c r="AB9" s="285"/>
      <c r="AC9" s="285"/>
      <c r="AD9" s="285"/>
      <c r="AE9" s="285"/>
      <c r="AF9" s="286"/>
      <c r="AG9" s="287" t="s">
        <v>185</v>
      </c>
      <c r="AH9" s="288"/>
      <c r="AI9" s="288"/>
      <c r="AJ9" s="288"/>
      <c r="AK9" s="288"/>
      <c r="AL9" s="288"/>
      <c r="AM9" s="289"/>
      <c r="AN9" s="275"/>
      <c r="AO9" s="276"/>
      <c r="AP9" s="276"/>
      <c r="AQ9" s="276"/>
      <c r="AR9" s="276"/>
      <c r="AS9" s="276"/>
      <c r="AT9" s="276"/>
      <c r="AU9" s="276"/>
      <c r="AV9" s="276"/>
      <c r="AW9" s="277"/>
      <c r="AX9" s="280"/>
      <c r="AY9" s="281"/>
      <c r="AZ9" s="304"/>
    </row>
    <row r="10" spans="1:52">
      <c r="A10">
        <v>3</v>
      </c>
      <c r="B10">
        <v>477</v>
      </c>
      <c r="C10" t="s">
        <v>106</v>
      </c>
      <c r="D10" t="s">
        <v>8</v>
      </c>
      <c r="E10" t="s">
        <v>89</v>
      </c>
      <c r="F10" t="s">
        <v>107</v>
      </c>
      <c r="G10">
        <v>1</v>
      </c>
      <c r="J10" s="270" t="s">
        <v>179</v>
      </c>
      <c r="K10" s="161" t="s">
        <v>103</v>
      </c>
      <c r="L10" s="156">
        <f t="shared" ref="L10:AA12" si="4">COUNTIFS($C$2:$C$642,$K10,$A$2:$A$642,L$3,$F$2:$F$642,$K$8)</f>
        <v>0</v>
      </c>
      <c r="M10" s="156">
        <f t="shared" si="4"/>
        <v>0</v>
      </c>
      <c r="N10" s="156">
        <f t="shared" si="4"/>
        <v>0</v>
      </c>
      <c r="O10" s="156">
        <f t="shared" si="4"/>
        <v>4</v>
      </c>
      <c r="P10" s="156">
        <f t="shared" si="4"/>
        <v>0</v>
      </c>
      <c r="Q10" s="156">
        <f t="shared" si="4"/>
        <v>0</v>
      </c>
      <c r="R10" s="156">
        <f t="shared" si="4"/>
        <v>0</v>
      </c>
      <c r="S10" s="156">
        <f t="shared" si="4"/>
        <v>0</v>
      </c>
      <c r="T10" s="156">
        <f t="shared" si="4"/>
        <v>0</v>
      </c>
      <c r="U10" s="156">
        <f t="shared" si="4"/>
        <v>0</v>
      </c>
      <c r="V10" s="156">
        <f t="shared" si="4"/>
        <v>4</v>
      </c>
      <c r="W10" s="156">
        <f t="shared" si="4"/>
        <v>0</v>
      </c>
      <c r="X10" s="156">
        <f t="shared" si="4"/>
        <v>0</v>
      </c>
      <c r="Y10" s="156">
        <f t="shared" si="4"/>
        <v>0</v>
      </c>
      <c r="Z10" s="156">
        <f t="shared" si="4"/>
        <v>0</v>
      </c>
      <c r="AA10" s="156">
        <f t="shared" si="4"/>
        <v>0</v>
      </c>
      <c r="AB10" s="156">
        <f t="shared" ref="AB10:AM12" si="5">COUNTIFS($C$2:$C$642,$K10,$A$2:$A$642,AB$3,$F$2:$F$642,$K$8)</f>
        <v>0</v>
      </c>
      <c r="AC10" s="156">
        <f t="shared" si="5"/>
        <v>3</v>
      </c>
      <c r="AD10" s="156">
        <f t="shared" si="5"/>
        <v>0</v>
      </c>
      <c r="AE10" s="156">
        <f t="shared" si="5"/>
        <v>0</v>
      </c>
      <c r="AF10" s="156">
        <f t="shared" si="5"/>
        <v>0</v>
      </c>
      <c r="AG10" s="156">
        <f t="shared" si="5"/>
        <v>0</v>
      </c>
      <c r="AH10" s="156">
        <f t="shared" si="5"/>
        <v>0</v>
      </c>
      <c r="AI10" s="156">
        <f t="shared" si="5"/>
        <v>0</v>
      </c>
      <c r="AJ10" s="156">
        <f t="shared" si="5"/>
        <v>4</v>
      </c>
      <c r="AK10" s="156">
        <f t="shared" si="5"/>
        <v>0</v>
      </c>
      <c r="AL10" s="156">
        <f t="shared" si="5"/>
        <v>0</v>
      </c>
      <c r="AM10" s="156">
        <f t="shared" si="5"/>
        <v>0</v>
      </c>
      <c r="AN10" s="156">
        <f t="shared" ref="AN10:AW12" si="6">COUNTIFS($C$2:$C$642,$K10,$A$2:$A$642,AN$3,$F$2:$F$642,$AN$8)</f>
        <v>0</v>
      </c>
      <c r="AO10" s="156">
        <f t="shared" si="6"/>
        <v>0</v>
      </c>
      <c r="AP10" s="156">
        <f t="shared" si="6"/>
        <v>0</v>
      </c>
      <c r="AQ10" s="156">
        <f t="shared" si="6"/>
        <v>0</v>
      </c>
      <c r="AR10" s="156">
        <f t="shared" si="6"/>
        <v>0</v>
      </c>
      <c r="AS10" s="156">
        <f t="shared" si="6"/>
        <v>0</v>
      </c>
      <c r="AT10" s="156">
        <f t="shared" si="6"/>
        <v>0</v>
      </c>
      <c r="AU10" s="156">
        <f t="shared" si="6"/>
        <v>0</v>
      </c>
      <c r="AV10" s="156">
        <f t="shared" si="6"/>
        <v>0</v>
      </c>
      <c r="AW10" s="156">
        <f t="shared" si="6"/>
        <v>0</v>
      </c>
      <c r="AX10" s="280"/>
      <c r="AY10" s="281"/>
      <c r="AZ10" s="304"/>
    </row>
    <row r="11" spans="1:52">
      <c r="A11">
        <v>3</v>
      </c>
      <c r="B11">
        <v>481</v>
      </c>
      <c r="C11" t="s">
        <v>106</v>
      </c>
      <c r="D11" t="s">
        <v>8</v>
      </c>
      <c r="E11" t="s">
        <v>90</v>
      </c>
      <c r="F11" t="s">
        <v>107</v>
      </c>
      <c r="G11">
        <v>1</v>
      </c>
      <c r="J11" s="290"/>
      <c r="K11" s="161" t="s">
        <v>106</v>
      </c>
      <c r="L11" s="156">
        <f t="shared" si="4"/>
        <v>0</v>
      </c>
      <c r="M11" s="156">
        <f t="shared" si="4"/>
        <v>0</v>
      </c>
      <c r="N11" s="156">
        <f t="shared" si="4"/>
        <v>5</v>
      </c>
      <c r="O11" s="156">
        <f t="shared" si="4"/>
        <v>0</v>
      </c>
      <c r="P11" s="156">
        <f t="shared" si="4"/>
        <v>5</v>
      </c>
      <c r="Q11" s="156">
        <f t="shared" si="4"/>
        <v>0</v>
      </c>
      <c r="R11" s="156">
        <f t="shared" si="4"/>
        <v>0</v>
      </c>
      <c r="S11" s="156">
        <f t="shared" si="4"/>
        <v>0</v>
      </c>
      <c r="T11" s="156">
        <f t="shared" si="4"/>
        <v>0</v>
      </c>
      <c r="U11" s="156">
        <f t="shared" si="4"/>
        <v>5</v>
      </c>
      <c r="V11" s="156">
        <f t="shared" si="4"/>
        <v>0</v>
      </c>
      <c r="W11" s="156">
        <f t="shared" si="4"/>
        <v>5</v>
      </c>
      <c r="X11" s="156">
        <f t="shared" si="4"/>
        <v>0</v>
      </c>
      <c r="Y11" s="156">
        <f t="shared" si="4"/>
        <v>0</v>
      </c>
      <c r="Z11" s="156">
        <f t="shared" si="4"/>
        <v>0</v>
      </c>
      <c r="AA11" s="156">
        <f t="shared" si="4"/>
        <v>0</v>
      </c>
      <c r="AB11" s="156">
        <f t="shared" si="5"/>
        <v>4</v>
      </c>
      <c r="AC11" s="156">
        <f t="shared" si="5"/>
        <v>0</v>
      </c>
      <c r="AD11" s="156">
        <f t="shared" si="5"/>
        <v>4</v>
      </c>
      <c r="AE11" s="156">
        <f t="shared" si="5"/>
        <v>0</v>
      </c>
      <c r="AF11" s="156">
        <f t="shared" si="5"/>
        <v>0</v>
      </c>
      <c r="AG11" s="156">
        <f t="shared" si="5"/>
        <v>0</v>
      </c>
      <c r="AH11" s="156">
        <f t="shared" si="5"/>
        <v>0</v>
      </c>
      <c r="AI11" s="156">
        <f t="shared" si="5"/>
        <v>5</v>
      </c>
      <c r="AJ11" s="156">
        <f t="shared" si="5"/>
        <v>0</v>
      </c>
      <c r="AK11" s="156">
        <f t="shared" si="5"/>
        <v>5</v>
      </c>
      <c r="AL11" s="156">
        <f t="shared" si="5"/>
        <v>0</v>
      </c>
      <c r="AM11" s="156">
        <f t="shared" si="5"/>
        <v>0</v>
      </c>
      <c r="AN11" s="156">
        <f t="shared" si="6"/>
        <v>0</v>
      </c>
      <c r="AO11" s="156">
        <f t="shared" si="6"/>
        <v>0</v>
      </c>
      <c r="AP11" s="156">
        <f t="shared" si="6"/>
        <v>0</v>
      </c>
      <c r="AQ11" s="156">
        <f t="shared" si="6"/>
        <v>0</v>
      </c>
      <c r="AR11" s="156">
        <f t="shared" si="6"/>
        <v>0</v>
      </c>
      <c r="AS11" s="156">
        <f t="shared" si="6"/>
        <v>0</v>
      </c>
      <c r="AT11" s="156">
        <f t="shared" si="6"/>
        <v>0</v>
      </c>
      <c r="AU11" s="156">
        <f t="shared" si="6"/>
        <v>0</v>
      </c>
      <c r="AV11" s="156">
        <f t="shared" si="6"/>
        <v>0</v>
      </c>
      <c r="AW11" s="156">
        <f t="shared" si="6"/>
        <v>0</v>
      </c>
      <c r="AX11" s="280"/>
      <c r="AY11" s="281"/>
      <c r="AZ11" s="304"/>
    </row>
    <row r="12" spans="1:52">
      <c r="A12">
        <v>4</v>
      </c>
      <c r="B12">
        <v>432</v>
      </c>
      <c r="C12" t="s">
        <v>103</v>
      </c>
      <c r="D12" t="s">
        <v>8</v>
      </c>
      <c r="E12" t="s">
        <v>75</v>
      </c>
      <c r="F12" t="s">
        <v>107</v>
      </c>
      <c r="G12">
        <v>1</v>
      </c>
      <c r="J12" s="271"/>
      <c r="K12" s="161" t="s">
        <v>6</v>
      </c>
      <c r="L12" s="156">
        <f t="shared" si="4"/>
        <v>0</v>
      </c>
      <c r="M12" s="156">
        <f t="shared" si="4"/>
        <v>0</v>
      </c>
      <c r="N12" s="156">
        <f t="shared" si="4"/>
        <v>0</v>
      </c>
      <c r="O12" s="156">
        <f t="shared" si="4"/>
        <v>0</v>
      </c>
      <c r="P12" s="156">
        <f t="shared" si="4"/>
        <v>0</v>
      </c>
      <c r="Q12" s="156">
        <f t="shared" si="4"/>
        <v>0</v>
      </c>
      <c r="R12" s="156">
        <f t="shared" si="4"/>
        <v>4</v>
      </c>
      <c r="S12" s="156">
        <f t="shared" si="4"/>
        <v>0</v>
      </c>
      <c r="T12" s="156">
        <f t="shared" si="4"/>
        <v>0</v>
      </c>
      <c r="U12" s="156">
        <f t="shared" si="4"/>
        <v>0</v>
      </c>
      <c r="V12" s="156">
        <f t="shared" si="4"/>
        <v>0</v>
      </c>
      <c r="W12" s="156">
        <f t="shared" si="4"/>
        <v>0</v>
      </c>
      <c r="X12" s="156">
        <f t="shared" si="4"/>
        <v>0</v>
      </c>
      <c r="Y12" s="156">
        <f t="shared" si="4"/>
        <v>4</v>
      </c>
      <c r="Z12" s="156">
        <f t="shared" si="4"/>
        <v>0</v>
      </c>
      <c r="AA12" s="156">
        <f t="shared" si="4"/>
        <v>0</v>
      </c>
      <c r="AB12" s="156">
        <f t="shared" si="5"/>
        <v>0</v>
      </c>
      <c r="AC12" s="156">
        <f t="shared" si="5"/>
        <v>0</v>
      </c>
      <c r="AD12" s="156">
        <f t="shared" si="5"/>
        <v>0</v>
      </c>
      <c r="AE12" s="156">
        <f t="shared" si="5"/>
        <v>0</v>
      </c>
      <c r="AF12" s="156">
        <f t="shared" si="5"/>
        <v>3</v>
      </c>
      <c r="AG12" s="156">
        <f t="shared" si="5"/>
        <v>0</v>
      </c>
      <c r="AH12" s="156">
        <f t="shared" si="5"/>
        <v>0</v>
      </c>
      <c r="AI12" s="156">
        <f t="shared" si="5"/>
        <v>0</v>
      </c>
      <c r="AJ12" s="156">
        <f t="shared" si="5"/>
        <v>0</v>
      </c>
      <c r="AK12" s="156">
        <f t="shared" si="5"/>
        <v>0</v>
      </c>
      <c r="AL12" s="156">
        <f t="shared" si="5"/>
        <v>0</v>
      </c>
      <c r="AM12" s="156">
        <f t="shared" si="5"/>
        <v>4</v>
      </c>
      <c r="AN12" s="156">
        <f t="shared" si="6"/>
        <v>0</v>
      </c>
      <c r="AO12" s="156">
        <f t="shared" si="6"/>
        <v>0</v>
      </c>
      <c r="AP12" s="156">
        <f t="shared" si="6"/>
        <v>0</v>
      </c>
      <c r="AQ12" s="156">
        <f t="shared" si="6"/>
        <v>0</v>
      </c>
      <c r="AR12" s="156">
        <f t="shared" si="6"/>
        <v>0</v>
      </c>
      <c r="AS12" s="156">
        <f t="shared" si="6"/>
        <v>0</v>
      </c>
      <c r="AT12" s="156">
        <f t="shared" si="6"/>
        <v>0</v>
      </c>
      <c r="AU12" s="156">
        <f t="shared" si="6"/>
        <v>0</v>
      </c>
      <c r="AV12" s="156">
        <f t="shared" si="6"/>
        <v>0</v>
      </c>
      <c r="AW12" s="156">
        <f t="shared" si="6"/>
        <v>0</v>
      </c>
      <c r="AX12" s="282"/>
      <c r="AY12" s="283"/>
      <c r="AZ12" s="305"/>
    </row>
    <row r="13" spans="1:52">
      <c r="A13">
        <v>4</v>
      </c>
      <c r="B13">
        <v>468</v>
      </c>
      <c r="C13" t="s">
        <v>103</v>
      </c>
      <c r="D13" t="s">
        <v>8</v>
      </c>
      <c r="E13" t="s">
        <v>86</v>
      </c>
      <c r="F13" t="s">
        <v>107</v>
      </c>
      <c r="G13">
        <v>1</v>
      </c>
    </row>
    <row r="14" spans="1:52">
      <c r="A14">
        <v>4</v>
      </c>
      <c r="B14">
        <v>476</v>
      </c>
      <c r="C14" t="s">
        <v>103</v>
      </c>
      <c r="D14" t="s">
        <v>8</v>
      </c>
      <c r="E14" t="s">
        <v>89</v>
      </c>
      <c r="F14" t="s">
        <v>107</v>
      </c>
      <c r="G14">
        <v>1</v>
      </c>
      <c r="K14" s="163" t="s">
        <v>192</v>
      </c>
      <c r="L14" s="164">
        <v>7</v>
      </c>
      <c r="M14" s="157">
        <f>AVERAGE(L19:Z19)</f>
        <v>5.9333333333333336</v>
      </c>
    </row>
    <row r="15" spans="1:52" hidden="1">
      <c r="A15">
        <v>4</v>
      </c>
      <c r="B15">
        <v>488</v>
      </c>
      <c r="C15" t="s">
        <v>103</v>
      </c>
      <c r="D15" t="s">
        <v>8</v>
      </c>
      <c r="E15" t="s">
        <v>92</v>
      </c>
      <c r="F15" t="s">
        <v>107</v>
      </c>
      <c r="G15">
        <v>1</v>
      </c>
      <c r="K15" s="165" t="s">
        <v>187</v>
      </c>
      <c r="L15" s="156">
        <f>(L6+L10)*1.5</f>
        <v>0</v>
      </c>
      <c r="M15" s="156">
        <f>(M6+M10)*1.5</f>
        <v>4.5</v>
      </c>
      <c r="N15" s="156">
        <f t="shared" ref="N15:AZ15" si="7">(N6+N10)*1.5</f>
        <v>0</v>
      </c>
      <c r="O15" s="156">
        <f t="shared" si="7"/>
        <v>6</v>
      </c>
      <c r="P15" s="156">
        <f t="shared" si="7"/>
        <v>3</v>
      </c>
      <c r="Q15" s="156">
        <f t="shared" si="7"/>
        <v>0</v>
      </c>
      <c r="R15" s="156">
        <f t="shared" si="7"/>
        <v>0</v>
      </c>
      <c r="S15" s="156">
        <f t="shared" si="7"/>
        <v>4.5</v>
      </c>
      <c r="T15" s="156">
        <f t="shared" si="7"/>
        <v>0</v>
      </c>
      <c r="U15" s="156">
        <f t="shared" si="7"/>
        <v>0</v>
      </c>
      <c r="V15" s="156">
        <f t="shared" si="7"/>
        <v>9</v>
      </c>
      <c r="W15" s="156">
        <f t="shared" si="7"/>
        <v>0</v>
      </c>
      <c r="X15" s="156">
        <f t="shared" si="7"/>
        <v>0</v>
      </c>
      <c r="Y15" s="156">
        <f t="shared" si="7"/>
        <v>3</v>
      </c>
      <c r="Z15" s="156">
        <f t="shared" si="7"/>
        <v>0</v>
      </c>
      <c r="AA15" s="156">
        <f t="shared" si="7"/>
        <v>0</v>
      </c>
      <c r="AB15" s="156">
        <f t="shared" si="7"/>
        <v>0</v>
      </c>
      <c r="AC15" s="156">
        <f t="shared" si="7"/>
        <v>4.5</v>
      </c>
      <c r="AD15" s="156">
        <f t="shared" si="7"/>
        <v>0</v>
      </c>
      <c r="AE15" s="156">
        <f t="shared" si="7"/>
        <v>0</v>
      </c>
      <c r="AF15" s="156">
        <f>(AF10)*1.5</f>
        <v>0</v>
      </c>
      <c r="AG15" s="156">
        <f t="shared" si="7"/>
        <v>0</v>
      </c>
      <c r="AH15" s="156">
        <f t="shared" si="7"/>
        <v>0</v>
      </c>
      <c r="AI15" s="156">
        <f t="shared" si="7"/>
        <v>0</v>
      </c>
      <c r="AJ15" s="156">
        <f t="shared" si="7"/>
        <v>6</v>
      </c>
      <c r="AK15" s="156">
        <f t="shared" si="7"/>
        <v>0</v>
      </c>
      <c r="AL15" s="156">
        <f t="shared" si="7"/>
        <v>0</v>
      </c>
      <c r="AM15" s="156">
        <f t="shared" si="7"/>
        <v>0</v>
      </c>
      <c r="AN15" s="156">
        <f t="shared" si="7"/>
        <v>0</v>
      </c>
      <c r="AO15" s="156">
        <f t="shared" si="7"/>
        <v>0</v>
      </c>
      <c r="AP15" s="156">
        <f t="shared" si="7"/>
        <v>0</v>
      </c>
      <c r="AQ15" s="156">
        <f t="shared" si="7"/>
        <v>0</v>
      </c>
      <c r="AR15" s="156">
        <f t="shared" si="7"/>
        <v>0</v>
      </c>
      <c r="AS15" s="156">
        <f t="shared" si="7"/>
        <v>0</v>
      </c>
      <c r="AT15" s="156">
        <f t="shared" si="7"/>
        <v>0</v>
      </c>
      <c r="AU15" s="156">
        <f t="shared" si="7"/>
        <v>0</v>
      </c>
      <c r="AV15" s="156">
        <f t="shared" si="7"/>
        <v>0</v>
      </c>
      <c r="AW15" s="156">
        <f t="shared" si="7"/>
        <v>0</v>
      </c>
      <c r="AX15" s="156">
        <f t="shared" si="7"/>
        <v>0</v>
      </c>
      <c r="AY15" s="156">
        <f t="shared" si="7"/>
        <v>0</v>
      </c>
      <c r="AZ15" s="156">
        <f t="shared" si="7"/>
        <v>0</v>
      </c>
    </row>
    <row r="16" spans="1:52" hidden="1">
      <c r="A16">
        <v>5</v>
      </c>
      <c r="B16">
        <v>96</v>
      </c>
      <c r="C16" t="s">
        <v>103</v>
      </c>
      <c r="D16" t="s">
        <v>104</v>
      </c>
      <c r="E16" t="s">
        <v>64</v>
      </c>
      <c r="F16" t="s">
        <v>105</v>
      </c>
      <c r="G16">
        <v>2</v>
      </c>
      <c r="K16" s="165" t="s">
        <v>188</v>
      </c>
      <c r="L16" s="156">
        <f>(L7+L11)*1</f>
        <v>0</v>
      </c>
      <c r="M16" s="156">
        <f t="shared" ref="M16:AZ16" si="8">(M7+M11)*1</f>
        <v>0</v>
      </c>
      <c r="N16" s="156">
        <f>(N7+N11)*1</f>
        <v>7</v>
      </c>
      <c r="O16" s="156">
        <f t="shared" si="8"/>
        <v>0</v>
      </c>
      <c r="P16" s="156">
        <f t="shared" si="8"/>
        <v>5</v>
      </c>
      <c r="Q16" s="156">
        <f t="shared" si="8"/>
        <v>5</v>
      </c>
      <c r="R16" s="156">
        <f t="shared" si="8"/>
        <v>0</v>
      </c>
      <c r="S16" s="156">
        <f t="shared" si="8"/>
        <v>0</v>
      </c>
      <c r="T16" s="156">
        <f t="shared" si="8"/>
        <v>2</v>
      </c>
      <c r="U16" s="156">
        <f t="shared" si="8"/>
        <v>5</v>
      </c>
      <c r="V16" s="156">
        <f t="shared" si="8"/>
        <v>0</v>
      </c>
      <c r="W16" s="156">
        <f t="shared" si="8"/>
        <v>11</v>
      </c>
      <c r="X16" s="156">
        <f t="shared" si="8"/>
        <v>0</v>
      </c>
      <c r="Y16" s="156">
        <f t="shared" si="8"/>
        <v>0</v>
      </c>
      <c r="Z16" s="156">
        <f t="shared" si="8"/>
        <v>4</v>
      </c>
      <c r="AA16" s="156">
        <f t="shared" si="8"/>
        <v>0</v>
      </c>
      <c r="AB16" s="156">
        <f t="shared" si="8"/>
        <v>4</v>
      </c>
      <c r="AC16" s="156">
        <f t="shared" si="8"/>
        <v>1</v>
      </c>
      <c r="AD16" s="156">
        <f t="shared" si="8"/>
        <v>4</v>
      </c>
      <c r="AE16" s="156">
        <f t="shared" si="8"/>
        <v>0</v>
      </c>
      <c r="AF16" s="156">
        <f t="shared" si="8"/>
        <v>0</v>
      </c>
      <c r="AG16" s="156">
        <f t="shared" si="8"/>
        <v>0</v>
      </c>
      <c r="AH16" s="156">
        <f t="shared" si="8"/>
        <v>0</v>
      </c>
      <c r="AI16" s="156">
        <f t="shared" si="8"/>
        <v>5</v>
      </c>
      <c r="AJ16" s="156">
        <f t="shared" si="8"/>
        <v>0</v>
      </c>
      <c r="AK16" s="156">
        <f t="shared" si="8"/>
        <v>5</v>
      </c>
      <c r="AL16" s="156">
        <f t="shared" si="8"/>
        <v>0</v>
      </c>
      <c r="AM16" s="156">
        <f t="shared" si="8"/>
        <v>0</v>
      </c>
      <c r="AN16" s="156">
        <f t="shared" si="8"/>
        <v>0</v>
      </c>
      <c r="AO16" s="156">
        <f t="shared" si="8"/>
        <v>0</v>
      </c>
      <c r="AP16" s="156">
        <f t="shared" si="8"/>
        <v>0</v>
      </c>
      <c r="AQ16" s="156">
        <f t="shared" si="8"/>
        <v>0</v>
      </c>
      <c r="AR16" s="156">
        <f t="shared" si="8"/>
        <v>0</v>
      </c>
      <c r="AS16" s="156">
        <f t="shared" si="8"/>
        <v>0</v>
      </c>
      <c r="AT16" s="156">
        <f t="shared" si="8"/>
        <v>0</v>
      </c>
      <c r="AU16" s="156">
        <f t="shared" si="8"/>
        <v>0</v>
      </c>
      <c r="AV16" s="156">
        <f t="shared" si="8"/>
        <v>0</v>
      </c>
      <c r="AW16" s="156">
        <f t="shared" si="8"/>
        <v>0</v>
      </c>
      <c r="AX16" s="156">
        <f t="shared" si="8"/>
        <v>0</v>
      </c>
      <c r="AY16" s="156">
        <f t="shared" si="8"/>
        <v>0</v>
      </c>
      <c r="AZ16" s="156">
        <f t="shared" si="8"/>
        <v>0</v>
      </c>
    </row>
    <row r="17" spans="1:52" hidden="1">
      <c r="A17">
        <v>5</v>
      </c>
      <c r="B17">
        <v>98</v>
      </c>
      <c r="C17" t="s">
        <v>103</v>
      </c>
      <c r="D17" t="s">
        <v>104</v>
      </c>
      <c r="E17" t="s">
        <v>64</v>
      </c>
      <c r="F17" t="s">
        <v>105</v>
      </c>
      <c r="G17">
        <v>2</v>
      </c>
      <c r="K17" s="165" t="s">
        <v>189</v>
      </c>
      <c r="L17" s="156">
        <f>L12*2.5</f>
        <v>0</v>
      </c>
      <c r="M17" s="156">
        <f t="shared" ref="M17:AZ17" si="9">M12*2.5</f>
        <v>0</v>
      </c>
      <c r="N17" s="156">
        <f t="shared" si="9"/>
        <v>0</v>
      </c>
      <c r="O17" s="156">
        <f t="shared" si="9"/>
        <v>0</v>
      </c>
      <c r="P17" s="156">
        <f t="shared" si="9"/>
        <v>0</v>
      </c>
      <c r="Q17" s="156">
        <f t="shared" si="9"/>
        <v>0</v>
      </c>
      <c r="R17" s="156">
        <f t="shared" si="9"/>
        <v>10</v>
      </c>
      <c r="S17" s="156">
        <f t="shared" si="9"/>
        <v>0</v>
      </c>
      <c r="T17" s="156">
        <f t="shared" si="9"/>
        <v>0</v>
      </c>
      <c r="U17" s="156">
        <f t="shared" si="9"/>
        <v>0</v>
      </c>
      <c r="V17" s="156">
        <f t="shared" si="9"/>
        <v>0</v>
      </c>
      <c r="W17" s="156">
        <f t="shared" si="9"/>
        <v>0</v>
      </c>
      <c r="X17" s="156">
        <f t="shared" si="9"/>
        <v>0</v>
      </c>
      <c r="Y17" s="156">
        <f t="shared" si="9"/>
        <v>10</v>
      </c>
      <c r="Z17" s="156">
        <f t="shared" si="9"/>
        <v>0</v>
      </c>
      <c r="AA17" s="156">
        <f t="shared" si="9"/>
        <v>0</v>
      </c>
      <c r="AB17" s="156">
        <f t="shared" si="9"/>
        <v>0</v>
      </c>
      <c r="AC17" s="156">
        <f t="shared" si="9"/>
        <v>0</v>
      </c>
      <c r="AD17" s="156">
        <f t="shared" si="9"/>
        <v>0</v>
      </c>
      <c r="AE17" s="156">
        <f t="shared" si="9"/>
        <v>0</v>
      </c>
      <c r="AF17" s="156">
        <f t="shared" si="9"/>
        <v>7.5</v>
      </c>
      <c r="AG17" s="156">
        <f t="shared" si="9"/>
        <v>0</v>
      </c>
      <c r="AH17" s="156">
        <f t="shared" si="9"/>
        <v>0</v>
      </c>
      <c r="AI17" s="156">
        <f t="shared" si="9"/>
        <v>0</v>
      </c>
      <c r="AJ17" s="156">
        <f t="shared" si="9"/>
        <v>0</v>
      </c>
      <c r="AK17" s="156">
        <f t="shared" si="9"/>
        <v>0</v>
      </c>
      <c r="AL17" s="156">
        <f t="shared" si="9"/>
        <v>0</v>
      </c>
      <c r="AM17" s="156">
        <f t="shared" si="9"/>
        <v>10</v>
      </c>
      <c r="AN17" s="156">
        <f t="shared" si="9"/>
        <v>0</v>
      </c>
      <c r="AO17" s="156">
        <f t="shared" si="9"/>
        <v>0</v>
      </c>
      <c r="AP17" s="156">
        <f t="shared" si="9"/>
        <v>0</v>
      </c>
      <c r="AQ17" s="156">
        <f t="shared" si="9"/>
        <v>0</v>
      </c>
      <c r="AR17" s="156">
        <f t="shared" si="9"/>
        <v>0</v>
      </c>
      <c r="AS17" s="156">
        <f t="shared" si="9"/>
        <v>0</v>
      </c>
      <c r="AT17" s="156">
        <f t="shared" si="9"/>
        <v>0</v>
      </c>
      <c r="AU17" s="156">
        <f t="shared" si="9"/>
        <v>0</v>
      </c>
      <c r="AV17" s="156">
        <f t="shared" si="9"/>
        <v>0</v>
      </c>
      <c r="AW17" s="156">
        <f t="shared" si="9"/>
        <v>0</v>
      </c>
      <c r="AX17" s="156">
        <f t="shared" si="9"/>
        <v>0</v>
      </c>
      <c r="AY17" s="156">
        <f t="shared" si="9"/>
        <v>0</v>
      </c>
      <c r="AZ17" s="156">
        <f t="shared" si="9"/>
        <v>0</v>
      </c>
    </row>
    <row r="18" spans="1:52">
      <c r="A18">
        <v>5</v>
      </c>
      <c r="B18">
        <v>314</v>
      </c>
      <c r="C18" t="s">
        <v>106</v>
      </c>
      <c r="D18" t="s">
        <v>8</v>
      </c>
      <c r="E18" t="s">
        <v>7</v>
      </c>
      <c r="F18" t="s">
        <v>107</v>
      </c>
      <c r="G18">
        <v>1</v>
      </c>
      <c r="K18" s="163" t="s">
        <v>186</v>
      </c>
      <c r="L18" s="164">
        <f>$L$14</f>
        <v>7</v>
      </c>
      <c r="M18" s="164">
        <f t="shared" ref="M18:AZ18" si="10">$L$14</f>
        <v>7</v>
      </c>
      <c r="N18" s="164">
        <f t="shared" si="10"/>
        <v>7</v>
      </c>
      <c r="O18" s="164">
        <f t="shared" si="10"/>
        <v>7</v>
      </c>
      <c r="P18" s="164">
        <f t="shared" si="10"/>
        <v>7</v>
      </c>
      <c r="Q18" s="164">
        <f t="shared" si="10"/>
        <v>7</v>
      </c>
      <c r="R18" s="164">
        <f t="shared" si="10"/>
        <v>7</v>
      </c>
      <c r="S18" s="164">
        <f t="shared" si="10"/>
        <v>7</v>
      </c>
      <c r="T18" s="164">
        <f t="shared" si="10"/>
        <v>7</v>
      </c>
      <c r="U18" s="164">
        <f t="shared" si="10"/>
        <v>7</v>
      </c>
      <c r="V18" s="164">
        <f t="shared" si="10"/>
        <v>7</v>
      </c>
      <c r="W18" s="164">
        <f t="shared" si="10"/>
        <v>7</v>
      </c>
      <c r="X18" s="164">
        <f t="shared" si="10"/>
        <v>7</v>
      </c>
      <c r="Y18" s="164">
        <f t="shared" si="10"/>
        <v>7</v>
      </c>
      <c r="Z18" s="164">
        <f t="shared" si="10"/>
        <v>7</v>
      </c>
      <c r="AA18" s="164">
        <f t="shared" si="10"/>
        <v>7</v>
      </c>
      <c r="AB18" s="164">
        <f t="shared" si="10"/>
        <v>7</v>
      </c>
      <c r="AC18" s="164">
        <f t="shared" si="10"/>
        <v>7</v>
      </c>
      <c r="AD18" s="164">
        <f t="shared" si="10"/>
        <v>7</v>
      </c>
      <c r="AE18" s="164">
        <f t="shared" si="10"/>
        <v>7</v>
      </c>
      <c r="AF18" s="164">
        <f t="shared" si="10"/>
        <v>7</v>
      </c>
      <c r="AG18" s="164">
        <f t="shared" si="10"/>
        <v>7</v>
      </c>
      <c r="AH18" s="164">
        <f t="shared" si="10"/>
        <v>7</v>
      </c>
      <c r="AI18" s="164">
        <f t="shared" si="10"/>
        <v>7</v>
      </c>
      <c r="AJ18" s="164">
        <f t="shared" si="10"/>
        <v>7</v>
      </c>
      <c r="AK18" s="164">
        <f t="shared" si="10"/>
        <v>7</v>
      </c>
      <c r="AL18" s="164">
        <f t="shared" si="10"/>
        <v>7</v>
      </c>
      <c r="AM18" s="164">
        <f t="shared" si="10"/>
        <v>7</v>
      </c>
      <c r="AN18" s="164">
        <f t="shared" si="10"/>
        <v>7</v>
      </c>
      <c r="AO18" s="164">
        <f t="shared" si="10"/>
        <v>7</v>
      </c>
      <c r="AP18" s="164">
        <f t="shared" si="10"/>
        <v>7</v>
      </c>
      <c r="AQ18" s="164">
        <f t="shared" si="10"/>
        <v>7</v>
      </c>
      <c r="AR18" s="164">
        <f t="shared" si="10"/>
        <v>7</v>
      </c>
      <c r="AS18" s="164">
        <f t="shared" si="10"/>
        <v>7</v>
      </c>
      <c r="AT18" s="164">
        <f t="shared" si="10"/>
        <v>7</v>
      </c>
      <c r="AU18" s="164">
        <f t="shared" si="10"/>
        <v>7</v>
      </c>
      <c r="AV18" s="164">
        <f t="shared" si="10"/>
        <v>7</v>
      </c>
      <c r="AW18" s="164">
        <f t="shared" si="10"/>
        <v>7</v>
      </c>
      <c r="AX18" s="164">
        <f t="shared" si="10"/>
        <v>7</v>
      </c>
      <c r="AY18" s="164">
        <f t="shared" si="10"/>
        <v>7</v>
      </c>
      <c r="AZ18" s="164">
        <f t="shared" si="10"/>
        <v>7</v>
      </c>
    </row>
    <row r="19" spans="1:52">
      <c r="A19">
        <v>5</v>
      </c>
      <c r="B19">
        <v>430</v>
      </c>
      <c r="C19" t="s">
        <v>106</v>
      </c>
      <c r="D19" t="s">
        <v>8</v>
      </c>
      <c r="E19" t="s">
        <v>73</v>
      </c>
      <c r="F19" t="s">
        <v>107</v>
      </c>
      <c r="G19">
        <v>1</v>
      </c>
      <c r="K19" s="166" t="s">
        <v>190</v>
      </c>
      <c r="L19" s="159">
        <f t="shared" ref="L19:AZ19" si="11">SUM(L15:L17)</f>
        <v>0</v>
      </c>
      <c r="M19" s="159">
        <f t="shared" si="11"/>
        <v>4.5</v>
      </c>
      <c r="N19" s="159">
        <f t="shared" si="11"/>
        <v>7</v>
      </c>
      <c r="O19" s="159">
        <f t="shared" si="11"/>
        <v>6</v>
      </c>
      <c r="P19" s="159">
        <f t="shared" si="11"/>
        <v>8</v>
      </c>
      <c r="Q19" s="159">
        <f t="shared" si="11"/>
        <v>5</v>
      </c>
      <c r="R19" s="159">
        <f t="shared" si="11"/>
        <v>10</v>
      </c>
      <c r="S19" s="159">
        <f t="shared" si="11"/>
        <v>4.5</v>
      </c>
      <c r="T19" s="159">
        <f t="shared" si="11"/>
        <v>2</v>
      </c>
      <c r="U19" s="159">
        <f t="shared" si="11"/>
        <v>5</v>
      </c>
      <c r="V19" s="159">
        <f t="shared" si="11"/>
        <v>9</v>
      </c>
      <c r="W19" s="159">
        <f t="shared" si="11"/>
        <v>11</v>
      </c>
      <c r="X19" s="159">
        <f t="shared" si="11"/>
        <v>0</v>
      </c>
      <c r="Y19" s="159">
        <f t="shared" si="11"/>
        <v>13</v>
      </c>
      <c r="Z19" s="159">
        <f t="shared" si="11"/>
        <v>4</v>
      </c>
      <c r="AA19" s="159">
        <f t="shared" si="11"/>
        <v>0</v>
      </c>
      <c r="AB19" s="159">
        <f t="shared" si="11"/>
        <v>4</v>
      </c>
      <c r="AC19" s="159">
        <f t="shared" si="11"/>
        <v>5.5</v>
      </c>
      <c r="AD19" s="159">
        <f t="shared" si="11"/>
        <v>4</v>
      </c>
      <c r="AE19" s="159">
        <f t="shared" si="11"/>
        <v>0</v>
      </c>
      <c r="AF19" s="159">
        <f t="shared" si="11"/>
        <v>7.5</v>
      </c>
      <c r="AG19" s="159">
        <f t="shared" si="11"/>
        <v>0</v>
      </c>
      <c r="AH19" s="159">
        <f t="shared" si="11"/>
        <v>0</v>
      </c>
      <c r="AI19" s="159">
        <f t="shared" si="11"/>
        <v>5</v>
      </c>
      <c r="AJ19" s="159">
        <f t="shared" si="11"/>
        <v>6</v>
      </c>
      <c r="AK19" s="159">
        <f t="shared" si="11"/>
        <v>5</v>
      </c>
      <c r="AL19" s="159">
        <f t="shared" si="11"/>
        <v>0</v>
      </c>
      <c r="AM19" s="159">
        <f t="shared" si="11"/>
        <v>10</v>
      </c>
      <c r="AN19" s="159">
        <f t="shared" si="11"/>
        <v>0</v>
      </c>
      <c r="AO19" s="159">
        <f t="shared" si="11"/>
        <v>0</v>
      </c>
      <c r="AP19" s="159">
        <f t="shared" si="11"/>
        <v>0</v>
      </c>
      <c r="AQ19" s="159">
        <f t="shared" si="11"/>
        <v>0</v>
      </c>
      <c r="AR19" s="159">
        <f t="shared" si="11"/>
        <v>0</v>
      </c>
      <c r="AS19" s="159">
        <f t="shared" si="11"/>
        <v>0</v>
      </c>
      <c r="AT19" s="159">
        <f t="shared" si="11"/>
        <v>0</v>
      </c>
      <c r="AU19" s="159">
        <f t="shared" si="11"/>
        <v>0</v>
      </c>
      <c r="AV19" s="159">
        <f t="shared" si="11"/>
        <v>0</v>
      </c>
      <c r="AW19" s="159">
        <f t="shared" si="11"/>
        <v>0</v>
      </c>
      <c r="AX19" s="159">
        <f t="shared" si="11"/>
        <v>0</v>
      </c>
      <c r="AY19" s="159">
        <f t="shared" si="11"/>
        <v>0</v>
      </c>
      <c r="AZ19" s="159">
        <f t="shared" si="11"/>
        <v>0</v>
      </c>
    </row>
    <row r="20" spans="1:52">
      <c r="A20">
        <v>5</v>
      </c>
      <c r="B20">
        <v>434</v>
      </c>
      <c r="C20" t="s">
        <v>106</v>
      </c>
      <c r="D20" t="s">
        <v>8</v>
      </c>
      <c r="E20" t="s">
        <v>75</v>
      </c>
      <c r="F20" t="s">
        <v>107</v>
      </c>
      <c r="G20">
        <v>1</v>
      </c>
      <c r="K20" s="166" t="s">
        <v>191</v>
      </c>
      <c r="L20" s="167">
        <f t="shared" ref="L20:AZ20" si="12">IF(L19&gt;$L$14,L19-$L$14,0)</f>
        <v>0</v>
      </c>
      <c r="M20" s="167">
        <f t="shared" si="12"/>
        <v>0</v>
      </c>
      <c r="N20" s="167">
        <f t="shared" si="12"/>
        <v>0</v>
      </c>
      <c r="O20" s="167">
        <f t="shared" si="12"/>
        <v>0</v>
      </c>
      <c r="P20" s="167">
        <f t="shared" si="12"/>
        <v>1</v>
      </c>
      <c r="Q20" s="167">
        <f t="shared" si="12"/>
        <v>0</v>
      </c>
      <c r="R20" s="167">
        <f t="shared" si="12"/>
        <v>3</v>
      </c>
      <c r="S20" s="167">
        <f t="shared" si="12"/>
        <v>0</v>
      </c>
      <c r="T20" s="167">
        <f t="shared" si="12"/>
        <v>0</v>
      </c>
      <c r="U20" s="167">
        <f t="shared" si="12"/>
        <v>0</v>
      </c>
      <c r="V20" s="167">
        <f t="shared" si="12"/>
        <v>2</v>
      </c>
      <c r="W20" s="167">
        <f t="shared" si="12"/>
        <v>4</v>
      </c>
      <c r="X20" s="167">
        <f t="shared" si="12"/>
        <v>0</v>
      </c>
      <c r="Y20" s="167">
        <f t="shared" si="12"/>
        <v>6</v>
      </c>
      <c r="Z20" s="167">
        <f t="shared" si="12"/>
        <v>0</v>
      </c>
      <c r="AA20" s="167">
        <f t="shared" si="12"/>
        <v>0</v>
      </c>
      <c r="AB20" s="167">
        <f t="shared" si="12"/>
        <v>0</v>
      </c>
      <c r="AC20" s="167">
        <f t="shared" si="12"/>
        <v>0</v>
      </c>
      <c r="AD20" s="167">
        <f t="shared" si="12"/>
        <v>0</v>
      </c>
      <c r="AE20" s="167">
        <f t="shared" si="12"/>
        <v>0</v>
      </c>
      <c r="AF20" s="167">
        <f t="shared" si="12"/>
        <v>0.5</v>
      </c>
      <c r="AG20" s="167">
        <f t="shared" si="12"/>
        <v>0</v>
      </c>
      <c r="AH20" s="167">
        <f t="shared" si="12"/>
        <v>0</v>
      </c>
      <c r="AI20" s="167">
        <f t="shared" si="12"/>
        <v>0</v>
      </c>
      <c r="AJ20" s="167">
        <f t="shared" si="12"/>
        <v>0</v>
      </c>
      <c r="AK20" s="167">
        <f t="shared" si="12"/>
        <v>0</v>
      </c>
      <c r="AL20" s="167">
        <f t="shared" si="12"/>
        <v>0</v>
      </c>
      <c r="AM20" s="167">
        <f t="shared" si="12"/>
        <v>3</v>
      </c>
      <c r="AN20" s="167">
        <f t="shared" si="12"/>
        <v>0</v>
      </c>
      <c r="AO20" s="167">
        <f t="shared" si="12"/>
        <v>0</v>
      </c>
      <c r="AP20" s="167">
        <f t="shared" si="12"/>
        <v>0</v>
      </c>
      <c r="AQ20" s="167">
        <f t="shared" si="12"/>
        <v>0</v>
      </c>
      <c r="AR20" s="167">
        <f t="shared" si="12"/>
        <v>0</v>
      </c>
      <c r="AS20" s="167">
        <f t="shared" si="12"/>
        <v>0</v>
      </c>
      <c r="AT20" s="167">
        <f t="shared" si="12"/>
        <v>0</v>
      </c>
      <c r="AU20" s="167">
        <f t="shared" si="12"/>
        <v>0</v>
      </c>
      <c r="AV20" s="167">
        <f t="shared" si="12"/>
        <v>0</v>
      </c>
      <c r="AW20" s="167">
        <f t="shared" si="12"/>
        <v>0</v>
      </c>
      <c r="AX20" s="167">
        <f t="shared" si="12"/>
        <v>0</v>
      </c>
      <c r="AY20" s="167">
        <f t="shared" si="12"/>
        <v>0</v>
      </c>
      <c r="AZ20" s="167">
        <f t="shared" si="12"/>
        <v>0</v>
      </c>
    </row>
    <row r="21" spans="1:52">
      <c r="A21">
        <v>5</v>
      </c>
      <c r="B21">
        <v>478</v>
      </c>
      <c r="C21" t="s">
        <v>106</v>
      </c>
      <c r="D21" t="s">
        <v>8</v>
      </c>
      <c r="E21" t="s">
        <v>89</v>
      </c>
      <c r="F21" t="s">
        <v>107</v>
      </c>
      <c r="G21">
        <v>1</v>
      </c>
    </row>
    <row r="22" spans="1:52">
      <c r="A22">
        <v>5</v>
      </c>
      <c r="B22">
        <v>482</v>
      </c>
      <c r="C22" t="s">
        <v>106</v>
      </c>
      <c r="D22" t="s">
        <v>8</v>
      </c>
      <c r="E22" t="s">
        <v>90</v>
      </c>
      <c r="F22" t="s">
        <v>107</v>
      </c>
      <c r="G22">
        <v>1</v>
      </c>
      <c r="K22" s="168" t="s">
        <v>109</v>
      </c>
      <c r="L22" s="310" t="s">
        <v>111</v>
      </c>
      <c r="M22" s="310"/>
      <c r="N22" s="310"/>
      <c r="O22" s="310"/>
      <c r="P22" s="310"/>
      <c r="Q22" s="310"/>
      <c r="R22" s="310" t="s">
        <v>112</v>
      </c>
      <c r="S22" s="310" t="s">
        <v>113</v>
      </c>
    </row>
    <row r="23" spans="1:52">
      <c r="A23">
        <v>6</v>
      </c>
      <c r="B23">
        <v>67</v>
      </c>
      <c r="C23" t="s">
        <v>106</v>
      </c>
      <c r="D23" t="s">
        <v>8</v>
      </c>
      <c r="E23" t="s">
        <v>11</v>
      </c>
      <c r="F23" t="s">
        <v>105</v>
      </c>
      <c r="G23">
        <v>2</v>
      </c>
      <c r="K23" s="168" t="s">
        <v>110</v>
      </c>
      <c r="L23" s="168">
        <v>1</v>
      </c>
      <c r="M23" s="168">
        <v>2</v>
      </c>
      <c r="N23" s="168">
        <v>3</v>
      </c>
      <c r="O23" s="168">
        <v>4</v>
      </c>
      <c r="P23" s="168">
        <v>5</v>
      </c>
      <c r="Q23" s="168">
        <v>6</v>
      </c>
      <c r="R23" s="310"/>
      <c r="S23" s="310"/>
    </row>
    <row r="24" spans="1:52">
      <c r="A24">
        <v>6</v>
      </c>
      <c r="B24">
        <v>71</v>
      </c>
      <c r="C24" t="s">
        <v>106</v>
      </c>
      <c r="D24" t="s">
        <v>8</v>
      </c>
      <c r="E24" t="s">
        <v>24</v>
      </c>
      <c r="F24" t="s">
        <v>105</v>
      </c>
      <c r="G24">
        <v>2</v>
      </c>
      <c r="K24" s="169" t="s">
        <v>64</v>
      </c>
      <c r="L24" s="169">
        <v>2</v>
      </c>
      <c r="M24" s="169">
        <v>2</v>
      </c>
      <c r="N24" s="169">
        <v>2</v>
      </c>
      <c r="O24" s="169">
        <v>0</v>
      </c>
      <c r="P24" s="169">
        <v>2</v>
      </c>
      <c r="Q24" s="169">
        <v>0</v>
      </c>
      <c r="R24" s="169">
        <v>8</v>
      </c>
      <c r="S24" s="309">
        <v>12</v>
      </c>
    </row>
    <row r="25" spans="1:52">
      <c r="A25">
        <v>6</v>
      </c>
      <c r="B25">
        <v>79</v>
      </c>
      <c r="C25" t="s">
        <v>106</v>
      </c>
      <c r="D25" t="s">
        <v>108</v>
      </c>
      <c r="E25" t="s">
        <v>39</v>
      </c>
      <c r="F25" t="s">
        <v>105</v>
      </c>
      <c r="G25">
        <v>2</v>
      </c>
      <c r="K25" s="169" t="s">
        <v>75</v>
      </c>
      <c r="L25" s="169">
        <v>0</v>
      </c>
      <c r="M25" s="169">
        <v>0</v>
      </c>
      <c r="N25" s="169">
        <v>0</v>
      </c>
      <c r="O25" s="169">
        <v>1</v>
      </c>
      <c r="P25" s="169">
        <v>0</v>
      </c>
      <c r="Q25" s="169">
        <v>0</v>
      </c>
      <c r="R25" s="169">
        <v>1</v>
      </c>
      <c r="S25" s="309"/>
    </row>
    <row r="26" spans="1:52">
      <c r="A26">
        <v>6</v>
      </c>
      <c r="B26">
        <v>121</v>
      </c>
      <c r="C26" t="s">
        <v>106</v>
      </c>
      <c r="D26" t="s">
        <v>8</v>
      </c>
      <c r="E26" t="s">
        <v>87</v>
      </c>
      <c r="F26" t="s">
        <v>105</v>
      </c>
      <c r="G26">
        <v>2</v>
      </c>
      <c r="K26" s="169" t="s">
        <v>78</v>
      </c>
      <c r="L26" s="169">
        <v>1</v>
      </c>
      <c r="M26" s="169">
        <v>0</v>
      </c>
      <c r="N26" s="169">
        <v>1</v>
      </c>
      <c r="O26" s="169">
        <v>1</v>
      </c>
      <c r="P26" s="169">
        <v>0</v>
      </c>
      <c r="Q26" s="169">
        <v>0</v>
      </c>
      <c r="R26" s="169">
        <v>3</v>
      </c>
      <c r="S26" s="309"/>
    </row>
    <row r="27" spans="1:52">
      <c r="A27">
        <v>6</v>
      </c>
      <c r="B27">
        <v>125</v>
      </c>
      <c r="C27" t="s">
        <v>106</v>
      </c>
      <c r="D27" t="s">
        <v>8</v>
      </c>
      <c r="E27" t="s">
        <v>90</v>
      </c>
      <c r="F27" t="s">
        <v>105</v>
      </c>
      <c r="G27">
        <v>2</v>
      </c>
      <c r="K27" s="157"/>
      <c r="L27" s="157"/>
      <c r="M27" s="157"/>
      <c r="N27" s="157"/>
      <c r="O27" s="157"/>
      <c r="P27" s="157"/>
      <c r="Q27" s="157"/>
      <c r="R27" s="157"/>
      <c r="S27" s="157"/>
    </row>
    <row r="28" spans="1:52">
      <c r="A28">
        <v>7</v>
      </c>
      <c r="B28">
        <v>435</v>
      </c>
      <c r="C28" t="s">
        <v>6</v>
      </c>
      <c r="D28" t="s">
        <v>8</v>
      </c>
      <c r="E28" t="s">
        <v>75</v>
      </c>
      <c r="F28" t="s">
        <v>107</v>
      </c>
      <c r="G28">
        <v>1</v>
      </c>
      <c r="K28" s="168" t="s">
        <v>114</v>
      </c>
      <c r="L28" s="310" t="s">
        <v>111</v>
      </c>
      <c r="M28" s="310"/>
      <c r="N28" s="310"/>
      <c r="O28" s="310"/>
      <c r="P28" s="310"/>
      <c r="Q28" s="310"/>
      <c r="R28" s="310" t="s">
        <v>112</v>
      </c>
      <c r="S28" s="310" t="s">
        <v>113</v>
      </c>
    </row>
    <row r="29" spans="1:52">
      <c r="A29">
        <v>7</v>
      </c>
      <c r="B29">
        <v>471</v>
      </c>
      <c r="C29" t="s">
        <v>6</v>
      </c>
      <c r="D29" t="s">
        <v>8</v>
      </c>
      <c r="E29" t="s">
        <v>86</v>
      </c>
      <c r="F29" t="s">
        <v>107</v>
      </c>
      <c r="G29">
        <v>1</v>
      </c>
      <c r="K29" s="168" t="s">
        <v>110</v>
      </c>
      <c r="L29" s="168">
        <v>1</v>
      </c>
      <c r="M29" s="168">
        <v>2</v>
      </c>
      <c r="N29" s="168">
        <v>3</v>
      </c>
      <c r="O29" s="168">
        <v>4</v>
      </c>
      <c r="P29" s="168">
        <v>5</v>
      </c>
      <c r="Q29" s="168">
        <v>6</v>
      </c>
      <c r="R29" s="310"/>
      <c r="S29" s="310"/>
    </row>
    <row r="30" spans="1:52">
      <c r="A30">
        <v>7</v>
      </c>
      <c r="B30">
        <v>479</v>
      </c>
      <c r="C30" t="s">
        <v>6</v>
      </c>
      <c r="D30" t="s">
        <v>8</v>
      </c>
      <c r="E30" t="s">
        <v>89</v>
      </c>
      <c r="F30" t="s">
        <v>107</v>
      </c>
      <c r="G30">
        <v>1</v>
      </c>
      <c r="K30" s="169" t="s">
        <v>11</v>
      </c>
      <c r="L30" s="169">
        <v>1</v>
      </c>
      <c r="M30" s="169">
        <v>1</v>
      </c>
      <c r="N30" s="169">
        <v>0</v>
      </c>
      <c r="O30" s="169">
        <v>1</v>
      </c>
      <c r="P30" s="169">
        <v>1</v>
      </c>
      <c r="Q30" s="169">
        <v>0</v>
      </c>
      <c r="R30" s="169">
        <v>4</v>
      </c>
      <c r="S30" s="309">
        <v>20</v>
      </c>
    </row>
    <row r="31" spans="1:52">
      <c r="A31">
        <v>7</v>
      </c>
      <c r="B31">
        <v>491</v>
      </c>
      <c r="C31" t="s">
        <v>6</v>
      </c>
      <c r="D31" t="s">
        <v>8</v>
      </c>
      <c r="E31" t="s">
        <v>92</v>
      </c>
      <c r="F31" t="s">
        <v>107</v>
      </c>
      <c r="G31">
        <v>1</v>
      </c>
      <c r="K31" s="169" t="s">
        <v>24</v>
      </c>
      <c r="L31" s="169">
        <v>0</v>
      </c>
      <c r="M31" s="169">
        <v>1</v>
      </c>
      <c r="N31" s="169">
        <v>0</v>
      </c>
      <c r="O31" s="169">
        <v>1</v>
      </c>
      <c r="P31" s="169">
        <v>0</v>
      </c>
      <c r="Q31" s="169">
        <v>0</v>
      </c>
      <c r="R31" s="169">
        <v>2</v>
      </c>
      <c r="S31" s="309"/>
    </row>
    <row r="32" spans="1:52">
      <c r="A32">
        <v>8</v>
      </c>
      <c r="B32">
        <v>154</v>
      </c>
      <c r="C32" t="s">
        <v>103</v>
      </c>
      <c r="D32" t="s">
        <v>104</v>
      </c>
      <c r="E32" t="s">
        <v>64</v>
      </c>
      <c r="F32" t="s">
        <v>105</v>
      </c>
      <c r="G32">
        <v>3</v>
      </c>
      <c r="K32" s="169" t="s">
        <v>65</v>
      </c>
      <c r="L32" s="169">
        <v>0</v>
      </c>
      <c r="M32" s="169">
        <v>0</v>
      </c>
      <c r="N32" s="169">
        <v>0</v>
      </c>
      <c r="O32" s="169">
        <v>1</v>
      </c>
      <c r="P32" s="169">
        <v>1</v>
      </c>
      <c r="Q32" s="169">
        <v>0</v>
      </c>
      <c r="R32" s="169">
        <v>2</v>
      </c>
      <c r="S32" s="309"/>
    </row>
    <row r="33" spans="1:19">
      <c r="A33">
        <v>8</v>
      </c>
      <c r="B33">
        <v>156</v>
      </c>
      <c r="C33" t="s">
        <v>103</v>
      </c>
      <c r="D33" t="s">
        <v>104</v>
      </c>
      <c r="E33" t="s">
        <v>64</v>
      </c>
      <c r="F33" t="s">
        <v>105</v>
      </c>
      <c r="G33">
        <v>3</v>
      </c>
      <c r="K33" s="169" t="s">
        <v>39</v>
      </c>
      <c r="L33" s="169">
        <v>0</v>
      </c>
      <c r="M33" s="169">
        <v>1</v>
      </c>
      <c r="N33" s="169">
        <v>0</v>
      </c>
      <c r="O33" s="169">
        <v>0</v>
      </c>
      <c r="P33" s="169">
        <v>1</v>
      </c>
      <c r="Q33" s="169">
        <v>0</v>
      </c>
      <c r="R33" s="169">
        <v>2</v>
      </c>
      <c r="S33" s="309"/>
    </row>
    <row r="34" spans="1:19">
      <c r="A34">
        <v>8</v>
      </c>
      <c r="B34">
        <v>168</v>
      </c>
      <c r="C34" t="s">
        <v>103</v>
      </c>
      <c r="D34" t="s">
        <v>13</v>
      </c>
      <c r="E34" t="s">
        <v>78</v>
      </c>
      <c r="F34" t="s">
        <v>105</v>
      </c>
      <c r="G34">
        <v>3</v>
      </c>
      <c r="K34" s="169" t="s">
        <v>90</v>
      </c>
      <c r="L34" s="169">
        <v>0</v>
      </c>
      <c r="M34" s="169">
        <v>1</v>
      </c>
      <c r="N34" s="169">
        <v>1</v>
      </c>
      <c r="O34" s="169">
        <v>1</v>
      </c>
      <c r="P34" s="169">
        <v>1</v>
      </c>
      <c r="Q34" s="169">
        <v>1</v>
      </c>
      <c r="R34" s="169">
        <v>5</v>
      </c>
      <c r="S34" s="309"/>
    </row>
    <row r="35" spans="1:19">
      <c r="A35">
        <v>9</v>
      </c>
      <c r="B35">
        <v>183</v>
      </c>
      <c r="C35" t="s">
        <v>106</v>
      </c>
      <c r="D35" t="s">
        <v>8</v>
      </c>
      <c r="E35" t="s">
        <v>87</v>
      </c>
      <c r="F35" t="s">
        <v>105</v>
      </c>
      <c r="G35">
        <v>3</v>
      </c>
      <c r="K35" s="169" t="s">
        <v>75</v>
      </c>
      <c r="L35" s="169">
        <v>0</v>
      </c>
      <c r="M35" s="169">
        <v>0</v>
      </c>
      <c r="N35" s="169">
        <v>0</v>
      </c>
      <c r="O35" s="169">
        <v>1</v>
      </c>
      <c r="P35" s="169">
        <v>0</v>
      </c>
      <c r="Q35" s="169">
        <v>0</v>
      </c>
      <c r="R35" s="169">
        <v>1</v>
      </c>
      <c r="S35" s="309"/>
    </row>
    <row r="36" spans="1:19">
      <c r="A36">
        <v>9</v>
      </c>
      <c r="B36">
        <v>187</v>
      </c>
      <c r="C36" t="s">
        <v>106</v>
      </c>
      <c r="D36" t="s">
        <v>8</v>
      </c>
      <c r="E36" t="s">
        <v>90</v>
      </c>
      <c r="F36" t="s">
        <v>105</v>
      </c>
      <c r="G36">
        <v>3</v>
      </c>
      <c r="K36" s="169" t="s">
        <v>87</v>
      </c>
      <c r="L36" s="169">
        <v>1</v>
      </c>
      <c r="M36" s="169">
        <v>1</v>
      </c>
      <c r="N36" s="169">
        <v>1</v>
      </c>
      <c r="O36" s="169">
        <v>1</v>
      </c>
      <c r="P36" s="169">
        <v>0</v>
      </c>
      <c r="Q36" s="169">
        <v>0</v>
      </c>
      <c r="R36" s="169">
        <v>4</v>
      </c>
      <c r="S36" s="309"/>
    </row>
    <row r="37" spans="1:19">
      <c r="A37">
        <v>10</v>
      </c>
      <c r="B37">
        <v>493</v>
      </c>
      <c r="C37" t="s">
        <v>106</v>
      </c>
      <c r="D37" t="s">
        <v>8</v>
      </c>
      <c r="E37" t="s">
        <v>7</v>
      </c>
      <c r="F37" t="s">
        <v>107</v>
      </c>
      <c r="G37">
        <v>2</v>
      </c>
      <c r="K37" s="157"/>
      <c r="L37" s="157"/>
      <c r="M37" s="157"/>
      <c r="N37" s="157"/>
      <c r="O37" s="157"/>
      <c r="P37" s="157"/>
      <c r="Q37" s="157"/>
    </row>
    <row r="38" spans="1:19">
      <c r="A38">
        <v>10</v>
      </c>
      <c r="B38">
        <v>617</v>
      </c>
      <c r="C38" t="s">
        <v>106</v>
      </c>
      <c r="D38" t="s">
        <v>8</v>
      </c>
      <c r="E38" t="s">
        <v>73</v>
      </c>
      <c r="F38" t="s">
        <v>107</v>
      </c>
      <c r="G38">
        <v>2</v>
      </c>
      <c r="K38" s="168" t="s">
        <v>115</v>
      </c>
      <c r="L38" s="310" t="s">
        <v>111</v>
      </c>
      <c r="M38" s="310"/>
      <c r="N38" s="310"/>
      <c r="O38" s="310"/>
      <c r="P38" s="310" t="s">
        <v>112</v>
      </c>
      <c r="Q38" s="310" t="s">
        <v>113</v>
      </c>
    </row>
    <row r="39" spans="1:19">
      <c r="A39">
        <v>10</v>
      </c>
      <c r="B39">
        <v>621</v>
      </c>
      <c r="C39" t="s">
        <v>106</v>
      </c>
      <c r="D39" t="s">
        <v>8</v>
      </c>
      <c r="E39" t="s">
        <v>75</v>
      </c>
      <c r="F39" t="s">
        <v>107</v>
      </c>
      <c r="G39">
        <v>2</v>
      </c>
      <c r="K39" s="168" t="s">
        <v>110</v>
      </c>
      <c r="L39" s="168">
        <v>1</v>
      </c>
      <c r="M39" s="168">
        <v>2</v>
      </c>
      <c r="N39" s="168">
        <v>3</v>
      </c>
      <c r="O39" s="168">
        <v>4</v>
      </c>
      <c r="P39" s="310"/>
      <c r="Q39" s="310"/>
    </row>
    <row r="40" spans="1:19">
      <c r="A40">
        <v>10</v>
      </c>
      <c r="B40">
        <v>657</v>
      </c>
      <c r="C40" t="s">
        <v>106</v>
      </c>
      <c r="D40" t="s">
        <v>8</v>
      </c>
      <c r="E40" t="s">
        <v>89</v>
      </c>
      <c r="F40" t="s">
        <v>107</v>
      </c>
      <c r="G40">
        <v>2</v>
      </c>
      <c r="K40" s="169" t="s">
        <v>86</v>
      </c>
      <c r="L40" s="169">
        <v>1</v>
      </c>
      <c r="M40" s="169">
        <v>1</v>
      </c>
      <c r="N40" s="169">
        <v>1</v>
      </c>
      <c r="O40" s="169">
        <v>1</v>
      </c>
      <c r="P40" s="169">
        <v>4</v>
      </c>
      <c r="Q40" s="309">
        <v>15</v>
      </c>
    </row>
    <row r="41" spans="1:19">
      <c r="A41">
        <v>10</v>
      </c>
      <c r="B41">
        <v>661</v>
      </c>
      <c r="C41" t="s">
        <v>106</v>
      </c>
      <c r="D41" t="s">
        <v>8</v>
      </c>
      <c r="E41" t="s">
        <v>90</v>
      </c>
      <c r="F41" t="s">
        <v>107</v>
      </c>
      <c r="G41">
        <v>2</v>
      </c>
      <c r="K41" s="169" t="s">
        <v>75</v>
      </c>
      <c r="L41" s="169">
        <v>1</v>
      </c>
      <c r="M41" s="169">
        <v>1</v>
      </c>
      <c r="N41" s="169">
        <v>0</v>
      </c>
      <c r="O41" s="169">
        <v>1</v>
      </c>
      <c r="P41" s="169">
        <v>3</v>
      </c>
      <c r="Q41" s="309"/>
    </row>
    <row r="42" spans="1:19">
      <c r="A42">
        <v>11</v>
      </c>
      <c r="B42">
        <v>228</v>
      </c>
      <c r="C42" t="s">
        <v>103</v>
      </c>
      <c r="D42" t="s">
        <v>8</v>
      </c>
      <c r="E42" t="s">
        <v>75</v>
      </c>
      <c r="F42" t="s">
        <v>105</v>
      </c>
      <c r="G42">
        <v>4</v>
      </c>
      <c r="K42" s="169" t="s">
        <v>92</v>
      </c>
      <c r="L42" s="169">
        <v>1</v>
      </c>
      <c r="M42" s="169">
        <v>1</v>
      </c>
      <c r="N42" s="169">
        <v>1</v>
      </c>
      <c r="O42" s="169">
        <v>1</v>
      </c>
      <c r="P42" s="169">
        <v>4</v>
      </c>
      <c r="Q42" s="309"/>
    </row>
    <row r="43" spans="1:19">
      <c r="A43">
        <v>11</v>
      </c>
      <c r="B43">
        <v>236</v>
      </c>
      <c r="C43" t="s">
        <v>103</v>
      </c>
      <c r="D43" t="s">
        <v>13</v>
      </c>
      <c r="E43" t="s">
        <v>78</v>
      </c>
      <c r="F43" t="s">
        <v>105</v>
      </c>
      <c r="G43">
        <v>4</v>
      </c>
      <c r="K43" s="169" t="s">
        <v>89</v>
      </c>
      <c r="L43" s="169">
        <v>1</v>
      </c>
      <c r="M43" s="169">
        <v>1</v>
      </c>
      <c r="N43" s="169">
        <v>1</v>
      </c>
      <c r="O43" s="169">
        <v>1</v>
      </c>
      <c r="P43" s="169">
        <v>4</v>
      </c>
      <c r="Q43" s="309"/>
    </row>
    <row r="44" spans="1:19">
      <c r="A44">
        <v>11</v>
      </c>
      <c r="B44">
        <v>620</v>
      </c>
      <c r="C44" t="s">
        <v>103</v>
      </c>
      <c r="D44" t="s">
        <v>8</v>
      </c>
      <c r="E44" t="s">
        <v>75</v>
      </c>
      <c r="F44" t="s">
        <v>107</v>
      </c>
      <c r="G44">
        <v>2</v>
      </c>
      <c r="K44" s="157"/>
      <c r="L44" s="157"/>
      <c r="M44" s="157"/>
      <c r="N44" s="157"/>
      <c r="O44" s="157"/>
      <c r="P44" s="157"/>
      <c r="Q44" s="157"/>
    </row>
    <row r="45" spans="1:19">
      <c r="A45">
        <v>11</v>
      </c>
      <c r="B45">
        <v>652</v>
      </c>
      <c r="C45" t="s">
        <v>103</v>
      </c>
      <c r="D45" t="s">
        <v>8</v>
      </c>
      <c r="E45" t="s">
        <v>86</v>
      </c>
      <c r="F45" t="s">
        <v>107</v>
      </c>
      <c r="G45">
        <v>2</v>
      </c>
      <c r="K45" s="168" t="s">
        <v>116</v>
      </c>
      <c r="L45" s="310" t="s">
        <v>111</v>
      </c>
      <c r="M45" s="310"/>
      <c r="N45" s="310"/>
      <c r="O45" s="310"/>
      <c r="P45" s="310" t="s">
        <v>112</v>
      </c>
      <c r="Q45" s="310" t="s">
        <v>113</v>
      </c>
    </row>
    <row r="46" spans="1:19">
      <c r="A46">
        <v>11</v>
      </c>
      <c r="B46">
        <v>656</v>
      </c>
      <c r="C46" t="s">
        <v>103</v>
      </c>
      <c r="D46" t="s">
        <v>8</v>
      </c>
      <c r="E46" t="s">
        <v>89</v>
      </c>
      <c r="F46" t="s">
        <v>107</v>
      </c>
      <c r="G46">
        <v>2</v>
      </c>
      <c r="K46" s="168" t="s">
        <v>110</v>
      </c>
      <c r="L46" s="168">
        <v>1</v>
      </c>
      <c r="M46" s="168">
        <v>2</v>
      </c>
      <c r="N46" s="168">
        <v>3</v>
      </c>
      <c r="O46" s="168">
        <v>4</v>
      </c>
      <c r="P46" s="310"/>
      <c r="Q46" s="310"/>
    </row>
    <row r="47" spans="1:19">
      <c r="A47">
        <v>11</v>
      </c>
      <c r="B47">
        <v>668</v>
      </c>
      <c r="C47" t="s">
        <v>103</v>
      </c>
      <c r="D47" t="s">
        <v>8</v>
      </c>
      <c r="E47" t="s">
        <v>92</v>
      </c>
      <c r="F47" t="s">
        <v>107</v>
      </c>
      <c r="G47">
        <v>2</v>
      </c>
      <c r="K47" s="169" t="s">
        <v>7</v>
      </c>
      <c r="L47" s="169">
        <v>1</v>
      </c>
      <c r="M47" s="169">
        <v>1</v>
      </c>
      <c r="N47" s="169">
        <v>1</v>
      </c>
      <c r="O47" s="169">
        <v>1</v>
      </c>
      <c r="P47" s="169">
        <v>4</v>
      </c>
      <c r="Q47" s="309">
        <v>19</v>
      </c>
    </row>
    <row r="48" spans="1:19">
      <c r="A48">
        <v>12</v>
      </c>
      <c r="B48">
        <v>191</v>
      </c>
      <c r="C48" t="s">
        <v>106</v>
      </c>
      <c r="D48" t="s">
        <v>8</v>
      </c>
      <c r="E48" t="s">
        <v>11</v>
      </c>
      <c r="F48" t="s">
        <v>105</v>
      </c>
      <c r="G48">
        <v>4</v>
      </c>
      <c r="K48" s="169" t="s">
        <v>90</v>
      </c>
      <c r="L48" s="169">
        <v>1</v>
      </c>
      <c r="M48" s="169">
        <v>1</v>
      </c>
      <c r="N48" s="169">
        <v>1</v>
      </c>
      <c r="O48" s="169">
        <v>1</v>
      </c>
      <c r="P48" s="169">
        <v>4</v>
      </c>
      <c r="Q48" s="309"/>
    </row>
    <row r="49" spans="1:17">
      <c r="A49">
        <v>12</v>
      </c>
      <c r="B49">
        <v>193</v>
      </c>
      <c r="C49" t="s">
        <v>106</v>
      </c>
      <c r="D49" t="s">
        <v>8</v>
      </c>
      <c r="E49" t="s">
        <v>24</v>
      </c>
      <c r="F49" t="s">
        <v>105</v>
      </c>
      <c r="G49">
        <v>4</v>
      </c>
      <c r="K49" s="169" t="s">
        <v>75</v>
      </c>
      <c r="L49" s="169">
        <v>1</v>
      </c>
      <c r="M49" s="169">
        <v>1</v>
      </c>
      <c r="N49" s="169">
        <v>0</v>
      </c>
      <c r="O49" s="169">
        <v>1</v>
      </c>
      <c r="P49" s="169">
        <v>3</v>
      </c>
      <c r="Q49" s="309"/>
    </row>
    <row r="50" spans="1:17">
      <c r="A50">
        <v>12</v>
      </c>
      <c r="B50">
        <v>225</v>
      </c>
      <c r="C50" t="s">
        <v>106</v>
      </c>
      <c r="D50" t="s">
        <v>8</v>
      </c>
      <c r="E50" t="s">
        <v>65</v>
      </c>
      <c r="F50" t="s">
        <v>105</v>
      </c>
      <c r="G50">
        <v>4</v>
      </c>
      <c r="K50" s="169" t="s">
        <v>89</v>
      </c>
      <c r="L50" s="169">
        <v>1</v>
      </c>
      <c r="M50" s="169">
        <v>1</v>
      </c>
      <c r="N50" s="169">
        <v>1</v>
      </c>
      <c r="O50" s="169">
        <v>1</v>
      </c>
      <c r="P50" s="169">
        <v>4</v>
      </c>
      <c r="Q50" s="309"/>
    </row>
    <row r="51" spans="1:17">
      <c r="A51">
        <v>12</v>
      </c>
      <c r="B51">
        <v>229</v>
      </c>
      <c r="C51" t="s">
        <v>106</v>
      </c>
      <c r="D51" t="s">
        <v>8</v>
      </c>
      <c r="E51" t="s">
        <v>75</v>
      </c>
      <c r="F51" t="s">
        <v>105</v>
      </c>
      <c r="G51">
        <v>4</v>
      </c>
      <c r="K51" s="169" t="s">
        <v>73</v>
      </c>
      <c r="L51" s="169">
        <v>1</v>
      </c>
      <c r="M51" s="169">
        <v>1</v>
      </c>
      <c r="N51" s="169">
        <v>1</v>
      </c>
      <c r="O51" s="169">
        <v>1</v>
      </c>
      <c r="P51" s="169">
        <v>4</v>
      </c>
      <c r="Q51" s="309"/>
    </row>
    <row r="52" spans="1:17">
      <c r="A52">
        <v>12</v>
      </c>
      <c r="B52">
        <v>245</v>
      </c>
      <c r="C52" t="s">
        <v>106</v>
      </c>
      <c r="D52" t="s">
        <v>8</v>
      </c>
      <c r="E52" t="s">
        <v>87</v>
      </c>
      <c r="F52" t="s">
        <v>105</v>
      </c>
      <c r="G52">
        <v>4</v>
      </c>
    </row>
    <row r="53" spans="1:17">
      <c r="A53">
        <v>12</v>
      </c>
      <c r="B53">
        <v>249</v>
      </c>
      <c r="C53" t="s">
        <v>106</v>
      </c>
      <c r="D53" t="s">
        <v>8</v>
      </c>
      <c r="E53" t="s">
        <v>90</v>
      </c>
      <c r="F53" t="s">
        <v>105</v>
      </c>
      <c r="G53">
        <v>4</v>
      </c>
      <c r="K53" s="168" t="s">
        <v>117</v>
      </c>
      <c r="L53" s="310" t="s">
        <v>111</v>
      </c>
      <c r="M53" s="310"/>
      <c r="N53" s="310"/>
      <c r="O53" s="310"/>
      <c r="P53" s="310" t="s">
        <v>112</v>
      </c>
      <c r="Q53" s="310" t="s">
        <v>113</v>
      </c>
    </row>
    <row r="54" spans="1:17">
      <c r="A54">
        <v>12</v>
      </c>
      <c r="B54">
        <v>494</v>
      </c>
      <c r="C54" t="s">
        <v>106</v>
      </c>
      <c r="D54" t="s">
        <v>8</v>
      </c>
      <c r="E54" t="s">
        <v>7</v>
      </c>
      <c r="F54" t="s">
        <v>107</v>
      </c>
      <c r="G54">
        <v>2</v>
      </c>
      <c r="K54" s="168" t="s">
        <v>110</v>
      </c>
      <c r="L54" s="168">
        <v>1</v>
      </c>
      <c r="M54" s="168">
        <v>2</v>
      </c>
      <c r="N54" s="168">
        <v>3</v>
      </c>
      <c r="O54" s="168">
        <v>4</v>
      </c>
      <c r="P54" s="310"/>
      <c r="Q54" s="310"/>
    </row>
    <row r="55" spans="1:17">
      <c r="A55">
        <v>12</v>
      </c>
      <c r="B55">
        <v>618</v>
      </c>
      <c r="C55" t="s">
        <v>106</v>
      </c>
      <c r="D55" t="s">
        <v>8</v>
      </c>
      <c r="E55" t="s">
        <v>73</v>
      </c>
      <c r="F55" t="s">
        <v>107</v>
      </c>
      <c r="G55">
        <v>2</v>
      </c>
      <c r="K55" s="169" t="s">
        <v>86</v>
      </c>
      <c r="L55" s="169">
        <v>1</v>
      </c>
      <c r="M55" s="169">
        <v>1</v>
      </c>
      <c r="N55" s="169">
        <v>1</v>
      </c>
      <c r="O55" s="169">
        <v>1</v>
      </c>
      <c r="P55" s="169">
        <v>4</v>
      </c>
      <c r="Q55" s="309">
        <v>15</v>
      </c>
    </row>
    <row r="56" spans="1:17">
      <c r="A56">
        <v>12</v>
      </c>
      <c r="B56">
        <v>622</v>
      </c>
      <c r="C56" t="s">
        <v>106</v>
      </c>
      <c r="D56" t="s">
        <v>8</v>
      </c>
      <c r="E56" t="s">
        <v>75</v>
      </c>
      <c r="F56" t="s">
        <v>107</v>
      </c>
      <c r="G56">
        <v>2</v>
      </c>
      <c r="K56" s="169" t="s">
        <v>75</v>
      </c>
      <c r="L56" s="169">
        <v>1</v>
      </c>
      <c r="M56" s="169">
        <v>1</v>
      </c>
      <c r="N56" s="169">
        <v>0</v>
      </c>
      <c r="O56" s="169">
        <v>1</v>
      </c>
      <c r="P56" s="169">
        <v>3</v>
      </c>
      <c r="Q56" s="309"/>
    </row>
    <row r="57" spans="1:17">
      <c r="A57">
        <v>12</v>
      </c>
      <c r="B57">
        <v>658</v>
      </c>
      <c r="C57" t="s">
        <v>106</v>
      </c>
      <c r="D57" t="s">
        <v>8</v>
      </c>
      <c r="E57" t="s">
        <v>89</v>
      </c>
      <c r="F57" t="s">
        <v>107</v>
      </c>
      <c r="G57">
        <v>2</v>
      </c>
      <c r="K57" s="169" t="s">
        <v>92</v>
      </c>
      <c r="L57" s="169">
        <v>1</v>
      </c>
      <c r="M57" s="169">
        <v>1</v>
      </c>
      <c r="N57" s="169">
        <v>1</v>
      </c>
      <c r="O57" s="169">
        <v>1</v>
      </c>
      <c r="P57" s="169">
        <v>4</v>
      </c>
      <c r="Q57" s="309"/>
    </row>
    <row r="58" spans="1:17">
      <c r="A58">
        <v>12</v>
      </c>
      <c r="B58">
        <v>662</v>
      </c>
      <c r="C58" t="s">
        <v>106</v>
      </c>
      <c r="D58" t="s">
        <v>8</v>
      </c>
      <c r="E58" t="s">
        <v>90</v>
      </c>
      <c r="F58" t="s">
        <v>107</v>
      </c>
      <c r="G58">
        <v>2</v>
      </c>
      <c r="K58" s="169" t="s">
        <v>89</v>
      </c>
      <c r="L58" s="169">
        <v>1</v>
      </c>
      <c r="M58" s="169">
        <v>1</v>
      </c>
      <c r="N58" s="169">
        <v>1</v>
      </c>
      <c r="O58" s="169">
        <v>1</v>
      </c>
      <c r="P58" s="169">
        <v>4</v>
      </c>
      <c r="Q58" s="309"/>
    </row>
    <row r="59" spans="1:17">
      <c r="A59">
        <v>14</v>
      </c>
      <c r="B59">
        <v>282</v>
      </c>
      <c r="C59" t="s">
        <v>103</v>
      </c>
      <c r="D59" t="s">
        <v>104</v>
      </c>
      <c r="E59" t="s">
        <v>64</v>
      </c>
      <c r="F59" t="s">
        <v>105</v>
      </c>
      <c r="G59">
        <v>5</v>
      </c>
    </row>
    <row r="60" spans="1:17">
      <c r="A60">
        <v>14</v>
      </c>
      <c r="B60">
        <v>284</v>
      </c>
      <c r="C60" t="s">
        <v>103</v>
      </c>
      <c r="D60" t="s">
        <v>104</v>
      </c>
      <c r="E60" t="s">
        <v>64</v>
      </c>
      <c r="F60" t="s">
        <v>105</v>
      </c>
      <c r="G60">
        <v>5</v>
      </c>
    </row>
    <row r="61" spans="1:17">
      <c r="A61">
        <v>14</v>
      </c>
      <c r="B61">
        <v>623</v>
      </c>
      <c r="C61" t="s">
        <v>6</v>
      </c>
      <c r="D61" t="s">
        <v>8</v>
      </c>
      <c r="E61" t="s">
        <v>75</v>
      </c>
      <c r="F61" t="s">
        <v>107</v>
      </c>
      <c r="G61">
        <v>2</v>
      </c>
    </row>
    <row r="62" spans="1:17">
      <c r="A62">
        <v>14</v>
      </c>
      <c r="B62">
        <v>655</v>
      </c>
      <c r="C62" t="s">
        <v>6</v>
      </c>
      <c r="D62" t="s">
        <v>8</v>
      </c>
      <c r="E62" t="s">
        <v>86</v>
      </c>
      <c r="F62" t="s">
        <v>107</v>
      </c>
      <c r="G62">
        <v>2</v>
      </c>
    </row>
    <row r="63" spans="1:17">
      <c r="A63">
        <v>14</v>
      </c>
      <c r="B63">
        <v>659</v>
      </c>
      <c r="C63" t="s">
        <v>6</v>
      </c>
      <c r="D63" t="s">
        <v>8</v>
      </c>
      <c r="E63" t="s">
        <v>89</v>
      </c>
      <c r="F63" t="s">
        <v>107</v>
      </c>
      <c r="G63">
        <v>2</v>
      </c>
    </row>
    <row r="64" spans="1:17">
      <c r="A64">
        <v>14</v>
      </c>
      <c r="B64">
        <v>671</v>
      </c>
      <c r="C64" t="s">
        <v>6</v>
      </c>
      <c r="D64" t="s">
        <v>8</v>
      </c>
      <c r="E64" t="s">
        <v>92</v>
      </c>
      <c r="F64" t="s">
        <v>107</v>
      </c>
      <c r="G64">
        <v>2</v>
      </c>
    </row>
    <row r="65" spans="1:7">
      <c r="A65">
        <v>15</v>
      </c>
      <c r="B65">
        <v>253</v>
      </c>
      <c r="C65" t="s">
        <v>106</v>
      </c>
      <c r="D65" t="s">
        <v>8</v>
      </c>
      <c r="E65" t="s">
        <v>11</v>
      </c>
      <c r="F65" t="s">
        <v>105</v>
      </c>
      <c r="G65">
        <v>5</v>
      </c>
    </row>
    <row r="66" spans="1:7">
      <c r="A66">
        <v>15</v>
      </c>
      <c r="B66">
        <v>263</v>
      </c>
      <c r="C66" t="s">
        <v>106</v>
      </c>
      <c r="D66" t="s">
        <v>108</v>
      </c>
      <c r="E66" t="s">
        <v>39</v>
      </c>
      <c r="F66" t="s">
        <v>105</v>
      </c>
      <c r="G66">
        <v>5</v>
      </c>
    </row>
    <row r="67" spans="1:7">
      <c r="A67">
        <v>15</v>
      </c>
      <c r="B67">
        <v>287</v>
      </c>
      <c r="C67" t="s">
        <v>106</v>
      </c>
      <c r="D67" t="s">
        <v>8</v>
      </c>
      <c r="E67" t="s">
        <v>65</v>
      </c>
      <c r="F67" t="s">
        <v>105</v>
      </c>
      <c r="G67">
        <v>5</v>
      </c>
    </row>
    <row r="68" spans="1:7">
      <c r="A68">
        <v>15</v>
      </c>
      <c r="B68">
        <v>305</v>
      </c>
      <c r="C68" t="s">
        <v>106</v>
      </c>
      <c r="D68" t="s">
        <v>8</v>
      </c>
      <c r="E68" t="s">
        <v>90</v>
      </c>
      <c r="F68" t="s">
        <v>105</v>
      </c>
      <c r="G68">
        <v>5</v>
      </c>
    </row>
    <row r="69" spans="1:7">
      <c r="A69">
        <v>17</v>
      </c>
      <c r="B69">
        <v>673</v>
      </c>
      <c r="C69" t="s">
        <v>106</v>
      </c>
      <c r="D69" t="s">
        <v>8</v>
      </c>
      <c r="E69" t="s">
        <v>7</v>
      </c>
      <c r="F69" t="s">
        <v>107</v>
      </c>
      <c r="G69">
        <v>3</v>
      </c>
    </row>
    <row r="70" spans="1:7">
      <c r="A70">
        <v>17</v>
      </c>
      <c r="B70">
        <v>789</v>
      </c>
      <c r="C70" t="s">
        <v>106</v>
      </c>
      <c r="D70" t="s">
        <v>8</v>
      </c>
      <c r="E70" t="s">
        <v>73</v>
      </c>
      <c r="F70" t="s">
        <v>107</v>
      </c>
      <c r="G70">
        <v>3</v>
      </c>
    </row>
    <row r="71" spans="1:7">
      <c r="A71">
        <v>17</v>
      </c>
      <c r="B71">
        <v>829</v>
      </c>
      <c r="C71" t="s">
        <v>106</v>
      </c>
      <c r="D71" t="s">
        <v>8</v>
      </c>
      <c r="E71" t="s">
        <v>89</v>
      </c>
      <c r="F71" t="s">
        <v>107</v>
      </c>
      <c r="G71">
        <v>3</v>
      </c>
    </row>
    <row r="72" spans="1:7">
      <c r="A72">
        <v>17</v>
      </c>
      <c r="B72">
        <v>833</v>
      </c>
      <c r="C72" t="s">
        <v>106</v>
      </c>
      <c r="D72" t="s">
        <v>8</v>
      </c>
      <c r="E72" t="s">
        <v>90</v>
      </c>
      <c r="F72" t="s">
        <v>107</v>
      </c>
      <c r="G72">
        <v>3</v>
      </c>
    </row>
    <row r="73" spans="1:7">
      <c r="A73">
        <v>18</v>
      </c>
      <c r="B73">
        <v>311</v>
      </c>
      <c r="C73" t="s">
        <v>106</v>
      </c>
      <c r="D73" t="s">
        <v>8</v>
      </c>
      <c r="E73" t="s">
        <v>90</v>
      </c>
      <c r="F73" t="s">
        <v>105</v>
      </c>
      <c r="G73">
        <v>6</v>
      </c>
    </row>
    <row r="74" spans="1:7">
      <c r="A74">
        <v>18</v>
      </c>
      <c r="B74">
        <v>824</v>
      </c>
      <c r="C74" t="s">
        <v>103</v>
      </c>
      <c r="D74" t="s">
        <v>8</v>
      </c>
      <c r="E74" t="s">
        <v>86</v>
      </c>
      <c r="F74" t="s">
        <v>107</v>
      </c>
      <c r="G74">
        <v>3</v>
      </c>
    </row>
    <row r="75" spans="1:7">
      <c r="A75">
        <v>18</v>
      </c>
      <c r="B75">
        <v>828</v>
      </c>
      <c r="C75" t="s">
        <v>103</v>
      </c>
      <c r="D75" t="s">
        <v>8</v>
      </c>
      <c r="E75" t="s">
        <v>89</v>
      </c>
      <c r="F75" t="s">
        <v>107</v>
      </c>
      <c r="G75">
        <v>3</v>
      </c>
    </row>
    <row r="76" spans="1:7">
      <c r="A76">
        <v>18</v>
      </c>
      <c r="B76">
        <v>840</v>
      </c>
      <c r="C76" t="s">
        <v>103</v>
      </c>
      <c r="D76" t="s">
        <v>8</v>
      </c>
      <c r="E76" t="s">
        <v>92</v>
      </c>
      <c r="F76" t="s">
        <v>107</v>
      </c>
      <c r="G76">
        <v>3</v>
      </c>
    </row>
    <row r="77" spans="1:7">
      <c r="A77">
        <v>19</v>
      </c>
      <c r="B77">
        <v>674</v>
      </c>
      <c r="C77" t="s">
        <v>106</v>
      </c>
      <c r="D77" t="s">
        <v>8</v>
      </c>
      <c r="E77" t="s">
        <v>7</v>
      </c>
      <c r="F77" t="s">
        <v>107</v>
      </c>
      <c r="G77">
        <v>3</v>
      </c>
    </row>
    <row r="78" spans="1:7">
      <c r="A78">
        <v>19</v>
      </c>
      <c r="B78">
        <v>790</v>
      </c>
      <c r="C78" t="s">
        <v>106</v>
      </c>
      <c r="D78" t="s">
        <v>8</v>
      </c>
      <c r="E78" t="s">
        <v>73</v>
      </c>
      <c r="F78" t="s">
        <v>107</v>
      </c>
      <c r="G78">
        <v>3</v>
      </c>
    </row>
    <row r="79" spans="1:7">
      <c r="A79">
        <v>19</v>
      </c>
      <c r="B79">
        <v>830</v>
      </c>
      <c r="C79" t="s">
        <v>106</v>
      </c>
      <c r="D79" t="s">
        <v>8</v>
      </c>
      <c r="E79" t="s">
        <v>89</v>
      </c>
      <c r="F79" t="s">
        <v>107</v>
      </c>
      <c r="G79">
        <v>3</v>
      </c>
    </row>
    <row r="80" spans="1:7">
      <c r="A80">
        <v>19</v>
      </c>
      <c r="B80">
        <v>834</v>
      </c>
      <c r="C80" t="s">
        <v>106</v>
      </c>
      <c r="D80" t="s">
        <v>8</v>
      </c>
      <c r="E80" t="s">
        <v>90</v>
      </c>
      <c r="F80" t="s">
        <v>107</v>
      </c>
      <c r="G80">
        <v>3</v>
      </c>
    </row>
    <row r="81" spans="1:7">
      <c r="A81">
        <v>21</v>
      </c>
      <c r="B81">
        <v>827</v>
      </c>
      <c r="C81" t="s">
        <v>6</v>
      </c>
      <c r="D81" t="s">
        <v>8</v>
      </c>
      <c r="E81" t="s">
        <v>86</v>
      </c>
      <c r="F81" t="s">
        <v>107</v>
      </c>
      <c r="G81">
        <v>3</v>
      </c>
    </row>
    <row r="82" spans="1:7">
      <c r="A82">
        <v>21</v>
      </c>
      <c r="B82">
        <v>831</v>
      </c>
      <c r="C82" t="s">
        <v>6</v>
      </c>
      <c r="D82" t="s">
        <v>8</v>
      </c>
      <c r="E82" t="s">
        <v>89</v>
      </c>
      <c r="F82" t="s">
        <v>107</v>
      </c>
      <c r="G82">
        <v>3</v>
      </c>
    </row>
    <row r="83" spans="1:7">
      <c r="A83">
        <v>21</v>
      </c>
      <c r="B83">
        <v>843</v>
      </c>
      <c r="C83" t="s">
        <v>6</v>
      </c>
      <c r="D83" t="s">
        <v>8</v>
      </c>
      <c r="E83" t="s">
        <v>92</v>
      </c>
      <c r="F83" t="s">
        <v>107</v>
      </c>
      <c r="G83">
        <v>3</v>
      </c>
    </row>
    <row r="84" spans="1:7">
      <c r="A84">
        <v>24</v>
      </c>
      <c r="B84">
        <v>845</v>
      </c>
      <c r="C84" t="s">
        <v>106</v>
      </c>
      <c r="D84" t="s">
        <v>8</v>
      </c>
      <c r="E84" t="s">
        <v>7</v>
      </c>
      <c r="F84" t="s">
        <v>107</v>
      </c>
      <c r="G84">
        <v>4</v>
      </c>
    </row>
    <row r="85" spans="1:7">
      <c r="A85">
        <v>24</v>
      </c>
      <c r="B85">
        <v>961</v>
      </c>
      <c r="C85" t="s">
        <v>106</v>
      </c>
      <c r="D85" t="s">
        <v>8</v>
      </c>
      <c r="E85" t="s">
        <v>73</v>
      </c>
      <c r="F85" t="s">
        <v>107</v>
      </c>
      <c r="G85">
        <v>4</v>
      </c>
    </row>
    <row r="86" spans="1:7">
      <c r="A86">
        <v>24</v>
      </c>
      <c r="B86">
        <v>965</v>
      </c>
      <c r="C86" t="s">
        <v>106</v>
      </c>
      <c r="D86" t="s">
        <v>8</v>
      </c>
      <c r="E86" t="s">
        <v>75</v>
      </c>
      <c r="F86" t="s">
        <v>107</v>
      </c>
      <c r="G86">
        <v>4</v>
      </c>
    </row>
    <row r="87" spans="1:7">
      <c r="A87">
        <v>24</v>
      </c>
      <c r="B87">
        <v>1001</v>
      </c>
      <c r="C87" t="s">
        <v>106</v>
      </c>
      <c r="D87" t="s">
        <v>8</v>
      </c>
      <c r="E87" t="s">
        <v>89</v>
      </c>
      <c r="F87" t="s">
        <v>107</v>
      </c>
      <c r="G87">
        <v>4</v>
      </c>
    </row>
    <row r="88" spans="1:7">
      <c r="A88">
        <v>24</v>
      </c>
      <c r="B88">
        <v>1005</v>
      </c>
      <c r="C88" t="s">
        <v>106</v>
      </c>
      <c r="D88" t="s">
        <v>8</v>
      </c>
      <c r="E88" t="s">
        <v>90</v>
      </c>
      <c r="F88" t="s">
        <v>107</v>
      </c>
      <c r="G88">
        <v>4</v>
      </c>
    </row>
    <row r="89" spans="1:7">
      <c r="A89">
        <v>25</v>
      </c>
      <c r="B89">
        <v>964</v>
      </c>
      <c r="C89" t="s">
        <v>103</v>
      </c>
      <c r="D89" t="s">
        <v>8</v>
      </c>
      <c r="E89" t="s">
        <v>75</v>
      </c>
      <c r="F89" t="s">
        <v>107</v>
      </c>
      <c r="G89">
        <v>4</v>
      </c>
    </row>
    <row r="90" spans="1:7">
      <c r="A90">
        <v>25</v>
      </c>
      <c r="B90">
        <v>996</v>
      </c>
      <c r="C90" t="s">
        <v>103</v>
      </c>
      <c r="D90" t="s">
        <v>8</v>
      </c>
      <c r="E90" t="s">
        <v>86</v>
      </c>
      <c r="F90" t="s">
        <v>107</v>
      </c>
      <c r="G90">
        <v>4</v>
      </c>
    </row>
    <row r="91" spans="1:7">
      <c r="A91">
        <v>25</v>
      </c>
      <c r="B91">
        <v>1000</v>
      </c>
      <c r="C91" t="s">
        <v>103</v>
      </c>
      <c r="D91" t="s">
        <v>8</v>
      </c>
      <c r="E91" t="s">
        <v>89</v>
      </c>
      <c r="F91" t="s">
        <v>107</v>
      </c>
      <c r="G91">
        <v>4</v>
      </c>
    </row>
    <row r="92" spans="1:7">
      <c r="A92">
        <v>25</v>
      </c>
      <c r="B92">
        <v>1012</v>
      </c>
      <c r="C92" t="s">
        <v>103</v>
      </c>
      <c r="D92" t="s">
        <v>8</v>
      </c>
      <c r="E92" t="s">
        <v>92</v>
      </c>
      <c r="F92" t="s">
        <v>107</v>
      </c>
      <c r="G92">
        <v>4</v>
      </c>
    </row>
    <row r="93" spans="1:7">
      <c r="A93">
        <v>26</v>
      </c>
      <c r="B93">
        <v>846</v>
      </c>
      <c r="C93" t="s">
        <v>106</v>
      </c>
      <c r="D93" t="s">
        <v>8</v>
      </c>
      <c r="E93" t="s">
        <v>7</v>
      </c>
      <c r="F93" t="s">
        <v>107</v>
      </c>
      <c r="G93">
        <v>4</v>
      </c>
    </row>
    <row r="94" spans="1:7">
      <c r="A94">
        <v>26</v>
      </c>
      <c r="B94">
        <v>962</v>
      </c>
      <c r="C94" t="s">
        <v>106</v>
      </c>
      <c r="D94" t="s">
        <v>8</v>
      </c>
      <c r="E94" t="s">
        <v>73</v>
      </c>
      <c r="F94" t="s">
        <v>107</v>
      </c>
      <c r="G94">
        <v>4</v>
      </c>
    </row>
    <row r="95" spans="1:7">
      <c r="A95">
        <v>26</v>
      </c>
      <c r="B95">
        <v>966</v>
      </c>
      <c r="C95" t="s">
        <v>106</v>
      </c>
      <c r="D95" t="s">
        <v>8</v>
      </c>
      <c r="E95" t="s">
        <v>75</v>
      </c>
      <c r="F95" t="s">
        <v>107</v>
      </c>
      <c r="G95">
        <v>4</v>
      </c>
    </row>
    <row r="96" spans="1:7">
      <c r="A96">
        <v>26</v>
      </c>
      <c r="B96">
        <v>1002</v>
      </c>
      <c r="C96" t="s">
        <v>106</v>
      </c>
      <c r="D96" t="s">
        <v>8</v>
      </c>
      <c r="E96" t="s">
        <v>89</v>
      </c>
      <c r="F96" t="s">
        <v>107</v>
      </c>
      <c r="G96">
        <v>4</v>
      </c>
    </row>
    <row r="97" spans="1:7">
      <c r="A97">
        <v>26</v>
      </c>
      <c r="B97">
        <v>1006</v>
      </c>
      <c r="C97" t="s">
        <v>106</v>
      </c>
      <c r="D97" t="s">
        <v>8</v>
      </c>
      <c r="E97" t="s">
        <v>90</v>
      </c>
      <c r="F97" t="s">
        <v>107</v>
      </c>
      <c r="G97">
        <v>4</v>
      </c>
    </row>
    <row r="98" spans="1:7">
      <c r="A98">
        <v>28</v>
      </c>
      <c r="B98">
        <v>967</v>
      </c>
      <c r="C98" t="s">
        <v>6</v>
      </c>
      <c r="D98" t="s">
        <v>8</v>
      </c>
      <c r="E98" t="s">
        <v>75</v>
      </c>
      <c r="F98" t="s">
        <v>107</v>
      </c>
      <c r="G98">
        <v>4</v>
      </c>
    </row>
    <row r="99" spans="1:7">
      <c r="A99">
        <v>28</v>
      </c>
      <c r="B99">
        <v>999</v>
      </c>
      <c r="C99" t="s">
        <v>6</v>
      </c>
      <c r="D99" t="s">
        <v>8</v>
      </c>
      <c r="E99" t="s">
        <v>86</v>
      </c>
      <c r="F99" t="s">
        <v>107</v>
      </c>
      <c r="G99">
        <v>4</v>
      </c>
    </row>
    <row r="100" spans="1:7">
      <c r="A100">
        <v>28</v>
      </c>
      <c r="B100">
        <v>1003</v>
      </c>
      <c r="C100" t="s">
        <v>6</v>
      </c>
      <c r="D100" t="s">
        <v>8</v>
      </c>
      <c r="E100" t="s">
        <v>89</v>
      </c>
      <c r="F100" t="s">
        <v>107</v>
      </c>
      <c r="G100">
        <v>4</v>
      </c>
    </row>
    <row r="101" spans="1:7">
      <c r="A101">
        <v>28</v>
      </c>
      <c r="B101">
        <v>1015</v>
      </c>
      <c r="C101" t="s">
        <v>6</v>
      </c>
      <c r="D101" t="s">
        <v>8</v>
      </c>
      <c r="E101" t="s">
        <v>92</v>
      </c>
      <c r="F101" t="s">
        <v>107</v>
      </c>
      <c r="G101">
        <v>4</v>
      </c>
    </row>
  </sheetData>
  <mergeCells count="56">
    <mergeCell ref="Q40:Q43"/>
    <mergeCell ref="L22:Q22"/>
    <mergeCell ref="R22:R23"/>
    <mergeCell ref="S22:S23"/>
    <mergeCell ref="S24:S26"/>
    <mergeCell ref="L28:Q28"/>
    <mergeCell ref="R28:R29"/>
    <mergeCell ref="S28:S29"/>
    <mergeCell ref="Q55:Q58"/>
    <mergeCell ref="K1:N1"/>
    <mergeCell ref="O1:R1"/>
    <mergeCell ref="S1:W1"/>
    <mergeCell ref="X1:AA1"/>
    <mergeCell ref="L45:O45"/>
    <mergeCell ref="P45:P46"/>
    <mergeCell ref="Q45:Q46"/>
    <mergeCell ref="Q47:Q51"/>
    <mergeCell ref="L53:O53"/>
    <mergeCell ref="P53:P54"/>
    <mergeCell ref="Q53:Q54"/>
    <mergeCell ref="S30:S36"/>
    <mergeCell ref="L38:O38"/>
    <mergeCell ref="P38:P39"/>
    <mergeCell ref="Q38:Q39"/>
    <mergeCell ref="AB1:AE1"/>
    <mergeCell ref="AF1:AJ1"/>
    <mergeCell ref="AK1:AN1"/>
    <mergeCell ref="AO1:AR1"/>
    <mergeCell ref="AS1:AW1"/>
    <mergeCell ref="AX1:AZ1"/>
    <mergeCell ref="K4:AC4"/>
    <mergeCell ref="AD4:AE7"/>
    <mergeCell ref="AF4:AY4"/>
    <mergeCell ref="AZ4:AZ12"/>
    <mergeCell ref="L5:N5"/>
    <mergeCell ref="O5:Q5"/>
    <mergeCell ref="R5:T5"/>
    <mergeCell ref="U5:W5"/>
    <mergeCell ref="X5:Z5"/>
    <mergeCell ref="AA5:AC5"/>
    <mergeCell ref="AG5:AI5"/>
    <mergeCell ref="AJ5:AL5"/>
    <mergeCell ref="AM5:AM7"/>
    <mergeCell ref="AN5:AP5"/>
    <mergeCell ref="AQ5:AS5"/>
    <mergeCell ref="AT5:AV5"/>
    <mergeCell ref="AW5:AY5"/>
    <mergeCell ref="J6:J7"/>
    <mergeCell ref="K8:AM8"/>
    <mergeCell ref="AN8:AW9"/>
    <mergeCell ref="AX8:AY12"/>
    <mergeCell ref="L9:R9"/>
    <mergeCell ref="S9:Y9"/>
    <mergeCell ref="Z9:AF9"/>
    <mergeCell ref="AG9:AM9"/>
    <mergeCell ref="J10:J12"/>
  </mergeCells>
  <dataValidations count="1">
    <dataValidation type="list" allowBlank="1" showInputMessage="1" showErrorMessage="1" sqref="W29" xr:uid="{E67B33A9-A7D3-5646-AB7F-C25753661367}">
      <formula1>Meses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2</vt:i4>
      </vt:variant>
    </vt:vector>
  </HeadingPairs>
  <TitlesOfParts>
    <vt:vector size="22" baseType="lpstr">
      <vt:lpstr>Resumen Centros</vt:lpstr>
      <vt:lpstr>Manual</vt:lpstr>
      <vt:lpstr>GENERAL</vt:lpstr>
      <vt:lpstr>INDICADORES</vt:lpstr>
      <vt:lpstr>GRAFICOS</vt:lpstr>
      <vt:lpstr>Excedente (hrs)</vt:lpstr>
      <vt:lpstr>Subcarga (hrs)</vt:lpstr>
      <vt:lpstr>Externalizaciones</vt:lpstr>
      <vt:lpstr>AE</vt:lpstr>
      <vt:lpstr>CB</vt:lpstr>
      <vt:lpstr>CP</vt:lpstr>
      <vt:lpstr>CV</vt:lpstr>
      <vt:lpstr>JC</vt:lpstr>
      <vt:lpstr>JLL</vt:lpstr>
      <vt:lpstr>JT</vt:lpstr>
      <vt:lpstr>MER</vt:lpstr>
      <vt:lpstr>MFE</vt:lpstr>
      <vt:lpstr>MJA</vt:lpstr>
      <vt:lpstr>NN</vt:lpstr>
      <vt:lpstr>XU</vt:lpstr>
      <vt:lpstr>Meses</vt:lpstr>
      <vt:lpstr>Profesores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Gerardo</cp:lastModifiedBy>
  <dcterms:created xsi:type="dcterms:W3CDTF">2018-06-06T19:36:40Z</dcterms:created>
  <dcterms:modified xsi:type="dcterms:W3CDTF">2018-06-21T20:29:49Z</dcterms:modified>
</cp:coreProperties>
</file>