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urneypark/Downloads/"/>
    </mc:Choice>
  </mc:AlternateContent>
  <xr:revisionPtr revIDLastSave="0" documentId="13_ncr:1_{C7629DDD-513E-AF4E-9C0A-C4D4ABE35450}" xr6:coauthVersionLast="47" xr6:coauthVersionMax="47" xr10:uidLastSave="{00000000-0000-0000-0000-000000000000}"/>
  <bookViews>
    <workbookView xWindow="-20" yWindow="500" windowWidth="51200" windowHeight="28300" activeTab="1" xr2:uid="{4FCCE0D5-2F20-E049-9D9A-5293B8A65D3B}"/>
  </bookViews>
  <sheets>
    <sheet name="Sheet3" sheetId="3" r:id="rId1"/>
    <sheet name="Sheet1" sheetId="1" r:id="rId2"/>
  </sheets>
  <definedNames>
    <definedName name="_xlnm._FilterDatabase" localSheetId="1" hidden="1">Sheet1!$E$7:$L$20</definedName>
    <definedName name="_xlnm.Print_Area" localSheetId="1">Sheet1!$F$1:$Q$75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6" i="1" l="1" a="1"/>
  <c r="K46" i="1" s="1"/>
  <c r="J47" i="1" a="1"/>
  <c r="J47" i="1" s="1"/>
  <c r="J46" i="1" a="1"/>
  <c r="J46" i="1" s="1"/>
  <c r="D8" i="1" a="1"/>
  <c r="D8" i="1" s="1"/>
  <c r="F56" i="1"/>
  <c r="F57" i="1"/>
  <c r="F58" i="1"/>
  <c r="C8" i="1" a="1"/>
  <c r="C8" i="1" s="1"/>
  <c r="B8" i="1" a="1"/>
  <c r="B8" i="1" s="1"/>
  <c r="A8" i="1" a="1"/>
  <c r="A8" i="1" s="1"/>
  <c r="M26" i="1" a="1"/>
  <c r="M26" i="1" s="1"/>
  <c r="L26" i="1" a="1"/>
  <c r="L26" i="1" s="1"/>
  <c r="J27" i="1" a="1"/>
  <c r="J27" i="1" s="1"/>
  <c r="I27" i="1" a="1"/>
  <c r="I27" i="1" s="1"/>
  <c r="J39" i="1" a="1"/>
  <c r="J39" i="1" s="1"/>
  <c r="F55" i="1"/>
  <c r="F54" i="1"/>
  <c r="J38" i="1"/>
  <c r="G31" i="1"/>
  <c r="J31" i="1"/>
  <c r="K31" i="1"/>
  <c r="G34" i="1"/>
  <c r="G32" i="1"/>
  <c r="I24" i="1"/>
  <c r="G24" i="1"/>
  <c r="G33" i="1" l="1"/>
  <c r="G35" i="1"/>
  <c r="G36" i="1"/>
  <c r="G37" i="1"/>
  <c r="G38" i="1"/>
  <c r="G39" i="1"/>
  <c r="G40" i="1"/>
  <c r="G41" i="1"/>
  <c r="G42" i="1"/>
  <c r="G43" i="1"/>
  <c r="H24" i="1"/>
  <c r="K9" i="1"/>
  <c r="G55" i="1" s="1"/>
  <c r="K11" i="1"/>
  <c r="G57" i="1" s="1"/>
  <c r="K13" i="1"/>
  <c r="K20" i="1"/>
  <c r="K19" i="1"/>
  <c r="K10" i="1"/>
  <c r="G56" i="1" s="1"/>
  <c r="K18" i="1"/>
  <c r="K8" i="1"/>
  <c r="G54" i="1" s="1"/>
  <c r="K15" i="1"/>
  <c r="K38" i="1" s="1"/>
  <c r="K14" i="1"/>
  <c r="K12" i="1"/>
  <c r="G58" i="1" s="1"/>
  <c r="K16" i="1"/>
  <c r="K17" i="1"/>
  <c r="G2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<sst xmlns="http://schemas.openxmlformats.org/spreadsheetml/2006/main" count="132" uniqueCount="97">
  <si>
    <t xml:space="preserve">이름 </t>
    <phoneticPr fontId="1" type="noConversion"/>
  </si>
  <si>
    <t>시급</t>
    <phoneticPr fontId="1" type="noConversion"/>
  </si>
  <si>
    <t>누적노동시간</t>
    <phoneticPr fontId="1" type="noConversion"/>
  </si>
  <si>
    <t>김하나</t>
    <phoneticPr fontId="1" type="noConversion"/>
  </si>
  <si>
    <t>박둘이</t>
    <phoneticPr fontId="1" type="noConversion"/>
  </si>
  <si>
    <t>조삼숙</t>
    <phoneticPr fontId="1" type="noConversion"/>
  </si>
  <si>
    <t>양사봉</t>
    <phoneticPr fontId="1" type="noConversion"/>
  </si>
  <si>
    <t>이오진</t>
    <phoneticPr fontId="1" type="noConversion"/>
  </si>
  <si>
    <t>최육선</t>
    <phoneticPr fontId="1" type="noConversion"/>
  </si>
  <si>
    <t>강칠구</t>
    <phoneticPr fontId="1" type="noConversion"/>
  </si>
  <si>
    <t>방팔자</t>
    <phoneticPr fontId="1" type="noConversion"/>
  </si>
  <si>
    <t>정구진</t>
    <phoneticPr fontId="1" type="noConversion"/>
  </si>
  <si>
    <t>제갈십민</t>
    <phoneticPr fontId="1" type="noConversion"/>
  </si>
  <si>
    <t>송일국</t>
    <phoneticPr fontId="1" type="noConversion"/>
  </si>
  <si>
    <t>장이수</t>
    <phoneticPr fontId="1" type="noConversion"/>
  </si>
  <si>
    <t>고삼진</t>
    <phoneticPr fontId="1" type="noConversion"/>
  </si>
  <si>
    <t>지게차</t>
    <phoneticPr fontId="1" type="noConversion"/>
  </si>
  <si>
    <t>크레인</t>
    <phoneticPr fontId="1" type="noConversion"/>
  </si>
  <si>
    <t>로봇 유지보수</t>
    <phoneticPr fontId="1" type="noConversion"/>
  </si>
  <si>
    <t>사무직</t>
    <phoneticPr fontId="1" type="noConversion"/>
  </si>
  <si>
    <t xml:space="preserve">급여 </t>
    <phoneticPr fontId="1" type="noConversion"/>
  </si>
  <si>
    <t>가장 많이 일한시간</t>
    <phoneticPr fontId="1" type="noConversion"/>
  </si>
  <si>
    <t>가장 높은 시급을 받는 사람</t>
    <phoneticPr fontId="1" type="noConversion"/>
  </si>
  <si>
    <t>가장 낮은 시급을 받는 사람</t>
    <phoneticPr fontId="1" type="noConversion"/>
  </si>
  <si>
    <t xml:space="preserve">총 급여 </t>
    <phoneticPr fontId="1" type="noConversion"/>
  </si>
  <si>
    <t>가장 낮은 시급을 받는 사람들</t>
    <phoneticPr fontId="1" type="noConversion"/>
  </si>
  <si>
    <t>소속</t>
    <phoneticPr fontId="1" type="noConversion"/>
  </si>
  <si>
    <t>상하차</t>
    <phoneticPr fontId="1" type="noConversion"/>
  </si>
  <si>
    <t>C사 기능사원 급여 정보 II</t>
    <phoneticPr fontId="1" type="noConversion"/>
  </si>
  <si>
    <t>사원번호</t>
    <phoneticPr fontId="1" type="noConversion"/>
  </si>
  <si>
    <t>1818-222</t>
  </si>
  <si>
    <t>1818-222</t>
    <phoneticPr fontId="1" type="noConversion"/>
  </si>
  <si>
    <t>1818-333</t>
  </si>
  <si>
    <t>1818-333</t>
    <phoneticPr fontId="1" type="noConversion"/>
  </si>
  <si>
    <t>1818-111</t>
  </si>
  <si>
    <t>1818-111</t>
    <phoneticPr fontId="1" type="noConversion"/>
  </si>
  <si>
    <t>1818-444</t>
  </si>
  <si>
    <t>1818-444</t>
    <phoneticPr fontId="1" type="noConversion"/>
  </si>
  <si>
    <t>1818-555</t>
  </si>
  <si>
    <t>1818-555</t>
    <phoneticPr fontId="1" type="noConversion"/>
  </si>
  <si>
    <t>1818-666</t>
  </si>
  <si>
    <t>1818-666</t>
    <phoneticPr fontId="1" type="noConversion"/>
  </si>
  <si>
    <t>1818-777</t>
  </si>
  <si>
    <t>1818-777</t>
    <phoneticPr fontId="1" type="noConversion"/>
  </si>
  <si>
    <t>1818-888</t>
  </si>
  <si>
    <t>1818-888</t>
    <phoneticPr fontId="1" type="noConversion"/>
  </si>
  <si>
    <t>1818-999</t>
  </si>
  <si>
    <t>1818-999</t>
    <phoneticPr fontId="1" type="noConversion"/>
  </si>
  <si>
    <t>1819-111</t>
  </si>
  <si>
    <t>1819-111</t>
    <phoneticPr fontId="1" type="noConversion"/>
  </si>
  <si>
    <t>1819-222</t>
  </si>
  <si>
    <t>1819-222</t>
    <phoneticPr fontId="1" type="noConversion"/>
  </si>
  <si>
    <t>1819-333</t>
  </si>
  <si>
    <t>1819-333</t>
    <phoneticPr fontId="1" type="noConversion"/>
  </si>
  <si>
    <t>1819-444</t>
  </si>
  <si>
    <t>1819-444</t>
    <phoneticPr fontId="1" type="noConversion"/>
  </si>
  <si>
    <t>할당량</t>
    <phoneticPr fontId="1" type="noConversion"/>
  </si>
  <si>
    <t>할당량(WORKLOAD)</t>
    <phoneticPr fontId="1" type="noConversion"/>
  </si>
  <si>
    <t>2</t>
    <phoneticPr fontId="1" type="noConversion"/>
  </si>
  <si>
    <t>열 레이블</t>
  </si>
  <si>
    <t>총합계</t>
  </si>
  <si>
    <t>행 레이블</t>
  </si>
  <si>
    <t xml:space="preserve">합계 : 급여 </t>
  </si>
  <si>
    <t>강칠구</t>
  </si>
  <si>
    <t>고삼진</t>
  </si>
  <si>
    <t>김하나</t>
  </si>
  <si>
    <t>박둘이</t>
  </si>
  <si>
    <t>방팔자</t>
  </si>
  <si>
    <t>송일국</t>
  </si>
  <si>
    <t>양사봉</t>
  </si>
  <si>
    <t>이오진</t>
  </si>
  <si>
    <t>장이수</t>
  </si>
  <si>
    <t>정구진</t>
  </si>
  <si>
    <t>제갈십민</t>
  </si>
  <si>
    <t>조삼숙</t>
  </si>
  <si>
    <t>최육선</t>
  </si>
  <si>
    <t>1. 함수 인수 : ctrl-a</t>
    <phoneticPr fontId="1" type="noConversion"/>
  </si>
  <si>
    <t xml:space="preserve">2. note 목록 필터: ctrl-shift-l </t>
    <phoneticPr fontId="1" type="noConversion"/>
  </si>
  <si>
    <t>COLUMNS 사용</t>
    <phoneticPr fontId="1" type="noConversion"/>
  </si>
  <si>
    <t>COLUMNS 사용안함</t>
    <phoneticPr fontId="1" type="noConversion"/>
  </si>
  <si>
    <t>누적 노동시간</t>
    <phoneticPr fontId="1" type="noConversion"/>
  </si>
  <si>
    <t>한글은 인식이 되질 않는다.</t>
    <phoneticPr fontId="1" type="noConversion"/>
  </si>
  <si>
    <t>따라서 사원번호로 기준값을 정한다.</t>
    <phoneticPr fontId="1" type="noConversion"/>
  </si>
  <si>
    <t>참조 예제 1</t>
    <phoneticPr fontId="1" type="noConversion"/>
  </si>
  <si>
    <t>더 쉽게</t>
    <phoneticPr fontId="1" type="noConversion"/>
  </si>
  <si>
    <t>입사일</t>
    <phoneticPr fontId="1" type="noConversion"/>
  </si>
  <si>
    <t>차이점</t>
    <phoneticPr fontId="1" type="noConversion"/>
  </si>
  <si>
    <t>이름</t>
    <phoneticPr fontId="1" type="noConversion"/>
  </si>
  <si>
    <t>참조 예제 2</t>
    <phoneticPr fontId="1" type="noConversion"/>
  </si>
  <si>
    <t>FALSE=0, TRUE=1</t>
    <phoneticPr fontId="1" type="noConversion"/>
  </si>
  <si>
    <t>INDEX, MATCH 다중 조건 예제</t>
    <phoneticPr fontId="1" type="noConversion"/>
  </si>
  <si>
    <t>부가세 납부</t>
    <phoneticPr fontId="1" type="noConversion"/>
  </si>
  <si>
    <t>세율(%)</t>
  </si>
  <si>
    <t>이름 매칭</t>
    <phoneticPr fontId="1" type="noConversion"/>
  </si>
  <si>
    <t>입사일 매칭</t>
    <phoneticPr fontId="1" type="noConversion"/>
  </si>
  <si>
    <t>OR(+) 연산</t>
    <phoneticPr fontId="1" type="noConversion"/>
  </si>
  <si>
    <t>AND(*) 연산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</si>
</sst>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₩&quot;#,##0"/>
    <numFmt numFmtId="177" formatCode="&quot;₩&quot;#,##0.00"/>
  </numFmts>
  <fonts count="2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굴림"/>
      <family val="2"/>
      <charset val="129"/>
    </font>
    <font>
      <sz val="14"/>
      <color theme="1"/>
      <name val="굴림"/>
      <family val="2"/>
      <charset val="129"/>
    </font>
    <font>
      <sz val="12"/>
      <color rgb="FF006100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b/>
      <sz val="14"/>
      <color theme="1"/>
      <name val="맑은 고딕"/>
      <family val="2"/>
      <charset val="129"/>
    </font>
    <font>
      <sz val="14"/>
      <color theme="1"/>
      <name val="맑은 고딕"/>
      <family val="2"/>
      <charset val="129"/>
    </font>
    <font>
      <b/>
      <sz val="16"/>
      <color theme="1"/>
      <name val="맑은 고딕"/>
      <family val="2"/>
      <charset val="129"/>
    </font>
    <font>
      <sz val="14"/>
      <color rgb="FFFFFFFF"/>
      <name val="맑은 고딕"/>
      <family val="2"/>
      <charset val="129"/>
    </font>
    <font>
      <sz val="14"/>
      <color rgb="FFFF0000"/>
      <name val="맑은 고딕"/>
      <family val="2"/>
      <charset val="129"/>
    </font>
    <font>
      <b/>
      <sz val="48"/>
      <color theme="1"/>
      <name val="맑은 고딕"/>
      <family val="2"/>
      <charset val="129"/>
    </font>
    <font>
      <b/>
      <sz val="12"/>
      <color theme="1"/>
      <name val="맑은 고딕"/>
      <family val="2"/>
      <charset val="129"/>
    </font>
    <font>
      <sz val="14"/>
      <color theme="1"/>
      <name val="맑은 고딕 (본문)"/>
      <family val="3"/>
      <charset val="129"/>
    </font>
    <font>
      <b/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굴림"/>
      <family val="2"/>
      <charset val="129"/>
    </font>
    <font>
      <b/>
      <sz val="12"/>
      <color theme="1"/>
      <name val="맑은 고딕"/>
      <family val="2"/>
      <charset val="129"/>
      <scheme val="minor"/>
    </font>
    <font>
      <sz val="14"/>
      <color rgb="FFFFFFFF"/>
      <name val="Monaco"/>
      <family val="2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4"/>
      <color rgb="FFFF0000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176" fontId="10" fillId="0" borderId="4" xfId="0" applyNumberFormat="1" applyFont="1" applyBorder="1">
      <alignment vertical="center"/>
    </xf>
    <xf numFmtId="0" fontId="10" fillId="0" borderId="4" xfId="0" applyFont="1" applyBorder="1">
      <alignment vertical="center"/>
    </xf>
    <xf numFmtId="0" fontId="7" fillId="0" borderId="4" xfId="0" applyFont="1" applyBorder="1">
      <alignment vertical="center"/>
    </xf>
    <xf numFmtId="176" fontId="7" fillId="0" borderId="4" xfId="0" applyNumberFormat="1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0" fontId="7" fillId="0" borderId="0" xfId="1" applyFont="1" applyFill="1" applyBorder="1">
      <alignment vertical="center"/>
    </xf>
    <xf numFmtId="0" fontId="7" fillId="0" borderId="4" xfId="1" applyFont="1" applyFill="1" applyBorder="1">
      <alignment vertical="center"/>
    </xf>
    <xf numFmtId="0" fontId="13" fillId="0" borderId="0" xfId="0" applyFont="1">
      <alignment vertical="center"/>
    </xf>
    <xf numFmtId="0" fontId="13" fillId="0" borderId="4" xfId="0" applyFont="1" applyBorder="1">
      <alignment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12" fillId="0" borderId="0" xfId="0" applyFont="1">
      <alignment vertical="center"/>
    </xf>
    <xf numFmtId="0" fontId="14" fillId="2" borderId="3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5" fillId="0" borderId="4" xfId="0" applyFont="1" applyBorder="1">
      <alignment vertical="center"/>
    </xf>
    <xf numFmtId="0" fontId="16" fillId="0" borderId="4" xfId="0" applyFont="1" applyBorder="1">
      <alignment vertical="center"/>
    </xf>
    <xf numFmtId="176" fontId="10" fillId="0" borderId="0" xfId="0" applyNumberFormat="1" applyFo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177" fontId="0" fillId="0" borderId="0" xfId="0" applyNumberFormat="1">
      <alignment vertical="center"/>
    </xf>
    <xf numFmtId="0" fontId="18" fillId="0" borderId="0" xfId="0" applyFont="1">
      <alignment vertical="center"/>
    </xf>
    <xf numFmtId="0" fontId="6" fillId="0" borderId="2" xfId="0" applyFont="1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17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5" fillId="0" borderId="0" xfId="0" applyFont="1" applyBorder="1">
      <alignment vertical="center"/>
    </xf>
    <xf numFmtId="0" fontId="0" fillId="0" borderId="2" xfId="0" applyBorder="1">
      <alignment vertical="center"/>
    </xf>
    <xf numFmtId="14" fontId="19" fillId="0" borderId="2" xfId="0" applyNumberFormat="1" applyFont="1" applyBorder="1" applyAlignment="1">
      <alignment horizontal="right" vertical="center"/>
    </xf>
    <xf numFmtId="14" fontId="19" fillId="0" borderId="0" xfId="0" applyNumberFormat="1" applyFont="1" applyBorder="1" applyAlignment="1">
      <alignment horizontal="right" vertical="center"/>
    </xf>
    <xf numFmtId="14" fontId="19" fillId="0" borderId="4" xfId="0" applyNumberFormat="1" applyFont="1" applyBorder="1" applyAlignment="1">
      <alignment horizontal="right" vertical="center"/>
    </xf>
    <xf numFmtId="176" fontId="7" fillId="0" borderId="0" xfId="0" applyNumberFormat="1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20" fillId="0" borderId="2" xfId="0" applyFont="1" applyBorder="1">
      <alignment vertical="center"/>
    </xf>
    <xf numFmtId="0" fontId="20" fillId="0" borderId="4" xfId="0" applyFont="1" applyBorder="1">
      <alignment vertical="center"/>
    </xf>
    <xf numFmtId="0" fontId="20" fillId="0" borderId="0" xfId="0" applyFont="1">
      <alignment vertical="center"/>
    </xf>
    <xf numFmtId="0" fontId="17" fillId="0" borderId="2" xfId="0" applyFont="1" applyBorder="1">
      <alignment vertical="center"/>
    </xf>
    <xf numFmtId="14" fontId="0" fillId="0" borderId="4" xfId="0" applyNumberFormat="1" applyBorder="1">
      <alignment vertical="center"/>
    </xf>
    <xf numFmtId="0" fontId="21" fillId="0" borderId="0" xfId="0" applyFont="1">
      <alignment vertical="center"/>
    </xf>
    <xf numFmtId="0" fontId="22" fillId="0" borderId="5" xfId="0" applyFont="1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박현준" refreshedDate="45224.929082407405" createdVersion="8" refreshedVersion="8" minRefreshableVersion="3" recordCount="13" xr:uid="{4CFB6366-BBE1-7C48-B73D-06B63699D42D}">
  <cacheSource type="worksheet">
    <worksheetSource ref="E7:K20" sheet="Sheet1"/>
  </cacheSource>
  <cacheFields count="7">
    <cacheField name="사원번호" numFmtId="0">
      <sharedItems count="13">
        <s v="1819-222"/>
        <s v="1818-555"/>
        <s v="1818-111"/>
        <s v="1818-444"/>
        <s v="1818-777"/>
        <s v="1818-999"/>
        <s v="1819-444"/>
        <s v="1818-222"/>
        <s v="1819-333"/>
        <s v="1818-333"/>
        <s v="1818-666"/>
        <s v="1818-888"/>
        <s v="1819-111"/>
      </sharedItems>
    </cacheField>
    <cacheField name="이름 " numFmtId="0">
      <sharedItems count="13">
        <s v="제갈십민"/>
        <s v="방팔자"/>
        <s v="강칠구"/>
        <s v="박둘이"/>
        <s v="양사봉"/>
        <s v="장이수"/>
        <s v="최육선"/>
        <s v="고삼진"/>
        <s v="조삼숙"/>
        <s v="김하나"/>
        <s v="송일국"/>
        <s v="이오진"/>
        <s v="정구진"/>
      </sharedItems>
    </cacheField>
    <cacheField name="시급" numFmtId="176">
      <sharedItems containsSemiMixedTypes="0" containsString="0" containsNumber="1" containsInteger="1" minValue="9000" maxValue="20000"/>
    </cacheField>
    <cacheField name="소속" numFmtId="0">
      <sharedItems/>
    </cacheField>
    <cacheField name="할당량(WORKLOAD)" numFmtId="0">
      <sharedItems containsSemiMixedTypes="0" containsString="0" containsNumber="1" containsInteger="1" minValue="1199" maxValue="4344"/>
    </cacheField>
    <cacheField name="누적노동시간" numFmtId="0">
      <sharedItems containsSemiMixedTypes="0" containsString="0" containsNumber="1" containsInteger="1" minValue="32" maxValue="120"/>
    </cacheField>
    <cacheField name="급여 " numFmtId="176">
      <sharedItems containsSemiMixedTypes="0" containsString="0" containsNumber="1" containsInteger="1" minValue="369000" maxValue="168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n v="14000"/>
    <s v="로봇 유지보수"/>
    <n v="2494"/>
    <n v="120"/>
    <n v="1680000"/>
  </r>
  <r>
    <x v="1"/>
    <x v="1"/>
    <n v="10000"/>
    <s v="상하차"/>
    <n v="2033"/>
    <n v="84"/>
    <n v="840000"/>
  </r>
  <r>
    <x v="2"/>
    <x v="2"/>
    <n v="9000"/>
    <s v="상하차"/>
    <n v="1932"/>
    <n v="72"/>
    <n v="648000"/>
  </r>
  <r>
    <x v="3"/>
    <x v="3"/>
    <n v="10000"/>
    <s v="상하차"/>
    <n v="1823"/>
    <n v="61"/>
    <n v="610000"/>
  </r>
  <r>
    <x v="4"/>
    <x v="4"/>
    <n v="11000"/>
    <s v="크레인"/>
    <n v="1467"/>
    <n v="61"/>
    <n v="671000"/>
  </r>
  <r>
    <x v="5"/>
    <x v="5"/>
    <n v="13000"/>
    <s v="지게차"/>
    <n v="1433"/>
    <n v="49"/>
    <n v="637000"/>
  </r>
  <r>
    <x v="6"/>
    <x v="6"/>
    <n v="20000"/>
    <s v="사무직"/>
    <n v="1342"/>
    <n v="50"/>
    <n v="1000000"/>
  </r>
  <r>
    <x v="7"/>
    <x v="7"/>
    <n v="9000"/>
    <s v="상하차"/>
    <n v="4344"/>
    <n v="44"/>
    <n v="396000"/>
  </r>
  <r>
    <x v="8"/>
    <x v="8"/>
    <n v="15000"/>
    <s v="지게차"/>
    <n v="1323"/>
    <n v="62"/>
    <n v="930000"/>
  </r>
  <r>
    <x v="9"/>
    <x v="9"/>
    <n v="9000"/>
    <s v="상하차"/>
    <n v="1233"/>
    <n v="41"/>
    <n v="369000"/>
  </r>
  <r>
    <x v="10"/>
    <x v="10"/>
    <n v="10000"/>
    <s v="상하차"/>
    <n v="1231"/>
    <n v="40"/>
    <n v="400000"/>
  </r>
  <r>
    <x v="11"/>
    <x v="11"/>
    <n v="11500"/>
    <s v="상하차"/>
    <n v="1221"/>
    <n v="42"/>
    <n v="483000"/>
  </r>
  <r>
    <x v="12"/>
    <x v="12"/>
    <n v="13000"/>
    <s v="사무직"/>
    <n v="1199"/>
    <n v="32"/>
    <n v="416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058BBF-EA43-814B-8D3B-F2D46243E9E2}" name="피벗 테이블3" cacheId="0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O18" firstHeaderRow="1" firstDataRow="2" firstDataCol="1"/>
  <pivotFields count="7">
    <pivotField axis="axisRow" showAll="0">
      <items count="14">
        <item x="2"/>
        <item x="7"/>
        <item x="9"/>
        <item x="3"/>
        <item x="1"/>
        <item x="10"/>
        <item x="4"/>
        <item x="11"/>
        <item x="5"/>
        <item x="12"/>
        <item x="0"/>
        <item x="8"/>
        <item x="6"/>
        <item t="default"/>
      </items>
    </pivotField>
    <pivotField axis="axisCol" showAll="0">
      <items count="14">
        <item x="2"/>
        <item x="7"/>
        <item x="9"/>
        <item x="3"/>
        <item x="1"/>
        <item x="10"/>
        <item x="4"/>
        <item x="11"/>
        <item x="5"/>
        <item x="12"/>
        <item x="0"/>
        <item x="8"/>
        <item x="6"/>
        <item t="default"/>
      </items>
    </pivotField>
    <pivotField numFmtId="176" showAll="0"/>
    <pivotField showAll="0"/>
    <pivotField showAll="0"/>
    <pivotField showAll="0"/>
    <pivotField dataField="1" numFmtId="176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합계 : 급여 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9FD8-A995-514A-8E17-5317A0957496}">
  <dimension ref="A3:O18"/>
  <sheetViews>
    <sheetView workbookViewId="0">
      <selection activeCell="O21" sqref="O21"/>
    </sheetView>
  </sheetViews>
  <sheetFormatPr baseColWidth="10" defaultRowHeight="18"/>
  <cols>
    <col min="1" max="2" width="11.28515625" bestFit="1" customWidth="1"/>
    <col min="3" max="11" width="7.7109375" bestFit="1" customWidth="1"/>
    <col min="12" max="12" width="8.7109375" bestFit="1" customWidth="1"/>
    <col min="13" max="13" width="7.7109375" bestFit="1" customWidth="1"/>
    <col min="14" max="15" width="8.7109375" bestFit="1" customWidth="1"/>
  </cols>
  <sheetData>
    <row r="3" spans="1:15">
      <c r="A3" s="25" t="s">
        <v>62</v>
      </c>
      <c r="B3" s="25" t="s">
        <v>59</v>
      </c>
    </row>
    <row r="4" spans="1:15">
      <c r="A4" s="25" t="s">
        <v>61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60</v>
      </c>
    </row>
    <row r="5" spans="1:15">
      <c r="A5" s="26" t="s">
        <v>34</v>
      </c>
      <c r="B5">
        <v>648000</v>
      </c>
      <c r="O5">
        <v>648000</v>
      </c>
    </row>
    <row r="6" spans="1:15">
      <c r="A6" s="26" t="s">
        <v>30</v>
      </c>
      <c r="C6">
        <v>396000</v>
      </c>
      <c r="O6">
        <v>396000</v>
      </c>
    </row>
    <row r="7" spans="1:15">
      <c r="A7" s="26" t="s">
        <v>32</v>
      </c>
      <c r="D7">
        <v>369000</v>
      </c>
      <c r="O7">
        <v>369000</v>
      </c>
    </row>
    <row r="8" spans="1:15">
      <c r="A8" s="26" t="s">
        <v>36</v>
      </c>
      <c r="E8">
        <v>610000</v>
      </c>
      <c r="O8">
        <v>610000</v>
      </c>
    </row>
    <row r="9" spans="1:15">
      <c r="A9" s="26" t="s">
        <v>38</v>
      </c>
      <c r="F9">
        <v>840000</v>
      </c>
      <c r="O9">
        <v>840000</v>
      </c>
    </row>
    <row r="10" spans="1:15">
      <c r="A10" s="26" t="s">
        <v>40</v>
      </c>
      <c r="G10">
        <v>400000</v>
      </c>
      <c r="O10">
        <v>400000</v>
      </c>
    </row>
    <row r="11" spans="1:15">
      <c r="A11" s="26" t="s">
        <v>42</v>
      </c>
      <c r="H11">
        <v>671000</v>
      </c>
      <c r="O11">
        <v>671000</v>
      </c>
    </row>
    <row r="12" spans="1:15">
      <c r="A12" s="26" t="s">
        <v>44</v>
      </c>
      <c r="I12">
        <v>483000</v>
      </c>
      <c r="O12">
        <v>483000</v>
      </c>
    </row>
    <row r="13" spans="1:15">
      <c r="A13" s="26" t="s">
        <v>46</v>
      </c>
      <c r="J13">
        <v>637000</v>
      </c>
      <c r="O13">
        <v>637000</v>
      </c>
    </row>
    <row r="14" spans="1:15">
      <c r="A14" s="26" t="s">
        <v>48</v>
      </c>
      <c r="K14">
        <v>416000</v>
      </c>
      <c r="O14">
        <v>416000</v>
      </c>
    </row>
    <row r="15" spans="1:15">
      <c r="A15" s="26" t="s">
        <v>50</v>
      </c>
      <c r="L15">
        <v>1680000</v>
      </c>
      <c r="O15">
        <v>1680000</v>
      </c>
    </row>
    <row r="16" spans="1:15">
      <c r="A16" s="26" t="s">
        <v>52</v>
      </c>
      <c r="M16">
        <v>930000</v>
      </c>
      <c r="O16">
        <v>930000</v>
      </c>
    </row>
    <row r="17" spans="1:15">
      <c r="A17" s="26" t="s">
        <v>54</v>
      </c>
      <c r="N17">
        <v>1000000</v>
      </c>
      <c r="O17">
        <v>1000000</v>
      </c>
    </row>
    <row r="18" spans="1:15">
      <c r="A18" s="26" t="s">
        <v>60</v>
      </c>
      <c r="B18">
        <v>648000</v>
      </c>
      <c r="C18">
        <v>396000</v>
      </c>
      <c r="D18">
        <v>369000</v>
      </c>
      <c r="E18">
        <v>610000</v>
      </c>
      <c r="F18">
        <v>840000</v>
      </c>
      <c r="G18">
        <v>400000</v>
      </c>
      <c r="H18">
        <v>671000</v>
      </c>
      <c r="I18">
        <v>483000</v>
      </c>
      <c r="J18">
        <v>637000</v>
      </c>
      <c r="K18">
        <v>416000</v>
      </c>
      <c r="L18">
        <v>1680000</v>
      </c>
      <c r="M18">
        <v>930000</v>
      </c>
      <c r="N18">
        <v>1000000</v>
      </c>
      <c r="O18">
        <v>9080000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6BE5-B914-FF41-9D9B-F9D50082ACD5}">
  <dimension ref="A1:M59"/>
  <sheetViews>
    <sheetView tabSelected="1" zoomScaleNormal="100" workbookViewId="0">
      <pane ySplit="1" topLeftCell="A2" activePane="bottomLeft" state="frozen"/>
      <selection pane="bottomLeft" activeCell="J52" sqref="J52"/>
    </sheetView>
  </sheetViews>
  <sheetFormatPr baseColWidth="10" defaultRowHeight="18"/>
  <cols>
    <col min="1" max="4" width="25.140625" customWidth="1"/>
    <col min="5" max="5" width="28.42578125" customWidth="1"/>
    <col min="6" max="6" width="39.28515625" customWidth="1"/>
    <col min="7" max="7" width="38.140625" customWidth="1"/>
    <col min="8" max="8" width="30.85546875" customWidth="1"/>
    <col min="9" max="9" width="43.85546875" customWidth="1"/>
    <col min="10" max="10" width="34" customWidth="1"/>
    <col min="11" max="11" width="26.28515625" customWidth="1"/>
    <col min="12" max="12" width="21" customWidth="1"/>
    <col min="13" max="13" width="17.42578125" bestFit="1" customWidth="1"/>
    <col min="14" max="14" width="26.5703125" customWidth="1"/>
  </cols>
  <sheetData>
    <row r="1" spans="1:13">
      <c r="F1" s="2"/>
      <c r="G1" s="2"/>
      <c r="H1" s="2"/>
      <c r="I1" s="2"/>
      <c r="J1" s="2"/>
      <c r="K1" s="2"/>
      <c r="L1" s="2"/>
      <c r="M1" s="2"/>
    </row>
    <row r="2" spans="1:13" ht="69">
      <c r="E2" s="3"/>
      <c r="F2" s="4"/>
      <c r="G2" s="33" t="s">
        <v>28</v>
      </c>
      <c r="H2" s="34"/>
      <c r="I2" s="34"/>
      <c r="J2" s="34"/>
      <c r="K2" s="34"/>
      <c r="L2" s="34"/>
      <c r="M2" s="2"/>
    </row>
    <row r="3" spans="1:13" ht="20">
      <c r="E3" s="3"/>
      <c r="F3" s="5"/>
      <c r="G3" s="5"/>
      <c r="H3" s="5"/>
      <c r="I3" s="5"/>
      <c r="J3" s="5"/>
      <c r="K3" s="5"/>
      <c r="L3" s="5"/>
      <c r="M3" s="2"/>
    </row>
    <row r="4" spans="1:13" ht="23">
      <c r="E4" s="3" t="s">
        <v>76</v>
      </c>
      <c r="F4" s="5"/>
      <c r="G4" s="5"/>
      <c r="H4" s="5"/>
      <c r="I4" s="5"/>
      <c r="J4" s="5"/>
      <c r="K4" s="6"/>
      <c r="L4" s="5"/>
      <c r="M4" s="2"/>
    </row>
    <row r="5" spans="1:13" ht="20">
      <c r="E5" s="3" t="s">
        <v>77</v>
      </c>
      <c r="F5" s="5"/>
      <c r="G5" s="5"/>
      <c r="H5" s="5"/>
      <c r="I5" s="5"/>
      <c r="J5" s="5"/>
      <c r="K5" s="7"/>
      <c r="L5" s="5"/>
      <c r="M5" s="2"/>
    </row>
    <row r="6" spans="1:13" ht="20">
      <c r="A6" s="36" t="s">
        <v>89</v>
      </c>
      <c r="E6" s="3">
        <v>1</v>
      </c>
      <c r="F6" s="5">
        <v>2</v>
      </c>
      <c r="G6" s="5">
        <v>3</v>
      </c>
      <c r="H6" s="5">
        <v>4</v>
      </c>
      <c r="I6" s="5">
        <v>5</v>
      </c>
      <c r="J6" s="5">
        <v>6</v>
      </c>
      <c r="K6" s="16">
        <v>7</v>
      </c>
      <c r="L6" s="5"/>
      <c r="M6" s="2"/>
    </row>
    <row r="7" spans="1:13" ht="23">
      <c r="A7" t="s">
        <v>93</v>
      </c>
      <c r="B7" t="s">
        <v>94</v>
      </c>
      <c r="C7" t="s">
        <v>96</v>
      </c>
      <c r="D7" t="s">
        <v>95</v>
      </c>
      <c r="E7" s="22" t="s">
        <v>29</v>
      </c>
      <c r="F7" s="22" t="s">
        <v>0</v>
      </c>
      <c r="G7" s="22" t="s">
        <v>1</v>
      </c>
      <c r="H7" s="22" t="s">
        <v>26</v>
      </c>
      <c r="I7" s="22" t="s">
        <v>57</v>
      </c>
      <c r="J7" s="22" t="s">
        <v>2</v>
      </c>
      <c r="K7" s="22" t="s">
        <v>20</v>
      </c>
      <c r="L7" s="22" t="s">
        <v>85</v>
      </c>
    </row>
    <row r="8" spans="1:13" ht="20">
      <c r="A8" t="b" cm="1">
        <f t="array" ref="A8:A20">F8:F20 = J43</f>
        <v>0</v>
      </c>
      <c r="B8" t="b" cm="1">
        <f t="array" ref="B8:B20">L8:L20 = J44</f>
        <v>0</v>
      </c>
      <c r="C8" cm="1">
        <f t="array" ref="C8:C20">--(F8:F20=J43)*(L8:L20=J44)</f>
        <v>0</v>
      </c>
      <c r="D8" cm="1">
        <f t="array" ref="D8:D20">--(F8:F20=J43)+(L8:L20=J44)</f>
        <v>0</v>
      </c>
      <c r="E8" s="43" t="s">
        <v>49</v>
      </c>
      <c r="F8" s="18" t="s">
        <v>11</v>
      </c>
      <c r="G8" s="49">
        <v>13000</v>
      </c>
      <c r="H8" s="43" t="s">
        <v>19</v>
      </c>
      <c r="I8" s="43">
        <v>1199</v>
      </c>
      <c r="J8" s="43">
        <v>32</v>
      </c>
      <c r="K8" s="49">
        <f>G8*J8</f>
        <v>416000</v>
      </c>
      <c r="L8" s="46">
        <v>45229</v>
      </c>
    </row>
    <row r="9" spans="1:13" ht="20">
      <c r="A9" t="b">
        <v>0</v>
      </c>
      <c r="B9" t="b">
        <v>0</v>
      </c>
      <c r="C9">
        <v>0</v>
      </c>
      <c r="D9">
        <v>0</v>
      </c>
      <c r="E9" s="5" t="s">
        <v>37</v>
      </c>
      <c r="F9" s="18" t="s">
        <v>4</v>
      </c>
      <c r="G9" s="8">
        <v>10000</v>
      </c>
      <c r="H9" s="5" t="s">
        <v>27</v>
      </c>
      <c r="I9" s="5">
        <v>1823</v>
      </c>
      <c r="J9" s="5">
        <v>61</v>
      </c>
      <c r="K9" s="8">
        <f>G9*J9</f>
        <v>610000</v>
      </c>
      <c r="L9" s="47">
        <v>45053</v>
      </c>
    </row>
    <row r="10" spans="1:13" ht="20">
      <c r="A10" t="b">
        <v>1</v>
      </c>
      <c r="B10" t="b">
        <v>1</v>
      </c>
      <c r="C10">
        <v>1</v>
      </c>
      <c r="D10">
        <v>2</v>
      </c>
      <c r="E10" s="5" t="s">
        <v>35</v>
      </c>
      <c r="F10" s="18" t="s">
        <v>9</v>
      </c>
      <c r="G10" s="8">
        <v>9000</v>
      </c>
      <c r="H10" s="5" t="s">
        <v>27</v>
      </c>
      <c r="I10" s="5">
        <v>1932</v>
      </c>
      <c r="J10" s="5">
        <v>72</v>
      </c>
      <c r="K10" s="8">
        <f>G10*J10</f>
        <v>648000</v>
      </c>
      <c r="L10" s="47">
        <v>44713</v>
      </c>
    </row>
    <row r="11" spans="1:13" ht="20">
      <c r="A11" t="b">
        <v>0</v>
      </c>
      <c r="B11" t="b">
        <v>0</v>
      </c>
      <c r="C11">
        <v>0</v>
      </c>
      <c r="D11">
        <v>0</v>
      </c>
      <c r="E11" s="5" t="s">
        <v>53</v>
      </c>
      <c r="F11" s="18" t="s">
        <v>5</v>
      </c>
      <c r="G11" s="8">
        <v>15000</v>
      </c>
      <c r="H11" s="5" t="s">
        <v>16</v>
      </c>
      <c r="I11" s="5">
        <v>1323</v>
      </c>
      <c r="J11" s="5">
        <v>62</v>
      </c>
      <c r="K11" s="8">
        <f>G11*J11</f>
        <v>930000</v>
      </c>
      <c r="L11" s="47">
        <v>44610</v>
      </c>
    </row>
    <row r="12" spans="1:13" ht="20">
      <c r="A12" t="b">
        <v>0</v>
      </c>
      <c r="B12" t="b">
        <v>0</v>
      </c>
      <c r="C12">
        <v>0</v>
      </c>
      <c r="D12">
        <v>0</v>
      </c>
      <c r="E12" s="5" t="s">
        <v>47</v>
      </c>
      <c r="F12" s="18" t="s">
        <v>14</v>
      </c>
      <c r="G12" s="8">
        <v>13000</v>
      </c>
      <c r="H12" s="5" t="s">
        <v>16</v>
      </c>
      <c r="I12" s="5">
        <v>1433</v>
      </c>
      <c r="J12" s="5">
        <v>49</v>
      </c>
      <c r="K12" s="8">
        <f>G12*J12</f>
        <v>637000</v>
      </c>
      <c r="L12" s="47">
        <v>44215</v>
      </c>
    </row>
    <row r="13" spans="1:13" ht="20">
      <c r="A13" t="b">
        <v>0</v>
      </c>
      <c r="B13" t="b">
        <v>0</v>
      </c>
      <c r="C13">
        <v>0</v>
      </c>
      <c r="D13">
        <v>0</v>
      </c>
      <c r="E13" s="5" t="s">
        <v>43</v>
      </c>
      <c r="F13" s="18" t="s">
        <v>6</v>
      </c>
      <c r="G13" s="8">
        <v>11000</v>
      </c>
      <c r="H13" s="5" t="s">
        <v>17</v>
      </c>
      <c r="I13" s="5">
        <v>1467</v>
      </c>
      <c r="J13" s="5">
        <v>61</v>
      </c>
      <c r="K13" s="8">
        <f>G13*J13</f>
        <v>671000</v>
      </c>
      <c r="L13" s="47">
        <v>44005</v>
      </c>
    </row>
    <row r="14" spans="1:13" ht="20">
      <c r="A14" t="b">
        <v>0</v>
      </c>
      <c r="B14" t="b">
        <v>0</v>
      </c>
      <c r="C14">
        <v>0</v>
      </c>
      <c r="D14">
        <v>0</v>
      </c>
      <c r="E14" s="5" t="s">
        <v>41</v>
      </c>
      <c r="F14" s="18" t="s">
        <v>13</v>
      </c>
      <c r="G14" s="8">
        <v>10000</v>
      </c>
      <c r="H14" s="5" t="s">
        <v>27</v>
      </c>
      <c r="I14" s="5">
        <v>1231</v>
      </c>
      <c r="J14" s="5">
        <v>40</v>
      </c>
      <c r="K14" s="8">
        <f>G14*J14</f>
        <v>400000</v>
      </c>
      <c r="L14" s="47">
        <v>43883</v>
      </c>
    </row>
    <row r="15" spans="1:13" ht="20">
      <c r="A15" t="b">
        <v>0</v>
      </c>
      <c r="B15" t="b">
        <v>0</v>
      </c>
      <c r="C15">
        <v>0</v>
      </c>
      <c r="D15">
        <v>0</v>
      </c>
      <c r="E15" s="5" t="s">
        <v>51</v>
      </c>
      <c r="F15" s="18" t="s">
        <v>12</v>
      </c>
      <c r="G15" s="8">
        <v>14000</v>
      </c>
      <c r="H15" s="5" t="s">
        <v>18</v>
      </c>
      <c r="I15" s="5">
        <v>2494</v>
      </c>
      <c r="J15" s="5">
        <v>120</v>
      </c>
      <c r="K15" s="8">
        <f>G15*J15</f>
        <v>1680000</v>
      </c>
      <c r="L15" s="47">
        <v>43843</v>
      </c>
    </row>
    <row r="16" spans="1:13" ht="20">
      <c r="A16" t="b">
        <v>0</v>
      </c>
      <c r="B16" t="b">
        <v>0</v>
      </c>
      <c r="C16">
        <v>0</v>
      </c>
      <c r="D16">
        <v>0</v>
      </c>
      <c r="E16" s="5" t="s">
        <v>31</v>
      </c>
      <c r="F16" s="18" t="s">
        <v>15</v>
      </c>
      <c r="G16" s="8">
        <v>9000</v>
      </c>
      <c r="H16" s="5" t="s">
        <v>27</v>
      </c>
      <c r="I16" s="5">
        <v>4344</v>
      </c>
      <c r="J16" s="5">
        <v>44</v>
      </c>
      <c r="K16" s="8">
        <f>G16*J16</f>
        <v>396000</v>
      </c>
      <c r="L16" s="47">
        <v>43773</v>
      </c>
    </row>
    <row r="17" spans="1:13" ht="20">
      <c r="A17" t="b">
        <v>0</v>
      </c>
      <c r="B17" t="b">
        <v>0</v>
      </c>
      <c r="C17">
        <v>0</v>
      </c>
      <c r="D17">
        <v>0</v>
      </c>
      <c r="E17" s="5" t="s">
        <v>33</v>
      </c>
      <c r="F17" s="18" t="s">
        <v>3</v>
      </c>
      <c r="G17" s="8">
        <v>9000</v>
      </c>
      <c r="H17" s="5" t="s">
        <v>27</v>
      </c>
      <c r="I17" s="5">
        <v>1233</v>
      </c>
      <c r="J17" s="5">
        <v>41</v>
      </c>
      <c r="K17" s="8">
        <f>G17*J17</f>
        <v>369000</v>
      </c>
      <c r="L17" s="47">
        <v>43716</v>
      </c>
    </row>
    <row r="18" spans="1:13" ht="20">
      <c r="A18" t="b">
        <v>0</v>
      </c>
      <c r="B18" t="b">
        <v>0</v>
      </c>
      <c r="C18">
        <v>0</v>
      </c>
      <c r="D18">
        <v>0</v>
      </c>
      <c r="E18" s="5" t="s">
        <v>39</v>
      </c>
      <c r="F18" s="18" t="s">
        <v>10</v>
      </c>
      <c r="G18" s="8">
        <v>10000</v>
      </c>
      <c r="H18" s="5" t="s">
        <v>27</v>
      </c>
      <c r="I18" s="5">
        <v>2033</v>
      </c>
      <c r="J18" s="5">
        <v>84</v>
      </c>
      <c r="K18" s="8">
        <f>G18*J18</f>
        <v>840000</v>
      </c>
      <c r="L18" s="47">
        <v>43527</v>
      </c>
    </row>
    <row r="19" spans="1:13" ht="20">
      <c r="A19" t="b">
        <v>0</v>
      </c>
      <c r="B19" t="b">
        <v>0</v>
      </c>
      <c r="C19">
        <v>0</v>
      </c>
      <c r="D19">
        <v>0</v>
      </c>
      <c r="E19" s="5" t="s">
        <v>55</v>
      </c>
      <c r="F19" s="18" t="s">
        <v>8</v>
      </c>
      <c r="G19" s="8">
        <v>20000</v>
      </c>
      <c r="H19" s="5" t="s">
        <v>19</v>
      </c>
      <c r="I19" s="5">
        <v>1342</v>
      </c>
      <c r="J19" s="5">
        <v>50</v>
      </c>
      <c r="K19" s="8">
        <f>G19*J19</f>
        <v>1000000</v>
      </c>
      <c r="L19" s="47">
        <v>43083</v>
      </c>
    </row>
    <row r="20" spans="1:13" ht="20">
      <c r="A20" t="b">
        <v>0</v>
      </c>
      <c r="B20" t="b">
        <v>0</v>
      </c>
      <c r="C20">
        <v>0</v>
      </c>
      <c r="D20">
        <v>0</v>
      </c>
      <c r="E20" s="12" t="s">
        <v>45</v>
      </c>
      <c r="F20" s="19" t="s">
        <v>7</v>
      </c>
      <c r="G20" s="13">
        <v>11500</v>
      </c>
      <c r="H20" s="12" t="s">
        <v>27</v>
      </c>
      <c r="I20" s="12">
        <v>1221</v>
      </c>
      <c r="J20" s="12">
        <v>42</v>
      </c>
      <c r="K20" s="13">
        <f>G20*J20</f>
        <v>483000</v>
      </c>
      <c r="L20" s="48">
        <v>42480</v>
      </c>
    </row>
    <row r="21" spans="1:13" ht="20">
      <c r="E21" s="3"/>
      <c r="F21" s="18"/>
      <c r="G21" s="5"/>
      <c r="H21" s="5"/>
      <c r="I21" s="5"/>
      <c r="J21" s="4"/>
      <c r="K21" s="5"/>
      <c r="L21" s="2"/>
    </row>
    <row r="22" spans="1:13" ht="20">
      <c r="E22" s="3"/>
      <c r="F22" s="18"/>
      <c r="G22" s="5"/>
      <c r="H22" s="5"/>
      <c r="I22" s="5"/>
      <c r="J22" s="5"/>
      <c r="K22" s="5"/>
      <c r="L22" s="2"/>
    </row>
    <row r="23" spans="1:13" ht="20">
      <c r="E23" s="3"/>
      <c r="F23" s="14"/>
      <c r="G23" s="14" t="s">
        <v>23</v>
      </c>
      <c r="H23" s="14" t="s">
        <v>21</v>
      </c>
      <c r="I23" s="14" t="s">
        <v>22</v>
      </c>
      <c r="K23" s="8"/>
    </row>
    <row r="24" spans="1:13" ht="20">
      <c r="E24" s="3"/>
      <c r="F24" s="11"/>
      <c r="G24" s="11" t="str">
        <f>INDEX(F8:F20,MATCH(MIN(G8:G20),G8:G20,0))</f>
        <v>강칠구</v>
      </c>
      <c r="H24" s="12">
        <f>(MAX(J8:J20))</f>
        <v>120</v>
      </c>
      <c r="I24" s="10" t="str">
        <f>INDEX($F$8:$F$20,MATCH(MAX($J$8:$J$20),$J$8:$J$20,0))</f>
        <v>제갈십민</v>
      </c>
      <c r="J24" s="32"/>
      <c r="K24" s="5"/>
      <c r="L24" s="36" t="s">
        <v>88</v>
      </c>
    </row>
    <row r="25" spans="1:13" ht="20">
      <c r="E25" s="3"/>
      <c r="F25" s="5"/>
      <c r="G25" s="9"/>
      <c r="H25" s="5"/>
      <c r="I25" s="5"/>
      <c r="J25" s="5"/>
      <c r="K25" s="5"/>
      <c r="L25" s="50" t="s">
        <v>86</v>
      </c>
      <c r="M25" s="50"/>
    </row>
    <row r="26" spans="1:13" ht="20">
      <c r="E26" s="3"/>
      <c r="F26" s="15"/>
      <c r="G26" s="14" t="s">
        <v>24</v>
      </c>
      <c r="H26" s="5"/>
      <c r="I26" s="15" t="s">
        <v>25</v>
      </c>
      <c r="J26" s="39" t="s">
        <v>84</v>
      </c>
      <c r="K26" s="5"/>
      <c r="L26" s="5" t="str" cm="1">
        <f t="array" ref="L26:L38">IF($G$8:$G$20 = MIN($G$8:$G$20),F8:F20, "")</f>
        <v/>
      </c>
      <c r="M26" s="5" t="str" cm="1">
        <f t="array" ref="M26:M38">IF($G$8:$G$20 = MIN($G$8:$G$20), $F$8:$F$20, "")</f>
        <v/>
      </c>
    </row>
    <row r="27" spans="1:13" ht="20">
      <c r="E27" s="3"/>
      <c r="F27" s="11"/>
      <c r="G27" s="13">
        <f>SUM(K8:K20)</f>
        <v>9080000</v>
      </c>
      <c r="H27" s="5"/>
      <c r="I27" s="11" t="str" cm="1">
        <f t="array" ref="I27">_xlfn.TEXTJOIN(", ", TRUE, IF(ISNUMBER($G$8:$G$20), IF($G$8:$G$20 = MIN($G$8:$G$20), F8:F20, ""), ""))</f>
        <v>강칠구, 고삼진, 김하나</v>
      </c>
      <c r="J27" s="41" t="str" cm="1">
        <f t="array" ref="J27">_xlfn.TEXTJOIN(", ", TRUE, IF($G$8:$G$20 = MIN($G$8:$G$20), $F$8:$F$20, ""))</f>
        <v>강칠구, 고삼진, 김하나</v>
      </c>
      <c r="K27" s="5"/>
      <c r="L27" s="5" t="str">
        <v/>
      </c>
      <c r="M27" t="str">
        <v/>
      </c>
    </row>
    <row r="28" spans="1:13" ht="20">
      <c r="E28" s="3"/>
      <c r="F28" s="5"/>
      <c r="G28" s="9"/>
      <c r="H28" s="5"/>
      <c r="I28" s="5"/>
      <c r="J28" s="5"/>
      <c r="K28" s="5"/>
      <c r="L28" s="5" t="str">
        <v>강칠구</v>
      </c>
      <c r="M28" s="2" t="str">
        <v>강칠구</v>
      </c>
    </row>
    <row r="29" spans="1:13" ht="20">
      <c r="E29" s="27" t="s">
        <v>79</v>
      </c>
      <c r="F29">
        <v>1</v>
      </c>
      <c r="G29" s="17" t="s">
        <v>58</v>
      </c>
      <c r="H29" s="27" t="s">
        <v>79</v>
      </c>
      <c r="I29" s="5">
        <v>1</v>
      </c>
      <c r="J29" s="5">
        <v>5</v>
      </c>
      <c r="K29" s="5">
        <v>4</v>
      </c>
      <c r="L29" s="5" t="str">
        <v/>
      </c>
      <c r="M29" s="2" t="str">
        <v/>
      </c>
    </row>
    <row r="30" spans="1:13" ht="23">
      <c r="E30" s="3"/>
      <c r="F30" s="23" t="s">
        <v>29</v>
      </c>
      <c r="G30" s="23" t="s">
        <v>56</v>
      </c>
      <c r="H30" s="5"/>
      <c r="I30" s="24" t="s">
        <v>29</v>
      </c>
      <c r="J30" s="24" t="s">
        <v>56</v>
      </c>
      <c r="K30" s="24" t="s">
        <v>26</v>
      </c>
      <c r="L30" s="5" t="str">
        <v/>
      </c>
      <c r="M30" s="2" t="str">
        <v/>
      </c>
    </row>
    <row r="31" spans="1:13" ht="23">
      <c r="F31" s="20" t="s">
        <v>51</v>
      </c>
      <c r="G31" s="20">
        <f>VLOOKUP(F31, $E$7:$K$20, 5, 0)</f>
        <v>2494</v>
      </c>
      <c r="H31" s="2"/>
      <c r="I31" s="30" t="s">
        <v>54</v>
      </c>
      <c r="J31" s="30">
        <f>VLOOKUP($I$31, $E$7:$K$20, 5, 0)</f>
        <v>1342</v>
      </c>
      <c r="K31" s="31" t="str">
        <f>VLOOKUP($I$31, $E$7:$K$20, 4, 0)</f>
        <v>사무직</v>
      </c>
      <c r="L31" s="2" t="str">
        <v/>
      </c>
      <c r="M31" s="2" t="str">
        <v/>
      </c>
    </row>
    <row r="32" spans="1:13" ht="20">
      <c r="F32" s="20" t="s">
        <v>39</v>
      </c>
      <c r="G32" s="20">
        <f t="shared" ref="G31:G43" si="0">VLOOKUP(F32, $E$7:$K$20, 5, 0)</f>
        <v>2033</v>
      </c>
      <c r="H32" s="2"/>
      <c r="K32" s="2"/>
      <c r="L32" s="2" t="str">
        <v/>
      </c>
      <c r="M32" s="2" t="str">
        <v/>
      </c>
    </row>
    <row r="33" spans="6:13" ht="20">
      <c r="F33" s="20" t="s">
        <v>35</v>
      </c>
      <c r="G33" s="20">
        <f t="shared" si="0"/>
        <v>1932</v>
      </c>
      <c r="H33" s="1"/>
      <c r="K33" s="1"/>
      <c r="L33" s="1" t="str">
        <v/>
      </c>
      <c r="M33" s="1" t="str">
        <v/>
      </c>
    </row>
    <row r="34" spans="6:13" ht="20">
      <c r="F34" s="20" t="s">
        <v>37</v>
      </c>
      <c r="G34" s="20">
        <f t="shared" si="0"/>
        <v>1823</v>
      </c>
      <c r="L34" t="str">
        <v>고삼진</v>
      </c>
      <c r="M34" t="str">
        <v>고삼진</v>
      </c>
    </row>
    <row r="35" spans="6:13" ht="20">
      <c r="F35" s="20" t="s">
        <v>43</v>
      </c>
      <c r="G35" s="20">
        <f t="shared" si="0"/>
        <v>1467</v>
      </c>
      <c r="L35" t="str">
        <v>김하나</v>
      </c>
      <c r="M35" t="str">
        <v>김하나</v>
      </c>
    </row>
    <row r="36" spans="6:13" ht="20">
      <c r="F36" s="20" t="s">
        <v>47</v>
      </c>
      <c r="G36" s="20">
        <f t="shared" si="0"/>
        <v>1433</v>
      </c>
      <c r="H36" s="27" t="s">
        <v>78</v>
      </c>
      <c r="L36" t="str">
        <v/>
      </c>
      <c r="M36" t="str">
        <v/>
      </c>
    </row>
    <row r="37" spans="6:13" ht="23">
      <c r="F37" s="20" t="s">
        <v>55</v>
      </c>
      <c r="G37" s="20">
        <f t="shared" si="0"/>
        <v>1342</v>
      </c>
      <c r="H37" t="s">
        <v>81</v>
      </c>
      <c r="I37" s="28" t="s">
        <v>29</v>
      </c>
      <c r="J37" s="28" t="s">
        <v>80</v>
      </c>
      <c r="K37" s="28" t="s">
        <v>20</v>
      </c>
      <c r="L37" t="str">
        <v/>
      </c>
      <c r="M37" t="str">
        <v/>
      </c>
    </row>
    <row r="38" spans="6:13" ht="23">
      <c r="F38" s="20" t="s">
        <v>31</v>
      </c>
      <c r="G38" s="20">
        <f t="shared" si="0"/>
        <v>4344</v>
      </c>
      <c r="H38" t="s">
        <v>82</v>
      </c>
      <c r="I38" s="29" t="s">
        <v>50</v>
      </c>
      <c r="J38" s="35">
        <f>VLOOKUP($I$38, $E$7:$K$20, COLUMNS($E$7:$J$7), 0)</f>
        <v>120</v>
      </c>
      <c r="K38" s="29">
        <f>VLOOKUP($I$38, $E$7:$K$20, COLUMNS($E$7:$K$7), 0)</f>
        <v>1680000</v>
      </c>
      <c r="L38" t="str">
        <v/>
      </c>
      <c r="M38" t="str">
        <v/>
      </c>
    </row>
    <row r="39" spans="6:13" ht="20">
      <c r="F39" s="20" t="s">
        <v>53</v>
      </c>
      <c r="G39" s="20">
        <f t="shared" si="0"/>
        <v>1323</v>
      </c>
      <c r="I39" s="5"/>
      <c r="J39" s="38" t="str" cm="1">
        <f t="array" ref="J39">_xlfn.TEXTJOIN("", TRUE, IF($G$8:$G$20 = MIN($G$8:$G$20), $F$8:$F$20, ""))</f>
        <v>강칠구고삼진김하나</v>
      </c>
      <c r="K39" s="38"/>
    </row>
    <row r="40" spans="6:13" ht="20">
      <c r="F40" s="20" t="s">
        <v>33</v>
      </c>
      <c r="G40" s="20">
        <f t="shared" si="0"/>
        <v>1233</v>
      </c>
    </row>
    <row r="41" spans="6:13" ht="20">
      <c r="F41" s="20" t="s">
        <v>41</v>
      </c>
      <c r="G41" s="20">
        <f t="shared" si="0"/>
        <v>1231</v>
      </c>
      <c r="I41" s="36" t="s">
        <v>90</v>
      </c>
      <c r="K41" s="38"/>
    </row>
    <row r="42" spans="6:13" ht="20">
      <c r="F42" s="20" t="s">
        <v>45</v>
      </c>
      <c r="G42" s="20">
        <f t="shared" si="0"/>
        <v>1221</v>
      </c>
    </row>
    <row r="43" spans="6:13" ht="20">
      <c r="F43" s="21" t="s">
        <v>49</v>
      </c>
      <c r="G43" s="21">
        <f t="shared" si="0"/>
        <v>1199</v>
      </c>
      <c r="I43" s="51" t="s">
        <v>87</v>
      </c>
      <c r="J43" s="45" t="s">
        <v>9</v>
      </c>
    </row>
    <row r="44" spans="6:13" ht="20">
      <c r="I44" s="52" t="s">
        <v>85</v>
      </c>
      <c r="J44" s="55">
        <v>44713</v>
      </c>
      <c r="M44" s="5"/>
    </row>
    <row r="45" spans="6:13" ht="20">
      <c r="I45" s="53"/>
    </row>
    <row r="46" spans="6:13" ht="20">
      <c r="I46" s="51" t="s">
        <v>56</v>
      </c>
      <c r="J46" s="45" cm="1">
        <f t="array" ref="J46">INDEX(I8:I20,MATCH(1, --(F8:F20=J43) * (L8:L20=J44), 0))</f>
        <v>1932</v>
      </c>
      <c r="K46" s="57" cm="1">
        <f t="array" ref="K46">INDEX(I8:I20,MATCH(1, --((F8:F20=J43) + (L8:L20=J44) &gt; 0), 0))</f>
        <v>1932</v>
      </c>
    </row>
    <row r="47" spans="6:13" ht="20">
      <c r="I47" s="52" t="s">
        <v>80</v>
      </c>
      <c r="J47" s="41" cm="1">
        <f t="array" ref="J47">INDEX(J8:J20,MATCH(1, --((F8:F20=J43) * (L8:L20=J44)), 0))</f>
        <v>72</v>
      </c>
    </row>
    <row r="48" spans="6:13" ht="20">
      <c r="F48" s="20"/>
      <c r="G48" s="20"/>
    </row>
    <row r="51" spans="6:7">
      <c r="F51" s="54" t="s">
        <v>83</v>
      </c>
      <c r="G51" s="45"/>
    </row>
    <row r="52" spans="6:7">
      <c r="F52" s="42" t="s">
        <v>91</v>
      </c>
      <c r="G52" s="40"/>
    </row>
    <row r="53" spans="6:7">
      <c r="F53" s="56" t="s">
        <v>92</v>
      </c>
      <c r="G53" s="40">
        <v>10</v>
      </c>
    </row>
    <row r="54" spans="6:7" ht="23">
      <c r="F54" s="43" t="str">
        <f>$E$8</f>
        <v>1819-111</v>
      </c>
      <c r="G54" s="44">
        <f xml:space="preserve"> $G$53 * 0.01 * VLOOKUP(F54,$E$7:$K$20,7,0)</f>
        <v>41600</v>
      </c>
    </row>
    <row r="55" spans="6:7" ht="23">
      <c r="F55" s="43" t="str">
        <f t="shared" ref="F55:F63" si="1">E9</f>
        <v>1818-444</v>
      </c>
      <c r="G55" s="44">
        <f t="shared" ref="G55:G58" si="2" xml:space="preserve"> $G$53 * 0.01 * VLOOKUP(F55,$E$7:$K$20,7,0)</f>
        <v>61000</v>
      </c>
    </row>
    <row r="56" spans="6:7" ht="23">
      <c r="F56" s="43" t="str">
        <f t="shared" si="1"/>
        <v>1818-111</v>
      </c>
      <c r="G56" s="44">
        <f t="shared" si="2"/>
        <v>64800</v>
      </c>
    </row>
    <row r="57" spans="6:7" ht="23">
      <c r="F57" s="43" t="str">
        <f t="shared" si="1"/>
        <v>1819-333</v>
      </c>
      <c r="G57" s="44">
        <f t="shared" si="2"/>
        <v>93000</v>
      </c>
    </row>
    <row r="58" spans="6:7" ht="23">
      <c r="F58" s="12" t="str">
        <f t="shared" si="1"/>
        <v>1818-999</v>
      </c>
      <c r="G58" s="30">
        <f t="shared" si="2"/>
        <v>63700</v>
      </c>
    </row>
    <row r="59" spans="6:7">
      <c r="G59" s="37"/>
    </row>
  </sheetData>
  <autoFilter ref="E7:L20" xr:uid="{D8536BE5-B914-FF41-9D9B-F9D50082ACD5}">
    <sortState xmlns:xlrd2="http://schemas.microsoft.com/office/spreadsheetml/2017/richdata2" ref="E8:L20">
      <sortCondition descending="1" ref="L7:L20"/>
    </sortState>
  </autoFilter>
  <sortState xmlns:xlrd2="http://schemas.microsoft.com/office/spreadsheetml/2017/richdata2" ref="G8:G20">
    <sortCondition ref="G20"/>
  </sortState>
  <mergeCells count="2">
    <mergeCell ref="G2:L2"/>
    <mergeCell ref="L25:M25"/>
  </mergeCells>
  <phoneticPr fontId="1" type="noConversion"/>
  <conditionalFormatting sqref="J8:J20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{21A5F2DA-FBE1-6341-A3F5-DA87BB97DE4F}</x14:id>
        </ext>
      </extLst>
    </cfRule>
  </conditionalFormatting>
  <conditionalFormatting sqref="K8:K20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{FA1E48AD-B4A5-7640-B869-E269F1377E51}</x14:id>
        </ext>
      </extLst>
    </cfRule>
  </conditionalFormatting>
  <dataValidations disablePrompts="1" count="1">
    <dataValidation type="list" allowBlank="1" showInputMessage="1" showErrorMessage="1" sqref="I31 I38" xr:uid="{88C4CB22-AE37-654C-A72D-156169FD7131}">
      <formula1>$E$8:$E$20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A5F2DA-FBE1-6341-A3F5-DA87BB97DE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J8:J20</xm:sqref>
        </x14:conditionalFormatting>
        <x14:conditionalFormatting xmlns:xm="http://schemas.microsoft.com/office/excel/2006/main">
          <x14:cfRule type="dataBar" id="{FA1E48AD-B4A5-7640-B869-E269F1377E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K8:K20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Sheet3</vt:lpstr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박현준</dc:creator>
  <cp:lastModifiedBy>박현준</cp:lastModifiedBy>
  <cp:lastPrinted>2023-10-23T06:01:51Z</cp:lastPrinted>
  <dcterms:created xsi:type="dcterms:W3CDTF">2023-09-27T17:15:30Z</dcterms:created>
  <dcterms:modified xsi:type="dcterms:W3CDTF">2023-11-03T09:09:27Z</dcterms:modified>
</cp:coreProperties>
</file>