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-Caché_y_mas\Programacion_Joel\5_Quinto_Modulo\Finanzas\"/>
    </mc:Choice>
  </mc:AlternateContent>
  <bookViews>
    <workbookView xWindow="0" yWindow="0" windowWidth="28800" windowHeight="11610" activeTab="3"/>
  </bookViews>
  <sheets>
    <sheet name="SUELDOS" sheetId="1" r:id="rId1"/>
    <sheet name="ESTIMACIÓN TIEMPOS 1" sheetId="2" r:id="rId2"/>
    <sheet name="ESTIMACIÓN TIEMPOS 2" sheetId="3" r:id="rId3"/>
    <sheet name="ESTIMACIÓN TIEMPOS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P4" i="4"/>
  <c r="D12" i="4"/>
  <c r="D7" i="4"/>
  <c r="D8" i="4" s="1"/>
  <c r="H2" i="4"/>
  <c r="D9" i="4" l="1"/>
  <c r="D11" i="4" s="1"/>
  <c r="G22" i="3"/>
  <c r="G23" i="3" s="1"/>
  <c r="G21" i="3"/>
  <c r="D23" i="3"/>
  <c r="D21" i="3"/>
  <c r="D14" i="4" l="1"/>
  <c r="P8" i="4"/>
  <c r="Q6" i="4" s="1"/>
  <c r="D17" i="4" s="1"/>
  <c r="D9" i="3"/>
  <c r="D10" i="3"/>
  <c r="P10" i="3" s="1"/>
  <c r="D12" i="3"/>
  <c r="H2" i="3"/>
  <c r="S4" i="3"/>
  <c r="P7" i="3" s="1"/>
  <c r="D14" i="2"/>
  <c r="D13" i="2"/>
  <c r="I9" i="2"/>
  <c r="H12" i="2"/>
  <c r="I10" i="2" s="1"/>
  <c r="H9" i="2"/>
  <c r="Q5" i="4" l="1"/>
  <c r="D16" i="4" s="1"/>
  <c r="Q4" i="4"/>
  <c r="D13" i="3"/>
  <c r="D16" i="2"/>
  <c r="F6" i="1"/>
  <c r="H6" i="1" s="1"/>
  <c r="I6" i="1" s="1"/>
  <c r="E6" i="1"/>
  <c r="D6" i="1"/>
  <c r="C6" i="1"/>
  <c r="B6" i="1"/>
  <c r="G6" i="1" s="1"/>
  <c r="D7" i="3"/>
  <c r="D8" i="3" s="1"/>
  <c r="D8" i="2"/>
  <c r="D9" i="2" s="1"/>
  <c r="D12" i="2" s="1"/>
  <c r="D7" i="2"/>
  <c r="I4" i="1"/>
  <c r="I5" i="1"/>
  <c r="I3" i="1"/>
  <c r="H4" i="1"/>
  <c r="H5" i="1"/>
  <c r="F4" i="1"/>
  <c r="F5" i="1"/>
  <c r="D15" i="4" l="1"/>
  <c r="D18" i="4" s="1"/>
  <c r="G16" i="4" s="1"/>
  <c r="G17" i="4" s="1"/>
  <c r="G18" i="4" s="1"/>
  <c r="F3" i="1"/>
  <c r="B5" i="1"/>
  <c r="G5" i="1" s="1"/>
  <c r="C5" i="1"/>
  <c r="D5" i="1"/>
  <c r="E5" i="1"/>
  <c r="E4" i="1"/>
  <c r="C4" i="1"/>
  <c r="B4" i="1"/>
  <c r="G4" i="1" s="1"/>
  <c r="D4" i="1"/>
  <c r="E3" i="1"/>
  <c r="D3" i="1"/>
  <c r="D15" i="3" l="1"/>
  <c r="Q8" i="3"/>
  <c r="Q7" i="3"/>
  <c r="D14" i="3" s="1"/>
  <c r="D17" i="3"/>
  <c r="C3" i="1"/>
  <c r="H3" i="1" s="1"/>
  <c r="B3" i="1"/>
  <c r="G3" i="1" s="1"/>
</calcChain>
</file>

<file path=xl/sharedStrings.xml><?xml version="1.0" encoding="utf-8"?>
<sst xmlns="http://schemas.openxmlformats.org/spreadsheetml/2006/main" count="102" uniqueCount="49">
  <si>
    <t>Aporte IESS Empleado</t>
  </si>
  <si>
    <t>SUELDO</t>
  </si>
  <si>
    <t>Aporte IESS Empleador</t>
  </si>
  <si>
    <t>13 Sueldo</t>
  </si>
  <si>
    <t>14 Sueldo</t>
  </si>
  <si>
    <t>SUELDO A RECIBIR</t>
  </si>
  <si>
    <t>COSTO</t>
  </si>
  <si>
    <t>Vacaciones</t>
  </si>
  <si>
    <t>HORA</t>
  </si>
  <si>
    <t>ESTIMACIÓN TIEMPOS</t>
  </si>
  <si>
    <t>Funcionalida 1</t>
  </si>
  <si>
    <t>Funcionalida 2</t>
  </si>
  <si>
    <t>Funcionalidad 3</t>
  </si>
  <si>
    <t>Funcionalidad 4</t>
  </si>
  <si>
    <t>Tiempo de desarrollo</t>
  </si>
  <si>
    <t>Tiempo de pruebas</t>
  </si>
  <si>
    <t>Tiempo total</t>
  </si>
  <si>
    <t>Costo por hora</t>
  </si>
  <si>
    <t>Mano de obra</t>
  </si>
  <si>
    <t>Internet</t>
  </si>
  <si>
    <t>Computador</t>
  </si>
  <si>
    <t>Deprecia</t>
  </si>
  <si>
    <t>años</t>
  </si>
  <si>
    <t>meses</t>
  </si>
  <si>
    <t>Depreciación mensual</t>
  </si>
  <si>
    <t>Costos mensuales</t>
  </si>
  <si>
    <t>Tiempo proyecto</t>
  </si>
  <si>
    <t>Equipo</t>
  </si>
  <si>
    <t>Total</t>
  </si>
  <si>
    <t>PROGRAMADOR</t>
  </si>
  <si>
    <t>COSTO/HORA</t>
  </si>
  <si>
    <t>A</t>
  </si>
  <si>
    <t>B</t>
  </si>
  <si>
    <t>CANTIDAD DE PROGRAMADORES</t>
  </si>
  <si>
    <t>Costo por hora total</t>
  </si>
  <si>
    <t>Tiempo subtotal</t>
  </si>
  <si>
    <t>Precio</t>
  </si>
  <si>
    <t>Utilidad</t>
  </si>
  <si>
    <t>Porcentaje de utilidad</t>
  </si>
  <si>
    <t>Utilidad deseada</t>
  </si>
  <si>
    <t>Porcentaje Utilidad</t>
  </si>
  <si>
    <t>Funcionalidad 1</t>
  </si>
  <si>
    <t>Funcionalidad 2</t>
  </si>
  <si>
    <t>D</t>
  </si>
  <si>
    <t>C</t>
  </si>
  <si>
    <t>Oficina</t>
  </si>
  <si>
    <t>Alquiler PC</t>
  </si>
  <si>
    <t>Costo por PC</t>
  </si>
  <si>
    <t>Programadores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</si>
</sst>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1F8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4" borderId="1" xfId="0" applyFill="1" applyBorder="1"/>
    <xf numFmtId="2" fontId="0" fillId="4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1" fillId="0" borderId="0" xfId="0" applyFont="1"/>
    <xf numFmtId="0" fontId="0" fillId="5" borderId="0" xfId="0" applyFill="1"/>
    <xf numFmtId="0" fontId="0" fillId="6" borderId="1" xfId="0" applyFill="1" applyBorder="1"/>
    <xf numFmtId="0" fontId="0" fillId="6" borderId="7" xfId="0" applyFill="1" applyBorder="1"/>
    <xf numFmtId="2" fontId="0" fillId="6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165" fontId="0" fillId="0" borderId="0" xfId="0" applyNumberFormat="1"/>
    <xf numFmtId="44" fontId="0" fillId="2" borderId="0" xfId="1" applyFont="1" applyFill="1"/>
    <xf numFmtId="0" fontId="0" fillId="7" borderId="0" xfId="0" applyFill="1"/>
    <xf numFmtId="44" fontId="0" fillId="7" borderId="0" xfId="1" applyFont="1" applyFill="1"/>
    <xf numFmtId="44" fontId="0" fillId="0" borderId="0" xfId="1" applyFont="1"/>
    <xf numFmtId="44" fontId="0" fillId="0" borderId="0" xfId="0" applyNumberFormat="1"/>
    <xf numFmtId="0" fontId="0" fillId="8" borderId="0" xfId="0" applyFill="1"/>
    <xf numFmtId="44" fontId="0" fillId="8" borderId="0" xfId="1" applyFont="1" applyFill="1"/>
    <xf numFmtId="9" fontId="0" fillId="8" borderId="0" xfId="2" applyFont="1" applyFill="1"/>
    <xf numFmtId="44" fontId="0" fillId="4" borderId="0" xfId="0" applyNumberFormat="1" applyFill="1"/>
    <xf numFmtId="9" fontId="0" fillId="4" borderId="0" xfId="2" applyFont="1" applyFill="1"/>
    <xf numFmtId="0" fontId="0" fillId="0" borderId="0" xfId="0" applyFill="1"/>
    <xf numFmtId="0" fontId="0" fillId="9" borderId="0" xfId="0" applyFill="1"/>
    <xf numFmtId="44" fontId="0" fillId="9" borderId="0" xfId="1" applyFont="1" applyFill="1"/>
    <xf numFmtId="44" fontId="0" fillId="3" borderId="0" xfId="1" applyFont="1" applyFill="1"/>
    <xf numFmtId="44" fontId="0" fillId="10" borderId="0" xfId="1" applyFont="1" applyFill="1"/>
    <xf numFmtId="0" fontId="0" fillId="0" borderId="0" xfId="0" applyFill="1" applyBorder="1"/>
    <xf numFmtId="44" fontId="0" fillId="0" borderId="0" xfId="1" applyFont="1" applyFill="1" applyBorder="1"/>
    <xf numFmtId="44" fontId="0" fillId="0" borderId="0" xfId="0" applyNumberFormat="1" applyFill="1" applyBorder="1"/>
    <xf numFmtId="9" fontId="0" fillId="0" borderId="0" xfId="2" applyFont="1" applyFill="1" applyBorder="1"/>
    <xf numFmtId="0" fontId="0" fillId="11" borderId="0" xfId="0" applyFill="1"/>
    <xf numFmtId="0" fontId="0" fillId="13" borderId="1" xfId="0" applyFill="1" applyBorder="1"/>
    <xf numFmtId="2" fontId="0" fillId="13" borderId="1" xfId="0" applyNumberFormat="1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1" xfId="0" applyFill="1" applyBorder="1"/>
    <xf numFmtId="2" fontId="0" fillId="8" borderId="0" xfId="0" applyNumberFormat="1" applyFill="1"/>
    <xf numFmtId="164" fontId="0" fillId="9" borderId="0" xfId="0" applyNumberFormat="1" applyFill="1"/>
    <xf numFmtId="0" fontId="1" fillId="10" borderId="0" xfId="0" applyFont="1" applyFill="1"/>
    <xf numFmtId="0" fontId="0" fillId="12" borderId="2" xfId="0" applyFill="1" applyBorder="1"/>
    <xf numFmtId="0" fontId="0" fillId="12" borderId="4" xfId="0" applyFill="1" applyBorder="1"/>
    <xf numFmtId="0" fontId="0" fillId="0" borderId="9" xfId="0" applyFill="1" applyBorder="1"/>
    <xf numFmtId="44" fontId="0" fillId="0" borderId="10" xfId="0" applyNumberFormat="1" applyFill="1" applyBorder="1"/>
    <xf numFmtId="0" fontId="0" fillId="0" borderId="11" xfId="0" applyFill="1" applyBorder="1"/>
    <xf numFmtId="9" fontId="0" fillId="0" borderId="12" xfId="2" applyFont="1" applyFill="1" applyBorder="1"/>
    <xf numFmtId="44" fontId="1" fillId="7" borderId="0" xfId="1" applyFont="1" applyFill="1"/>
    <xf numFmtId="44" fontId="0" fillId="14" borderId="1" xfId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E1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30" zoomScaleNormal="130" workbookViewId="0">
      <selection activeCell="I4" sqref="I4"/>
    </sheetView>
  </sheetViews>
  <sheetFormatPr baseColWidth="10" defaultRowHeight="15" x14ac:dyDescent="0.25"/>
  <cols>
    <col min="2" max="2" width="22.140625" customWidth="1"/>
    <col min="7" max="7" width="16.8554687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</row>
    <row r="2" spans="1:9" x14ac:dyDescent="0.25">
      <c r="B2" s="1">
        <v>9.4500000000000001E-2</v>
      </c>
      <c r="C2" s="2">
        <v>0.1115</v>
      </c>
      <c r="E2">
        <v>460</v>
      </c>
    </row>
    <row r="3" spans="1:9" x14ac:dyDescent="0.25">
      <c r="A3">
        <v>470</v>
      </c>
      <c r="B3">
        <f>A3*B2</f>
        <v>44.414999999999999</v>
      </c>
      <c r="C3">
        <f>A3*C2</f>
        <v>52.405000000000001</v>
      </c>
      <c r="D3">
        <f>A3/12</f>
        <v>39.166666666666664</v>
      </c>
      <c r="E3">
        <f>E2/12</f>
        <v>38.333333333333336</v>
      </c>
      <c r="F3">
        <f>A3/2/12</f>
        <v>19.583333333333332</v>
      </c>
      <c r="G3">
        <f>A3-B3</f>
        <v>425.58499999999998</v>
      </c>
      <c r="H3">
        <f>A3+C3+D3+E3+F3</f>
        <v>619.48833333333334</v>
      </c>
      <c r="I3">
        <f>H3/168</f>
        <v>3.6874305555555558</v>
      </c>
    </row>
    <row r="4" spans="1:9" x14ac:dyDescent="0.25">
      <c r="A4">
        <v>500</v>
      </c>
      <c r="B4">
        <f>A4*$B$2</f>
        <v>47.25</v>
      </c>
      <c r="C4">
        <f>A4*$C$2</f>
        <v>55.75</v>
      </c>
      <c r="D4">
        <f>A4/12</f>
        <v>41.666666666666664</v>
      </c>
      <c r="E4">
        <f>$E$2/12</f>
        <v>38.333333333333336</v>
      </c>
      <c r="F4">
        <f t="shared" ref="F4:F5" si="0">A4/2/12</f>
        <v>20.833333333333332</v>
      </c>
      <c r="G4">
        <f>A4-B4</f>
        <v>452.75</v>
      </c>
      <c r="H4">
        <f>A4+C4+D4+E4+F4</f>
        <v>656.58333333333337</v>
      </c>
      <c r="I4">
        <f t="shared" ref="I4:I6" si="1">H4/168</f>
        <v>3.9082341269841274</v>
      </c>
    </row>
    <row r="5" spans="1:9" x14ac:dyDescent="0.25">
      <c r="A5">
        <v>600</v>
      </c>
      <c r="B5">
        <f>A5*$B$2</f>
        <v>56.7</v>
      </c>
      <c r="C5">
        <f>A5*$C$2</f>
        <v>66.900000000000006</v>
      </c>
      <c r="D5">
        <f>A5/12</f>
        <v>50</v>
      </c>
      <c r="E5">
        <f>$E$2/12</f>
        <v>38.333333333333336</v>
      </c>
      <c r="F5">
        <f t="shared" si="0"/>
        <v>25</v>
      </c>
      <c r="G5">
        <f>A5-B5</f>
        <v>543.29999999999995</v>
      </c>
      <c r="H5">
        <f>A5+C5+D5+E5+F5</f>
        <v>780.23333333333335</v>
      </c>
      <c r="I5">
        <f t="shared" si="1"/>
        <v>4.6442460317460315</v>
      </c>
    </row>
    <row r="6" spans="1:9" x14ac:dyDescent="0.25">
      <c r="A6">
        <v>650</v>
      </c>
      <c r="B6">
        <f>A6*$B$2</f>
        <v>61.424999999999997</v>
      </c>
      <c r="C6">
        <f>A6*$C$2</f>
        <v>72.474999999999994</v>
      </c>
      <c r="D6">
        <f>A6/12</f>
        <v>54.166666666666664</v>
      </c>
      <c r="E6">
        <f>$E$2/12</f>
        <v>38.333333333333336</v>
      </c>
      <c r="F6">
        <f t="shared" ref="F6" si="2">A6/2/12</f>
        <v>27.083333333333332</v>
      </c>
      <c r="G6">
        <f>A6-B6</f>
        <v>588.57500000000005</v>
      </c>
      <c r="H6">
        <f>A6+C6+D6+E6+F6</f>
        <v>842.05833333333339</v>
      </c>
      <c r="I6">
        <f t="shared" si="1"/>
        <v>5.0122519841269844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workbookViewId="0">
      <selection activeCell="E30" sqref="E30"/>
    </sheetView>
  </sheetViews>
  <sheetFormatPr baseColWidth="10" defaultRowHeight="15" x14ac:dyDescent="0.25"/>
  <cols>
    <col min="3" max="3" width="20" bestFit="1" customWidth="1"/>
    <col min="4" max="4" width="11.85546875" bestFit="1" customWidth="1"/>
  </cols>
  <sheetData>
    <row r="2" spans="2:12" x14ac:dyDescent="0.25">
      <c r="B2" t="s">
        <v>9</v>
      </c>
    </row>
    <row r="3" spans="2:12" x14ac:dyDescent="0.25">
      <c r="C3" t="s">
        <v>10</v>
      </c>
      <c r="D3">
        <v>30</v>
      </c>
    </row>
    <row r="4" spans="2:12" x14ac:dyDescent="0.25">
      <c r="C4" t="s">
        <v>11</v>
      </c>
      <c r="D4">
        <v>50</v>
      </c>
    </row>
    <row r="5" spans="2:12" x14ac:dyDescent="0.25">
      <c r="C5" t="s">
        <v>12</v>
      </c>
      <c r="D5">
        <v>40</v>
      </c>
      <c r="G5" t="s">
        <v>20</v>
      </c>
      <c r="H5">
        <v>850</v>
      </c>
      <c r="J5" t="s">
        <v>21</v>
      </c>
      <c r="K5">
        <v>3</v>
      </c>
      <c r="L5" t="s">
        <v>22</v>
      </c>
    </row>
    <row r="6" spans="2:12" x14ac:dyDescent="0.25">
      <c r="C6" t="s">
        <v>13</v>
      </c>
      <c r="D6">
        <v>50</v>
      </c>
      <c r="K6">
        <v>36</v>
      </c>
      <c r="L6" t="s">
        <v>23</v>
      </c>
    </row>
    <row r="7" spans="2:12" x14ac:dyDescent="0.25">
      <c r="C7" t="s">
        <v>14</v>
      </c>
      <c r="D7">
        <f>SUM(D3:D6)</f>
        <v>170</v>
      </c>
    </row>
    <row r="8" spans="2:12" x14ac:dyDescent="0.25">
      <c r="C8" t="s">
        <v>15</v>
      </c>
      <c r="D8">
        <f>(D7*30)/100</f>
        <v>51</v>
      </c>
      <c r="G8" t="s">
        <v>25</v>
      </c>
    </row>
    <row r="9" spans="2:12" x14ac:dyDescent="0.25">
      <c r="C9" s="3" t="s">
        <v>16</v>
      </c>
      <c r="D9" s="3">
        <f>SUM(D7:D8)</f>
        <v>221</v>
      </c>
      <c r="G9" t="s">
        <v>24</v>
      </c>
      <c r="H9" s="5">
        <f>H5/K6</f>
        <v>23.611111111111111</v>
      </c>
      <c r="I9" s="5">
        <f>H9*$H12</f>
        <v>31.059854497354497</v>
      </c>
    </row>
    <row r="10" spans="2:12" x14ac:dyDescent="0.25">
      <c r="G10" t="s">
        <v>19</v>
      </c>
      <c r="H10">
        <v>45</v>
      </c>
      <c r="I10" s="5">
        <f>H10*$H12</f>
        <v>59.196428571428569</v>
      </c>
    </row>
    <row r="11" spans="2:12" x14ac:dyDescent="0.25">
      <c r="C11" t="s">
        <v>17</v>
      </c>
      <c r="D11">
        <v>4.6500000000000004</v>
      </c>
    </row>
    <row r="12" spans="2:12" x14ac:dyDescent="0.25">
      <c r="C12" s="3" t="s">
        <v>18</v>
      </c>
      <c r="D12" s="3">
        <f>D9*D11</f>
        <v>1027.6500000000001</v>
      </c>
      <c r="G12" t="s">
        <v>26</v>
      </c>
      <c r="H12" s="5">
        <f>D9/168</f>
        <v>1.3154761904761905</v>
      </c>
      <c r="I12" t="s">
        <v>23</v>
      </c>
    </row>
    <row r="13" spans="2:12" x14ac:dyDescent="0.25">
      <c r="C13" t="s">
        <v>27</v>
      </c>
      <c r="D13" s="5">
        <f>H9*$H12</f>
        <v>31.059854497354497</v>
      </c>
    </row>
    <row r="14" spans="2:12" x14ac:dyDescent="0.25">
      <c r="C14" t="s">
        <v>19</v>
      </c>
      <c r="D14" s="5">
        <f>H10*$H12</f>
        <v>59.196428571428569</v>
      </c>
    </row>
    <row r="16" spans="2:12" x14ac:dyDescent="0.25">
      <c r="C16" t="s">
        <v>28</v>
      </c>
      <c r="D16" s="5">
        <f>D12+D13+D14</f>
        <v>1117.9062830687833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workbookViewId="0">
      <selection activeCell="P19" sqref="P19"/>
    </sheetView>
  </sheetViews>
  <sheetFormatPr baseColWidth="10" defaultRowHeight="15" x14ac:dyDescent="0.25"/>
  <cols>
    <col min="3" max="3" width="20" bestFit="1" customWidth="1"/>
    <col min="4" max="4" width="11.85546875" bestFit="1" customWidth="1"/>
    <col min="5" max="5" width="6" customWidth="1"/>
    <col min="6" max="6" width="19.42578125" customWidth="1"/>
    <col min="7" max="7" width="14.5703125" customWidth="1"/>
    <col min="8" max="8" width="13" bestFit="1" customWidth="1"/>
    <col min="9" max="10" width="11.42578125" hidden="1" customWidth="1"/>
    <col min="11" max="13" width="0" hidden="1" customWidth="1"/>
    <col min="14" max="14" width="5.7109375" customWidth="1"/>
    <col min="15" max="15" width="20.7109375" bestFit="1" customWidth="1"/>
  </cols>
  <sheetData>
    <row r="2" spans="3:20" x14ac:dyDescent="0.25">
      <c r="C2" s="15" t="s">
        <v>9</v>
      </c>
      <c r="F2" s="6" t="s">
        <v>33</v>
      </c>
      <c r="G2" s="6"/>
      <c r="H2" s="16">
        <f>COUNT(H4:H17)</f>
        <v>2</v>
      </c>
    </row>
    <row r="3" spans="3:20" x14ac:dyDescent="0.25">
      <c r="C3" t="s">
        <v>10</v>
      </c>
      <c r="D3">
        <v>120</v>
      </c>
      <c r="F3" s="15" t="s">
        <v>29</v>
      </c>
      <c r="G3" s="15" t="s">
        <v>1</v>
      </c>
      <c r="H3" s="15" t="s">
        <v>30</v>
      </c>
      <c r="O3" s="7" t="s">
        <v>20</v>
      </c>
      <c r="P3" s="17">
        <v>1000</v>
      </c>
      <c r="Q3" s="6"/>
      <c r="R3" s="9" t="s">
        <v>21</v>
      </c>
      <c r="S3" s="18">
        <v>4</v>
      </c>
      <c r="T3" s="12" t="s">
        <v>22</v>
      </c>
    </row>
    <row r="4" spans="3:20" x14ac:dyDescent="0.25">
      <c r="C4" t="s">
        <v>11</v>
      </c>
      <c r="D4">
        <v>98</v>
      </c>
      <c r="F4" t="s">
        <v>31</v>
      </c>
      <c r="G4">
        <v>650</v>
      </c>
      <c r="H4" s="19">
        <v>5.0122519841269844</v>
      </c>
      <c r="O4" s="6"/>
      <c r="P4" s="6"/>
      <c r="Q4" s="6"/>
      <c r="R4" s="6"/>
      <c r="S4" s="14">
        <f>12*S3</f>
        <v>48</v>
      </c>
      <c r="T4" s="13" t="s">
        <v>23</v>
      </c>
    </row>
    <row r="5" spans="3:20" x14ac:dyDescent="0.25">
      <c r="C5" t="s">
        <v>12</v>
      </c>
      <c r="D5">
        <v>142</v>
      </c>
      <c r="F5" t="s">
        <v>32</v>
      </c>
      <c r="G5">
        <v>650</v>
      </c>
      <c r="H5" s="19">
        <v>5.0122519841269844</v>
      </c>
      <c r="O5" s="6"/>
      <c r="P5" s="6"/>
      <c r="Q5" s="6"/>
      <c r="R5" s="6"/>
      <c r="S5" s="6"/>
      <c r="T5" s="6"/>
    </row>
    <row r="6" spans="3:20" x14ac:dyDescent="0.25">
      <c r="C6" t="s">
        <v>13</v>
      </c>
      <c r="D6">
        <v>125</v>
      </c>
      <c r="O6" s="9" t="s">
        <v>25</v>
      </c>
      <c r="P6" s="10"/>
      <c r="Q6" s="11"/>
      <c r="R6" s="6"/>
      <c r="S6" s="6"/>
      <c r="T6" s="6"/>
    </row>
    <row r="7" spans="3:20" x14ac:dyDescent="0.25">
      <c r="C7" s="4" t="s">
        <v>14</v>
      </c>
      <c r="D7" s="4">
        <f>SUM(D3:D6)</f>
        <v>485</v>
      </c>
      <c r="O7" s="7" t="s">
        <v>24</v>
      </c>
      <c r="P7" s="8">
        <f>P3/S4</f>
        <v>20.833333333333332</v>
      </c>
      <c r="Q7" s="8">
        <f>P7*$P10</f>
        <v>39.093501984126981</v>
      </c>
      <c r="R7" s="6"/>
      <c r="S7" s="6"/>
      <c r="T7" s="6"/>
    </row>
    <row r="8" spans="3:20" x14ac:dyDescent="0.25">
      <c r="C8" s="4" t="s">
        <v>15</v>
      </c>
      <c r="D8" s="4">
        <f>(D7*30)/100</f>
        <v>145.5</v>
      </c>
      <c r="O8" s="7" t="s">
        <v>19</v>
      </c>
      <c r="P8" s="17">
        <v>38.5</v>
      </c>
      <c r="Q8" s="8">
        <f>P8*$P10</f>
        <v>72.244791666666671</v>
      </c>
      <c r="R8" s="6"/>
      <c r="S8" s="6"/>
      <c r="T8" s="6"/>
    </row>
    <row r="9" spans="3:20" x14ac:dyDescent="0.25">
      <c r="C9" s="3" t="s">
        <v>35</v>
      </c>
      <c r="D9" s="20">
        <f>SUM(D7:D8)</f>
        <v>630.5</v>
      </c>
      <c r="O9" s="6"/>
      <c r="P9" s="6"/>
      <c r="Q9" s="6"/>
      <c r="R9" s="6"/>
      <c r="S9" s="6"/>
      <c r="T9" s="6"/>
    </row>
    <row r="10" spans="3:20" x14ac:dyDescent="0.25">
      <c r="C10" s="3" t="s">
        <v>16</v>
      </c>
      <c r="D10" s="21">
        <f>D9/H2</f>
        <v>315.25</v>
      </c>
      <c r="O10" s="6" t="s">
        <v>26</v>
      </c>
      <c r="P10" s="8">
        <f>D10/168</f>
        <v>1.8764880952380953</v>
      </c>
      <c r="Q10" s="7" t="s">
        <v>23</v>
      </c>
      <c r="R10" s="6"/>
      <c r="S10" s="6"/>
      <c r="T10" s="6"/>
    </row>
    <row r="12" spans="3:20" x14ac:dyDescent="0.25">
      <c r="C12" t="s">
        <v>34</v>
      </c>
      <c r="D12" s="5">
        <f>SUM(H4:H17)</f>
        <v>10.024503968253969</v>
      </c>
    </row>
    <row r="13" spans="3:20" x14ac:dyDescent="0.25">
      <c r="C13" s="3" t="s">
        <v>18</v>
      </c>
      <c r="D13" s="23">
        <f>D10*D12</f>
        <v>3160.2248759920635</v>
      </c>
    </row>
    <row r="14" spans="3:20" x14ac:dyDescent="0.25">
      <c r="C14" t="s">
        <v>27</v>
      </c>
      <c r="D14" s="5">
        <f>Q7*H2</f>
        <v>78.187003968253961</v>
      </c>
    </row>
    <row r="15" spans="3:20" x14ac:dyDescent="0.25">
      <c r="C15" t="s">
        <v>19</v>
      </c>
      <c r="D15" s="5">
        <f>P8*$P10</f>
        <v>72.244791666666671</v>
      </c>
    </row>
    <row r="17" spans="3:7" x14ac:dyDescent="0.25">
      <c r="C17" s="28" t="s">
        <v>28</v>
      </c>
      <c r="D17" s="29">
        <f>D13+D14+D15</f>
        <v>3310.656671626984</v>
      </c>
      <c r="F17" s="22"/>
    </row>
    <row r="19" spans="3:7" x14ac:dyDescent="0.25">
      <c r="C19" t="s">
        <v>36</v>
      </c>
      <c r="D19" s="26">
        <v>3600</v>
      </c>
      <c r="F19" s="6" t="s">
        <v>39</v>
      </c>
      <c r="G19" s="32">
        <v>0.25</v>
      </c>
    </row>
    <row r="20" spans="3:7" x14ac:dyDescent="0.25">
      <c r="F20" s="33"/>
      <c r="G20" s="33"/>
    </row>
    <row r="21" spans="3:7" x14ac:dyDescent="0.25">
      <c r="C21" t="s">
        <v>37</v>
      </c>
      <c r="D21" s="27">
        <f>D19-D17</f>
        <v>289.34332837301599</v>
      </c>
      <c r="F21" s="24" t="s">
        <v>36</v>
      </c>
      <c r="G21" s="25">
        <f>D17/(1-G19)</f>
        <v>4414.2088955026456</v>
      </c>
    </row>
    <row r="22" spans="3:7" x14ac:dyDescent="0.25">
      <c r="F22" s="6" t="s">
        <v>37</v>
      </c>
      <c r="G22" s="31">
        <f>G21-D17</f>
        <v>1103.5522238756616</v>
      </c>
    </row>
    <row r="23" spans="3:7" x14ac:dyDescent="0.25">
      <c r="C23" s="28" t="s">
        <v>38</v>
      </c>
      <c r="D23" s="30">
        <f>D21/D19</f>
        <v>8.0373146770282219E-2</v>
      </c>
      <c r="F23" s="6" t="s">
        <v>40</v>
      </c>
      <c r="G23" s="32">
        <f>G22/G21</f>
        <v>0.25000000000000006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tabSelected="1" workbookViewId="0">
      <selection activeCell="T18" sqref="T18"/>
    </sheetView>
  </sheetViews>
  <sheetFormatPr baseColWidth="10" defaultRowHeight="15" x14ac:dyDescent="0.25"/>
  <cols>
    <col min="3" max="3" width="20" bestFit="1" customWidth="1"/>
    <col min="4" max="4" width="11.85546875" bestFit="1" customWidth="1"/>
    <col min="5" max="5" width="6" customWidth="1"/>
    <col min="6" max="6" width="19.42578125" customWidth="1"/>
    <col min="7" max="7" width="14.5703125" customWidth="1"/>
    <col min="8" max="8" width="13" bestFit="1" customWidth="1"/>
    <col min="9" max="10" width="11.42578125" hidden="1" customWidth="1"/>
    <col min="11" max="13" width="0" hidden="1" customWidth="1"/>
    <col min="14" max="14" width="5.7109375" customWidth="1"/>
    <col min="15" max="15" width="20.7109375" bestFit="1" customWidth="1"/>
  </cols>
  <sheetData>
    <row r="2" spans="3:20" x14ac:dyDescent="0.25">
      <c r="C2" s="15" t="s">
        <v>9</v>
      </c>
      <c r="F2" s="42" t="s">
        <v>33</v>
      </c>
      <c r="G2" s="42"/>
      <c r="H2" s="42">
        <f>COUNT(H4:H17)</f>
        <v>4</v>
      </c>
      <c r="O2" s="51" t="s">
        <v>47</v>
      </c>
      <c r="P2" s="52">
        <v>50</v>
      </c>
      <c r="Q2" s="33"/>
    </row>
    <row r="3" spans="3:20" x14ac:dyDescent="0.25">
      <c r="C3" t="s">
        <v>41</v>
      </c>
      <c r="D3">
        <v>340</v>
      </c>
      <c r="F3" s="15" t="s">
        <v>29</v>
      </c>
      <c r="G3" s="15" t="s">
        <v>1</v>
      </c>
      <c r="H3" s="50" t="s">
        <v>30</v>
      </c>
      <c r="O3" s="45" t="s">
        <v>25</v>
      </c>
      <c r="P3" s="46"/>
      <c r="Q3" s="47"/>
      <c r="R3" s="38"/>
      <c r="S3" s="38"/>
      <c r="T3" s="38"/>
    </row>
    <row r="4" spans="3:20" x14ac:dyDescent="0.25">
      <c r="C4" t="s">
        <v>42</v>
      </c>
      <c r="D4">
        <v>450</v>
      </c>
      <c r="F4" t="s">
        <v>31</v>
      </c>
      <c r="G4" s="26">
        <v>500</v>
      </c>
      <c r="H4" s="37">
        <v>3.9</v>
      </c>
      <c r="O4" s="47" t="s">
        <v>46</v>
      </c>
      <c r="P4" s="58">
        <f>P2*H2</f>
        <v>200</v>
      </c>
      <c r="Q4" s="58">
        <f>P4*$P8</f>
        <v>595.2380952380953</v>
      </c>
      <c r="R4" s="38"/>
      <c r="S4" s="38"/>
      <c r="T4" s="38"/>
    </row>
    <row r="5" spans="3:20" x14ac:dyDescent="0.25">
      <c r="C5" t="s">
        <v>12</v>
      </c>
      <c r="D5">
        <v>225</v>
      </c>
      <c r="F5" t="s">
        <v>32</v>
      </c>
      <c r="G5" s="26">
        <v>500</v>
      </c>
      <c r="H5" s="37">
        <v>3.9</v>
      </c>
      <c r="O5" s="47" t="s">
        <v>19</v>
      </c>
      <c r="P5" s="58">
        <v>45</v>
      </c>
      <c r="Q5" s="58">
        <f>P5*$P8</f>
        <v>133.92857142857144</v>
      </c>
      <c r="R5" s="38"/>
      <c r="S5" s="38"/>
      <c r="T5" s="38"/>
    </row>
    <row r="6" spans="3:20" x14ac:dyDescent="0.25">
      <c r="C6" t="s">
        <v>13</v>
      </c>
      <c r="D6">
        <v>585</v>
      </c>
      <c r="F6" t="s">
        <v>44</v>
      </c>
      <c r="G6" s="26">
        <v>500</v>
      </c>
      <c r="H6" s="37">
        <v>3.9</v>
      </c>
      <c r="O6" s="47" t="s">
        <v>45</v>
      </c>
      <c r="P6" s="58">
        <v>450</v>
      </c>
      <c r="Q6" s="58">
        <f>P6*P8</f>
        <v>1339.2857142857142</v>
      </c>
      <c r="R6" s="38"/>
      <c r="S6" s="38"/>
      <c r="T6" s="38"/>
    </row>
    <row r="7" spans="3:20" x14ac:dyDescent="0.25">
      <c r="C7" s="4" t="s">
        <v>14</v>
      </c>
      <c r="D7" s="4">
        <f>SUM(D3:D6)</f>
        <v>1600</v>
      </c>
      <c r="F7" t="s">
        <v>43</v>
      </c>
      <c r="G7" s="26">
        <v>500</v>
      </c>
      <c r="H7" s="37">
        <v>3.9</v>
      </c>
      <c r="R7" s="38"/>
      <c r="S7" s="38"/>
      <c r="T7" s="38"/>
    </row>
    <row r="8" spans="3:20" x14ac:dyDescent="0.25">
      <c r="C8" s="4" t="s">
        <v>15</v>
      </c>
      <c r="D8" s="4">
        <f>(D7*25)/100</f>
        <v>400</v>
      </c>
      <c r="O8" s="43" t="s">
        <v>26</v>
      </c>
      <c r="P8" s="44">
        <f>D11/168</f>
        <v>2.9761904761904763</v>
      </c>
      <c r="Q8" s="43" t="s">
        <v>23</v>
      </c>
      <c r="R8" s="38"/>
      <c r="S8" s="38"/>
      <c r="T8" s="38"/>
    </row>
    <row r="9" spans="3:20" x14ac:dyDescent="0.25">
      <c r="C9" s="34" t="s">
        <v>35</v>
      </c>
      <c r="D9" s="49">
        <f>SUM(D7:D8)</f>
        <v>2000</v>
      </c>
      <c r="R9" s="38"/>
      <c r="S9" s="38"/>
      <c r="T9" s="38"/>
    </row>
    <row r="10" spans="3:20" x14ac:dyDescent="0.25">
      <c r="C10" s="34" t="s">
        <v>48</v>
      </c>
      <c r="D10" s="34">
        <f>H2</f>
        <v>4</v>
      </c>
      <c r="R10" s="38"/>
      <c r="S10" s="38"/>
      <c r="T10" s="38"/>
    </row>
    <row r="11" spans="3:20" x14ac:dyDescent="0.25">
      <c r="C11" s="28" t="s">
        <v>16</v>
      </c>
      <c r="D11" s="48">
        <f>D9/H2</f>
        <v>500</v>
      </c>
      <c r="R11" s="38"/>
      <c r="S11" s="38"/>
      <c r="T11" s="38"/>
    </row>
    <row r="12" spans="3:20" x14ac:dyDescent="0.25">
      <c r="C12" t="s">
        <v>34</v>
      </c>
      <c r="D12" s="26">
        <f>SUM(H4:H17)</f>
        <v>15.6</v>
      </c>
      <c r="R12" s="38"/>
      <c r="S12" s="38"/>
      <c r="T12" s="38"/>
    </row>
    <row r="14" spans="3:20" x14ac:dyDescent="0.25">
      <c r="C14" s="34" t="s">
        <v>18</v>
      </c>
      <c r="D14" s="35">
        <f>D11*D12</f>
        <v>7800</v>
      </c>
    </row>
    <row r="15" spans="3:20" x14ac:dyDescent="0.25">
      <c r="C15" s="4" t="s">
        <v>27</v>
      </c>
      <c r="D15" s="36">
        <f>Q4</f>
        <v>595.2380952380953</v>
      </c>
      <c r="F15" s="6" t="s">
        <v>39</v>
      </c>
      <c r="G15" s="32">
        <v>0.32</v>
      </c>
    </row>
    <row r="16" spans="3:20" ht="15.75" thickBot="1" x14ac:dyDescent="0.3">
      <c r="C16" s="4" t="s">
        <v>19</v>
      </c>
      <c r="D16" s="36">
        <f>Q5</f>
        <v>133.92857142857144</v>
      </c>
      <c r="F16" s="24" t="s">
        <v>36</v>
      </c>
      <c r="G16" s="57">
        <f>D18/(1-G15)</f>
        <v>14512.429971988795</v>
      </c>
    </row>
    <row r="17" spans="3:7" x14ac:dyDescent="0.25">
      <c r="C17" s="4" t="s">
        <v>45</v>
      </c>
      <c r="D17" s="36">
        <f>Q6</f>
        <v>1339.2857142857142</v>
      </c>
      <c r="F17" s="53" t="s">
        <v>37</v>
      </c>
      <c r="G17" s="54">
        <f>G16-D18</f>
        <v>4643.9775910364151</v>
      </c>
    </row>
    <row r="18" spans="3:7" ht="15.75" thickBot="1" x14ac:dyDescent="0.3">
      <c r="C18" s="28" t="s">
        <v>28</v>
      </c>
      <c r="D18" s="29">
        <f>D14+D15+D16+D17</f>
        <v>9868.4523809523798</v>
      </c>
      <c r="F18" s="55" t="s">
        <v>40</v>
      </c>
      <c r="G18" s="56">
        <f>G17/G16</f>
        <v>0.32000000000000006</v>
      </c>
    </row>
    <row r="21" spans="3:7" x14ac:dyDescent="0.25">
      <c r="C21" s="38"/>
      <c r="D21" s="39"/>
    </row>
    <row r="22" spans="3:7" x14ac:dyDescent="0.25">
      <c r="C22" s="38"/>
      <c r="D22" s="38"/>
    </row>
    <row r="23" spans="3:7" x14ac:dyDescent="0.25">
      <c r="C23" s="38"/>
      <c r="D23" s="40"/>
    </row>
    <row r="24" spans="3:7" x14ac:dyDescent="0.25">
      <c r="C24" s="38"/>
      <c r="D24" s="38"/>
    </row>
    <row r="25" spans="3:7" x14ac:dyDescent="0.25">
      <c r="C25" s="38"/>
      <c r="D25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SUELDOS</vt:lpstr>
      <vt:lpstr>ESTIMACIÓN TIEMPOS 1</vt:lpstr>
      <vt:lpstr>ESTIMACIÓN TIEMPOS 2</vt:lpstr>
      <vt:lpstr>ESTIMACIÓN TIEMPOS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dgrafico</dc:creator>
  <cp:lastModifiedBy>dgrafico</cp:lastModifiedBy>
  <dcterms:created xsi:type="dcterms:W3CDTF">2024-09-17T17:27:07Z</dcterms:created>
  <dcterms:modified xsi:type="dcterms:W3CDTF">2024-10-01T20:21:34Z</dcterms:modified>
</cp:coreProperties>
</file>