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RAKE_DEV\5_Quinto_Modulo\Finanzas\CAMPUS\"/>
    </mc:Choice>
  </mc:AlternateContent>
  <xr:revisionPtr revIDLastSave="0" documentId="13_ncr:1_{9A03DC0D-BAF4-4EEA-8A45-462D380EE1D0}" xr6:coauthVersionLast="47" xr6:coauthVersionMax="47" xr10:uidLastSave="{00000000-0000-0000-0000-000000000000}"/>
  <bookViews>
    <workbookView xWindow="-120" yWindow="-120" windowWidth="29040" windowHeight="15720" xr2:uid="{1080CAEF-CEEE-414D-995A-63BE6C46F5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L31" i="1"/>
  <c r="N20" i="1"/>
  <c r="L27" i="1"/>
  <c r="L20" i="1"/>
  <c r="L21" i="1"/>
  <c r="L22" i="1"/>
  <c r="L23" i="1"/>
  <c r="L24" i="1"/>
  <c r="L25" i="1"/>
  <c r="L26" i="1"/>
  <c r="K20" i="1"/>
  <c r="K21" i="1"/>
  <c r="K22" i="1"/>
  <c r="K23" i="1"/>
  <c r="K24" i="1"/>
  <c r="K25" i="1"/>
  <c r="K26" i="1"/>
  <c r="L19" i="1"/>
  <c r="K19" i="1"/>
  <c r="M10" i="1" l="1"/>
  <c r="M8" i="1"/>
  <c r="C7" i="1"/>
  <c r="C9" i="1" s="1"/>
  <c r="J13" i="1" l="1"/>
  <c r="J10" i="1"/>
  <c r="C17" i="1" s="1"/>
  <c r="J6" i="1"/>
  <c r="C13" i="1" s="1"/>
  <c r="D17" i="1" s="1"/>
  <c r="G15" i="1"/>
  <c r="J12" i="1"/>
  <c r="J8" i="1"/>
  <c r="C15" i="1" s="1"/>
  <c r="J11" i="1"/>
  <c r="J9" i="1"/>
  <c r="C16" i="1" s="1"/>
  <c r="J7" i="1"/>
  <c r="C14" i="1" s="1"/>
  <c r="I11" i="1" l="1"/>
  <c r="I9" i="1"/>
  <c r="N12" i="1" s="1"/>
  <c r="I7" i="1"/>
  <c r="N10" i="1" s="1"/>
  <c r="I13" i="1"/>
  <c r="N6" i="1"/>
  <c r="I10" i="1"/>
  <c r="N8" i="1" s="1"/>
  <c r="I6" i="1"/>
  <c r="N9" i="1" s="1"/>
  <c r="I12" i="1"/>
  <c r="I8" i="1"/>
  <c r="N11" i="1" s="1"/>
  <c r="N7" i="1"/>
  <c r="N13" i="1" l="1"/>
  <c r="C18" i="1" s="1"/>
  <c r="C23" i="1" l="1"/>
  <c r="C24" i="1" s="1"/>
</calcChain>
</file>

<file path=xl/sharedStrings.xml><?xml version="1.0" encoding="utf-8"?>
<sst xmlns="http://schemas.openxmlformats.org/spreadsheetml/2006/main" count="59" uniqueCount="50">
  <si>
    <t>ESTIMACION TIEMPOS</t>
  </si>
  <si>
    <t>MANO DE OBRA</t>
  </si>
  <si>
    <t>SERVICIOS ADICIONALES</t>
  </si>
  <si>
    <t>Prototipado</t>
  </si>
  <si>
    <t>PROGRAMADOR</t>
  </si>
  <si>
    <t>SUELDO</t>
  </si>
  <si>
    <t>COSTO/HORA</t>
  </si>
  <si>
    <t>TIEMPO MESES</t>
  </si>
  <si>
    <t>TIEMPO EN HORAS</t>
  </si>
  <si>
    <t>SERVICIO</t>
  </si>
  <si>
    <t>COSTO MENSUAL</t>
  </si>
  <si>
    <t>COSTO TOTAL</t>
  </si>
  <si>
    <t>Diseño front-end</t>
  </si>
  <si>
    <t>GERENTE DE PROYECTO</t>
  </si>
  <si>
    <t>Oficina</t>
  </si>
  <si>
    <t>Tiempo de desarrollo</t>
  </si>
  <si>
    <t>LIDER TÉCNICO</t>
  </si>
  <si>
    <t>Internet</t>
  </si>
  <si>
    <t>Infrestructura</t>
  </si>
  <si>
    <t>TESTER</t>
  </si>
  <si>
    <t>PC Desarrolladores</t>
  </si>
  <si>
    <t>Tiempo de pruebas</t>
  </si>
  <si>
    <t>INFRAESTRUCTURA</t>
  </si>
  <si>
    <t>PC Gerente</t>
  </si>
  <si>
    <t>TIEMPO TOTAL</t>
  </si>
  <si>
    <t>DESARROLLADOR 1</t>
  </si>
  <si>
    <t>PC Técnico</t>
  </si>
  <si>
    <t>DESARROLLADOR 2</t>
  </si>
  <si>
    <t>PC Tester</t>
  </si>
  <si>
    <t>ESTIMACIÓN DINERO</t>
  </si>
  <si>
    <t>DESARROLLADOR 3</t>
  </si>
  <si>
    <t>PC Infraestructura</t>
  </si>
  <si>
    <t>Gerente de Proyecto</t>
  </si>
  <si>
    <t>DESARROLLADOR 4</t>
  </si>
  <si>
    <t>Total servicios adicionales</t>
  </si>
  <si>
    <t>Líder técnico</t>
  </si>
  <si>
    <t>Tester</t>
  </si>
  <si>
    <t>DURACIÓN PROYECTO</t>
  </si>
  <si>
    <t>MESES</t>
  </si>
  <si>
    <t>Infraestructura</t>
  </si>
  <si>
    <t>Desarrolladores</t>
  </si>
  <si>
    <t>Servicios adiconales</t>
  </si>
  <si>
    <t>SUBTOTAL PROYECTO</t>
  </si>
  <si>
    <t>VALORES TOTALES</t>
  </si>
  <si>
    <t>PORCENTAJE UTILIDAD</t>
  </si>
  <si>
    <t>UTILIDAD</t>
  </si>
  <si>
    <t>TOTAL PROYECTO</t>
  </si>
  <si>
    <t>ESTIMACIÓN DE COSTO Y DESARROLLO DE APLICACIÓN DOCKERIZADA EN ÁNGULAR</t>
  </si>
  <si>
    <t>AUTOR: JOEL VILLAMAR</t>
  </si>
  <si>
    <t>%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</si>
</sst>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&quot;$&quot;* #,##0.00_ ;_ &quot;$&quot;* \-#,##0.00_ ;_ &quot;$&quot;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2"/>
      <color theme="7" tint="-0.249977111117893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3FD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4" borderId="7" xfId="0" applyFill="1" applyBorder="1"/>
    <xf numFmtId="44" fontId="0" fillId="4" borderId="0" xfId="1" applyFont="1" applyFill="1" applyBorder="1"/>
    <xf numFmtId="44" fontId="2" fillId="4" borderId="0" xfId="1" applyFont="1" applyFill="1" applyBorder="1"/>
    <xf numFmtId="9" fontId="0" fillId="4" borderId="0" xfId="2" applyFont="1" applyFill="1" applyBorder="1"/>
    <xf numFmtId="2" fontId="0" fillId="4" borderId="0" xfId="0" applyNumberFormat="1" applyFill="1"/>
    <xf numFmtId="0" fontId="2" fillId="4" borderId="8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10" xfId="0" applyFill="1" applyBorder="1"/>
    <xf numFmtId="0" fontId="0" fillId="6" borderId="11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4" borderId="10" xfId="0" applyFill="1" applyBorder="1"/>
    <xf numFmtId="44" fontId="0" fillId="4" borderId="12" xfId="1" applyFont="1" applyFill="1" applyBorder="1"/>
    <xf numFmtId="44" fontId="2" fillId="4" borderId="12" xfId="1" applyFont="1" applyFill="1" applyBorder="1"/>
    <xf numFmtId="9" fontId="0" fillId="4" borderId="12" xfId="2" applyFont="1" applyFill="1" applyBorder="1"/>
    <xf numFmtId="2" fontId="0" fillId="4" borderId="12" xfId="0" applyNumberFormat="1" applyFill="1" applyBorder="1"/>
    <xf numFmtId="0" fontId="2" fillId="4" borderId="11" xfId="0" applyFont="1" applyFill="1" applyBorder="1"/>
    <xf numFmtId="0" fontId="0" fillId="6" borderId="4" xfId="0" applyFill="1" applyBorder="1"/>
    <xf numFmtId="0" fontId="0" fillId="6" borderId="5" xfId="0" applyFill="1" applyBorder="1"/>
    <xf numFmtId="2" fontId="2" fillId="6" borderId="5" xfId="0" applyNumberFormat="1" applyFont="1" applyFill="1" applyBorder="1"/>
    <xf numFmtId="0" fontId="0" fillId="6" borderId="6" xfId="0" applyFill="1" applyBorder="1"/>
    <xf numFmtId="0" fontId="3" fillId="8" borderId="10" xfId="0" applyFont="1" applyFill="1" applyBorder="1" applyAlignment="1">
      <alignment vertical="center"/>
    </xf>
    <xf numFmtId="44" fontId="3" fillId="8" borderId="11" xfId="0" applyNumberFormat="1" applyFont="1" applyFill="1" applyBorder="1" applyAlignment="1">
      <alignment vertical="center"/>
    </xf>
    <xf numFmtId="0" fontId="0" fillId="4" borderId="9" xfId="0" applyFill="1" applyBorder="1"/>
    <xf numFmtId="44" fontId="0" fillId="4" borderId="9" xfId="1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44" fontId="0" fillId="4" borderId="8" xfId="0" applyNumberFormat="1" applyFill="1" applyBorder="1"/>
    <xf numFmtId="164" fontId="0" fillId="4" borderId="8" xfId="0" applyNumberFormat="1" applyFill="1" applyBorder="1"/>
    <xf numFmtId="9" fontId="0" fillId="4" borderId="8" xfId="2" applyFont="1" applyFill="1" applyBorder="1"/>
    <xf numFmtId="0" fontId="4" fillId="10" borderId="0" xfId="0" applyFont="1" applyFill="1" applyAlignment="1">
      <alignment horizontal="center" vertical="center"/>
    </xf>
    <xf numFmtId="0" fontId="2" fillId="7" borderId="10" xfId="0" applyFont="1" applyFill="1" applyBorder="1"/>
    <xf numFmtId="44" fontId="2" fillId="7" borderId="11" xfId="0" applyNumberFormat="1" applyFont="1" applyFill="1" applyBorder="1"/>
    <xf numFmtId="0" fontId="0" fillId="11" borderId="7" xfId="0" applyFill="1" applyBorder="1"/>
    <xf numFmtId="44" fontId="0" fillId="11" borderId="8" xfId="0" applyNumberFormat="1" applyFill="1" applyBorder="1"/>
    <xf numFmtId="0" fontId="5" fillId="9" borderId="0" xfId="0" applyFont="1" applyFill="1" applyAlignment="1">
      <alignment horizontal="center" vertical="center"/>
    </xf>
    <xf numFmtId="0" fontId="2" fillId="6" borderId="13" xfId="0" applyFont="1" applyFill="1" applyBorder="1"/>
    <xf numFmtId="44" fontId="2" fillId="6" borderId="12" xfId="1" applyFont="1" applyFill="1" applyBorder="1"/>
    <xf numFmtId="44" fontId="2" fillId="6" borderId="11" xfId="1" applyFont="1" applyFill="1" applyBorder="1"/>
    <xf numFmtId="0" fontId="0" fillId="9" borderId="0" xfId="0" applyFill="1"/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3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965B-7D5C-46D8-B693-C0B3B06C50CD}">
  <dimension ref="B1:N32"/>
  <sheetViews>
    <sheetView tabSelected="1" zoomScale="110" zoomScaleNormal="110" workbookViewId="0">
      <selection activeCell="G22" sqref="G22"/>
    </sheetView>
  </sheetViews>
  <sheetFormatPr baseColWidth="10" defaultRowHeight="15" x14ac:dyDescent="0.25"/>
  <cols>
    <col min="2" max="2" width="21.5703125" customWidth="1"/>
    <col min="3" max="3" width="14.42578125" customWidth="1"/>
    <col min="4" max="4" width="15.7109375" customWidth="1"/>
    <col min="5" max="5" width="21.5703125" bestFit="1" customWidth="1"/>
    <col min="6" max="6" width="11.140625" customWidth="1"/>
    <col min="7" max="7" width="15" customWidth="1"/>
    <col min="8" max="8" width="15.5703125" customWidth="1"/>
    <col min="9" max="9" width="16.28515625" customWidth="1"/>
    <col min="10" max="10" width="17.85546875" bestFit="1" customWidth="1"/>
    <col min="12" max="12" width="24.85546875" bestFit="1" customWidth="1"/>
    <col min="13" max="13" width="17.42578125" customWidth="1"/>
    <col min="14" max="14" width="15.5703125" customWidth="1"/>
  </cols>
  <sheetData>
    <row r="1" spans="2:14" ht="41.25" customHeight="1" x14ac:dyDescent="0.25">
      <c r="B1" s="44" t="s">
        <v>47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2:14" ht="18.75" customHeight="1" x14ac:dyDescent="0.25">
      <c r="B2" s="49" t="s">
        <v>48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4" spans="2:14" x14ac:dyDescent="0.25">
      <c r="B4" s="1" t="s">
        <v>0</v>
      </c>
      <c r="C4" s="2"/>
      <c r="E4" s="1" t="s">
        <v>1</v>
      </c>
      <c r="F4" s="3"/>
      <c r="G4" s="3"/>
      <c r="H4" s="3"/>
      <c r="I4" s="3"/>
      <c r="J4" s="2"/>
      <c r="L4" s="4" t="s">
        <v>2</v>
      </c>
      <c r="M4" s="5"/>
      <c r="N4" s="6"/>
    </row>
    <row r="5" spans="2:14" x14ac:dyDescent="0.25">
      <c r="B5" s="7" t="s">
        <v>3</v>
      </c>
      <c r="C5" s="8">
        <v>100</v>
      </c>
      <c r="E5" s="9" t="s">
        <v>4</v>
      </c>
      <c r="F5" s="10" t="s">
        <v>5</v>
      </c>
      <c r="G5" s="10" t="s">
        <v>6</v>
      </c>
      <c r="H5" s="10" t="s">
        <v>49</v>
      </c>
      <c r="I5" s="10" t="s">
        <v>7</v>
      </c>
      <c r="J5" s="11" t="s">
        <v>8</v>
      </c>
      <c r="L5" s="38" t="s">
        <v>9</v>
      </c>
      <c r="M5" s="39" t="s">
        <v>10</v>
      </c>
      <c r="N5" s="40" t="s">
        <v>11</v>
      </c>
    </row>
    <row r="6" spans="2:14" x14ac:dyDescent="0.25">
      <c r="B6" s="7" t="s">
        <v>12</v>
      </c>
      <c r="C6" s="8">
        <v>250</v>
      </c>
      <c r="E6" s="12" t="s">
        <v>13</v>
      </c>
      <c r="F6" s="13">
        <v>600</v>
      </c>
      <c r="G6" s="14">
        <v>4.6399999999999997</v>
      </c>
      <c r="H6" s="15">
        <v>0.2</v>
      </c>
      <c r="I6" s="16">
        <f>G15*H6</f>
        <v>0.60000000000000009</v>
      </c>
      <c r="J6" s="17">
        <f>C10*H6</f>
        <v>100.80000000000001</v>
      </c>
      <c r="L6" s="36" t="s">
        <v>14</v>
      </c>
      <c r="M6" s="37">
        <v>450</v>
      </c>
      <c r="N6" s="37">
        <f>M6*G15</f>
        <v>1350</v>
      </c>
    </row>
    <row r="7" spans="2:14" x14ac:dyDescent="0.25">
      <c r="B7" s="18" t="s">
        <v>15</v>
      </c>
      <c r="C7" s="19">
        <f>C5+C6</f>
        <v>350</v>
      </c>
      <c r="E7" s="12" t="s">
        <v>16</v>
      </c>
      <c r="F7" s="13">
        <v>600</v>
      </c>
      <c r="G7" s="14">
        <v>4.6399999999999997</v>
      </c>
      <c r="H7" s="15">
        <v>1</v>
      </c>
      <c r="I7" s="16">
        <f>G15*H7</f>
        <v>3</v>
      </c>
      <c r="J7" s="17">
        <f>C10*H7</f>
        <v>504</v>
      </c>
      <c r="L7" s="36" t="s">
        <v>17</v>
      </c>
      <c r="M7" s="37">
        <v>45</v>
      </c>
      <c r="N7" s="37">
        <f>M7*G15</f>
        <v>135</v>
      </c>
    </row>
    <row r="8" spans="2:14" x14ac:dyDescent="0.25">
      <c r="B8" s="18" t="s">
        <v>18</v>
      </c>
      <c r="C8" s="19">
        <v>66</v>
      </c>
      <c r="E8" s="12" t="s">
        <v>19</v>
      </c>
      <c r="F8" s="13">
        <v>500</v>
      </c>
      <c r="G8" s="14">
        <v>3.9</v>
      </c>
      <c r="H8" s="15">
        <v>0.25</v>
      </c>
      <c r="I8" s="16">
        <f>G15*H8</f>
        <v>0.75</v>
      </c>
      <c r="J8" s="17">
        <f>C10*H8</f>
        <v>126</v>
      </c>
      <c r="L8" s="36" t="s">
        <v>20</v>
      </c>
      <c r="M8" s="37">
        <f>50*4</f>
        <v>200</v>
      </c>
      <c r="N8" s="37">
        <f>M8*I10</f>
        <v>600</v>
      </c>
    </row>
    <row r="9" spans="2:14" x14ac:dyDescent="0.25">
      <c r="B9" s="18" t="s">
        <v>21</v>
      </c>
      <c r="C9" s="19">
        <f>(C7*25)/100</f>
        <v>87.5</v>
      </c>
      <c r="E9" s="12" t="s">
        <v>22</v>
      </c>
      <c r="F9" s="13">
        <v>600</v>
      </c>
      <c r="G9" s="14">
        <v>4.6399999999999997</v>
      </c>
      <c r="H9" s="15">
        <v>0.25</v>
      </c>
      <c r="I9" s="16">
        <f>G15*H9</f>
        <v>0.75</v>
      </c>
      <c r="J9" s="17">
        <f>C10*H9</f>
        <v>126</v>
      </c>
      <c r="L9" s="36" t="s">
        <v>23</v>
      </c>
      <c r="M9" s="37">
        <v>50</v>
      </c>
      <c r="N9" s="37">
        <f>M9*I6</f>
        <v>30.000000000000004</v>
      </c>
    </row>
    <row r="10" spans="2:14" x14ac:dyDescent="0.25">
      <c r="B10" s="20" t="s">
        <v>24</v>
      </c>
      <c r="C10" s="21">
        <v>504</v>
      </c>
      <c r="E10" s="12" t="s">
        <v>25</v>
      </c>
      <c r="F10" s="13">
        <v>500</v>
      </c>
      <c r="G10" s="14">
        <v>3.9</v>
      </c>
      <c r="H10" s="15">
        <v>1</v>
      </c>
      <c r="I10" s="16">
        <f>G15*H10</f>
        <v>3</v>
      </c>
      <c r="J10" s="17">
        <f>C10*H10</f>
        <v>504</v>
      </c>
      <c r="L10" s="36" t="s">
        <v>26</v>
      </c>
      <c r="M10" s="37">
        <f>50</f>
        <v>50</v>
      </c>
      <c r="N10" s="37">
        <f>M10*I7</f>
        <v>150</v>
      </c>
    </row>
    <row r="11" spans="2:14" x14ac:dyDescent="0.25">
      <c r="E11" s="12" t="s">
        <v>27</v>
      </c>
      <c r="F11" s="13">
        <v>500</v>
      </c>
      <c r="G11" s="14">
        <v>3.9</v>
      </c>
      <c r="H11" s="15">
        <v>1</v>
      </c>
      <c r="I11" s="16">
        <f>G15*H11</f>
        <v>3</v>
      </c>
      <c r="J11" s="17">
        <f>C10*H11</f>
        <v>504</v>
      </c>
      <c r="L11" s="36" t="s">
        <v>28</v>
      </c>
      <c r="M11" s="37">
        <v>50</v>
      </c>
      <c r="N11" s="37">
        <f>M11*I8</f>
        <v>37.5</v>
      </c>
    </row>
    <row r="12" spans="2:14" x14ac:dyDescent="0.25">
      <c r="B12" s="22" t="s">
        <v>29</v>
      </c>
      <c r="C12" s="23"/>
      <c r="E12" s="12" t="s">
        <v>30</v>
      </c>
      <c r="F12" s="13">
        <v>500</v>
      </c>
      <c r="G12" s="14">
        <v>3.9</v>
      </c>
      <c r="H12" s="15">
        <v>1</v>
      </c>
      <c r="I12" s="16">
        <f>G15*H12</f>
        <v>3</v>
      </c>
      <c r="J12" s="17">
        <f>C10*H12</f>
        <v>504</v>
      </c>
      <c r="L12" s="36" t="s">
        <v>31</v>
      </c>
      <c r="M12" s="37">
        <v>50</v>
      </c>
      <c r="N12" s="37">
        <f>M12*I9</f>
        <v>37.5</v>
      </c>
    </row>
    <row r="13" spans="2:14" x14ac:dyDescent="0.25">
      <c r="B13" s="12" t="s">
        <v>32</v>
      </c>
      <c r="C13" s="41">
        <f>J6*G6</f>
        <v>467.71200000000005</v>
      </c>
      <c r="E13" s="24" t="s">
        <v>33</v>
      </c>
      <c r="F13" s="25">
        <v>500</v>
      </c>
      <c r="G13" s="26">
        <v>3.9</v>
      </c>
      <c r="H13" s="27">
        <v>1</v>
      </c>
      <c r="I13" s="28">
        <f>G15*H13</f>
        <v>3</v>
      </c>
      <c r="J13" s="29">
        <f>C10*H13</f>
        <v>504</v>
      </c>
      <c r="L13" s="50" t="s">
        <v>34</v>
      </c>
      <c r="M13" s="51"/>
      <c r="N13" s="52">
        <f>SUM(N6:N12)</f>
        <v>2340</v>
      </c>
    </row>
    <row r="14" spans="2:14" x14ac:dyDescent="0.25">
      <c r="B14" s="12" t="s">
        <v>35</v>
      </c>
      <c r="C14" s="41">
        <f>J7*G7</f>
        <v>2338.56</v>
      </c>
    </row>
    <row r="15" spans="2:14" x14ac:dyDescent="0.25">
      <c r="B15" s="12" t="s">
        <v>36</v>
      </c>
      <c r="C15" s="41">
        <f>J8*G8</f>
        <v>491.4</v>
      </c>
      <c r="E15" s="30" t="s">
        <v>37</v>
      </c>
      <c r="F15" s="31"/>
      <c r="G15" s="32">
        <f>C10/168</f>
        <v>3</v>
      </c>
      <c r="H15" s="33" t="s">
        <v>38</v>
      </c>
    </row>
    <row r="16" spans="2:14" x14ac:dyDescent="0.25">
      <c r="B16" s="12" t="s">
        <v>39</v>
      </c>
      <c r="C16" s="41">
        <f>J9*G9</f>
        <v>584.64</v>
      </c>
    </row>
    <row r="17" spans="2:14" x14ac:dyDescent="0.25">
      <c r="B17" s="12" t="s">
        <v>40</v>
      </c>
      <c r="C17" s="41">
        <f>(J10*G10)*4</f>
        <v>7862.4</v>
      </c>
      <c r="D17" s="54">
        <f>SUM(C13:C17)</f>
        <v>11744.712</v>
      </c>
    </row>
    <row r="18" spans="2:14" x14ac:dyDescent="0.25">
      <c r="B18" s="12" t="s">
        <v>41</v>
      </c>
      <c r="C18" s="42">
        <f>N13</f>
        <v>2340</v>
      </c>
    </row>
    <row r="19" spans="2:14" x14ac:dyDescent="0.25">
      <c r="B19" s="45" t="s">
        <v>42</v>
      </c>
      <c r="C19" s="46">
        <v>14450.452499999999</v>
      </c>
      <c r="E19" s="12" t="s">
        <v>13</v>
      </c>
      <c r="F19" s="13">
        <v>600</v>
      </c>
      <c r="G19" s="14">
        <v>4.6399999999999997</v>
      </c>
      <c r="H19">
        <v>780.23333333333335</v>
      </c>
      <c r="I19" s="15">
        <v>0.2</v>
      </c>
      <c r="J19">
        <v>3</v>
      </c>
      <c r="K19" s="16">
        <f>H19*I19</f>
        <v>156.04666666666668</v>
      </c>
      <c r="L19" s="53">
        <f>K19*3</f>
        <v>468.14000000000004</v>
      </c>
      <c r="M19" s="17"/>
    </row>
    <row r="20" spans="2:14" x14ac:dyDescent="0.25">
      <c r="E20" s="12" t="s">
        <v>16</v>
      </c>
      <c r="F20" s="13">
        <v>600</v>
      </c>
      <c r="G20" s="14">
        <v>4.6399999999999997</v>
      </c>
      <c r="H20">
        <v>780.23333333333335</v>
      </c>
      <c r="I20" s="15">
        <v>1</v>
      </c>
      <c r="J20" s="17">
        <v>3</v>
      </c>
      <c r="K20" s="16">
        <f t="shared" ref="K20:K26" si="0">H20*I20</f>
        <v>780.23333333333335</v>
      </c>
      <c r="L20" s="53">
        <f t="shared" ref="L20:L26" si="1">K20*3</f>
        <v>2340.6999999999998</v>
      </c>
      <c r="N20">
        <f>50*8</f>
        <v>400</v>
      </c>
    </row>
    <row r="21" spans="2:14" x14ac:dyDescent="0.25">
      <c r="B21" s="1" t="s">
        <v>43</v>
      </c>
      <c r="C21" s="2"/>
      <c r="E21" s="12" t="s">
        <v>19</v>
      </c>
      <c r="F21" s="13">
        <v>500</v>
      </c>
      <c r="G21" s="14">
        <v>3.9</v>
      </c>
      <c r="H21" s="13">
        <v>656.58333333333337</v>
      </c>
      <c r="I21" s="15">
        <v>0.25</v>
      </c>
      <c r="J21" s="17">
        <v>3</v>
      </c>
      <c r="K21" s="16">
        <f t="shared" si="0"/>
        <v>164.14583333333334</v>
      </c>
      <c r="L21" s="53">
        <f t="shared" si="1"/>
        <v>492.4375</v>
      </c>
    </row>
    <row r="22" spans="2:14" x14ac:dyDescent="0.25">
      <c r="B22" s="12" t="s">
        <v>44</v>
      </c>
      <c r="C22" s="43">
        <v>0.32</v>
      </c>
      <c r="E22" s="12" t="s">
        <v>22</v>
      </c>
      <c r="F22" s="13">
        <v>600</v>
      </c>
      <c r="G22" s="14">
        <v>4.6399999999999997</v>
      </c>
      <c r="H22">
        <v>780.23333333333335</v>
      </c>
      <c r="I22" s="15">
        <v>0.25</v>
      </c>
      <c r="J22" s="17">
        <v>3</v>
      </c>
      <c r="K22" s="16">
        <f t="shared" si="0"/>
        <v>195.05833333333334</v>
      </c>
      <c r="L22" s="53">
        <f t="shared" si="1"/>
        <v>585.17499999999995</v>
      </c>
    </row>
    <row r="23" spans="2:14" x14ac:dyDescent="0.25">
      <c r="B23" s="47" t="s">
        <v>45</v>
      </c>
      <c r="C23" s="48">
        <f>(C19/(1-C22))-C19</f>
        <v>6800.2129411764727</v>
      </c>
      <c r="E23" s="12" t="s">
        <v>25</v>
      </c>
      <c r="F23" s="13">
        <v>500</v>
      </c>
      <c r="G23" s="14">
        <v>3.9</v>
      </c>
      <c r="H23" s="13">
        <v>656.58333333333337</v>
      </c>
      <c r="I23" s="15">
        <v>1</v>
      </c>
      <c r="J23" s="17">
        <v>3</v>
      </c>
      <c r="K23" s="16">
        <f t="shared" si="0"/>
        <v>656.58333333333337</v>
      </c>
      <c r="L23" s="53">
        <f t="shared" si="1"/>
        <v>1969.75</v>
      </c>
    </row>
    <row r="24" spans="2:14" ht="15.75" x14ac:dyDescent="0.25">
      <c r="B24" s="34" t="s">
        <v>46</v>
      </c>
      <c r="C24" s="35">
        <f>C19+C23</f>
        <v>21250.665441176472</v>
      </c>
      <c r="E24" s="12" t="s">
        <v>27</v>
      </c>
      <c r="F24" s="13">
        <v>500</v>
      </c>
      <c r="G24" s="14">
        <v>3.9</v>
      </c>
      <c r="H24" s="13">
        <v>656.58333333333337</v>
      </c>
      <c r="I24" s="15">
        <v>1</v>
      </c>
      <c r="J24" s="17">
        <v>3</v>
      </c>
      <c r="K24" s="16">
        <f t="shared" si="0"/>
        <v>656.58333333333337</v>
      </c>
      <c r="L24" s="53">
        <f t="shared" si="1"/>
        <v>1969.75</v>
      </c>
    </row>
    <row r="25" spans="2:14" x14ac:dyDescent="0.25">
      <c r="E25" s="12" t="s">
        <v>30</v>
      </c>
      <c r="F25" s="13">
        <v>500</v>
      </c>
      <c r="G25" s="14">
        <v>3.9</v>
      </c>
      <c r="H25" s="13">
        <v>656.58333333333337</v>
      </c>
      <c r="I25" s="15">
        <v>1</v>
      </c>
      <c r="J25" s="17">
        <v>3</v>
      </c>
      <c r="K25" s="16">
        <f t="shared" si="0"/>
        <v>656.58333333333337</v>
      </c>
      <c r="L25" s="53">
        <f t="shared" si="1"/>
        <v>1969.75</v>
      </c>
    </row>
    <row r="26" spans="2:14" x14ac:dyDescent="0.25">
      <c r="E26" s="24" t="s">
        <v>33</v>
      </c>
      <c r="F26" s="25">
        <v>500</v>
      </c>
      <c r="G26" s="26">
        <v>3.9</v>
      </c>
      <c r="H26" s="13">
        <v>656.58333333333337</v>
      </c>
      <c r="I26" s="27">
        <v>1</v>
      </c>
      <c r="J26" s="29">
        <v>3</v>
      </c>
      <c r="K26" s="16">
        <f t="shared" si="0"/>
        <v>656.58333333333337</v>
      </c>
      <c r="L26" s="53">
        <f t="shared" si="1"/>
        <v>1969.75</v>
      </c>
    </row>
    <row r="27" spans="2:14" x14ac:dyDescent="0.25">
      <c r="L27" s="53">
        <f>SUM(L19:L26)</f>
        <v>11765.452499999999</v>
      </c>
    </row>
    <row r="28" spans="2:14" x14ac:dyDescent="0.25">
      <c r="L28">
        <v>135</v>
      </c>
    </row>
    <row r="29" spans="2:14" x14ac:dyDescent="0.25">
      <c r="L29">
        <v>1200</v>
      </c>
    </row>
    <row r="30" spans="2:14" x14ac:dyDescent="0.25">
      <c r="L30">
        <v>1350</v>
      </c>
    </row>
    <row r="31" spans="2:14" x14ac:dyDescent="0.25">
      <c r="L31">
        <f>SUM(L27:L30)</f>
        <v>14450.452499999999</v>
      </c>
    </row>
    <row r="32" spans="2:14" x14ac:dyDescent="0.25">
      <c r="B32" s="45" t="s">
        <v>42</v>
      </c>
      <c r="C32" s="46">
        <f>SUM(C26:C31)</f>
        <v>0</v>
      </c>
    </row>
  </sheetData>
  <mergeCells count="7">
    <mergeCell ref="B21:C21"/>
    <mergeCell ref="B12:C12"/>
    <mergeCell ref="B4:C4"/>
    <mergeCell ref="E4:J4"/>
    <mergeCell ref="L4:N4"/>
    <mergeCell ref="B1:N1"/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JUAN VILLAMAR RODRIGUEZ</dc:creator>
  <cp:lastModifiedBy>JOEL JUAN VILLAMAR RODRIGUEZ</cp:lastModifiedBy>
  <dcterms:created xsi:type="dcterms:W3CDTF">2024-10-05T16:02:03Z</dcterms:created>
  <dcterms:modified xsi:type="dcterms:W3CDTF">2024-10-05T19:22:32Z</dcterms:modified>
</cp:coreProperties>
</file>