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\\wsl.localhost\Ubuntu-24.04\home\ben\Documents\EcoFly-Dashboard\"/>
    </mc:Choice>
  </mc:AlternateContent>
  <xr:revisionPtr revIDLastSave="0" documentId="13_ncr:1_{E2D6C5D5-B4AE-44DD-AC46-7DA9566A438C}" xr6:coauthVersionLast="47" xr6:coauthVersionMax="47" xr10:uidLastSave="{00000000-0000-0000-0000-000000000000}"/>
  <bookViews>
    <workbookView xWindow="-108" yWindow="-108" windowWidth="23256" windowHeight="12456" activeTab="3" xr2:uid="{394786C6-30BE-4EE2-82C5-08B82B755672}"/>
  </bookViews>
  <sheets>
    <sheet name="Short_Haul" sheetId="1" r:id="rId1"/>
    <sheet name="Long_Haul" sheetId="2" r:id="rId2"/>
    <sheet name="Dash" sheetId="3" r:id="rId3"/>
    <sheet name="PLUS MINUS" sheetId="4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3" l="1"/>
  <c r="D2" i="3"/>
  <c r="I3" i="1"/>
  <c r="I4" i="1"/>
  <c r="I5" i="1"/>
  <c r="I6" i="1"/>
  <c r="I7" i="1"/>
  <c r="I8" i="1"/>
  <c r="I9" i="1"/>
  <c r="I10" i="1"/>
  <c r="I11" i="1"/>
  <c r="I12" i="1"/>
  <c r="I13" i="1"/>
  <c r="I14" i="1"/>
  <c r="I15" i="1"/>
  <c r="I2" i="1"/>
  <c r="I3" i="3"/>
  <c r="I2" i="3"/>
  <c r="I4" i="3" s="1"/>
  <c r="H3" i="3"/>
  <c r="H2" i="3"/>
  <c r="D4" i="3" l="1"/>
  <c r="H4" i="3"/>
  <c r="G7" i="2"/>
  <c r="I7" i="2" s="1"/>
  <c r="G6" i="2"/>
  <c r="I6" i="2" s="1"/>
  <c r="G5" i="2"/>
  <c r="I5" i="2" s="1"/>
  <c r="G4" i="2"/>
  <c r="I4" i="2" s="1"/>
  <c r="G3" i="2"/>
  <c r="I3" i="2" s="1"/>
  <c r="G2" i="2"/>
  <c r="I2" i="2" s="1"/>
  <c r="O15" i="1"/>
  <c r="Q15" i="1" s="1"/>
  <c r="J15" i="1"/>
  <c r="G15" i="1"/>
  <c r="O14" i="1"/>
  <c r="Q14" i="1" s="1"/>
  <c r="J14" i="1"/>
  <c r="G14" i="1"/>
  <c r="O13" i="1"/>
  <c r="Q13" i="1" s="1"/>
  <c r="J13" i="1"/>
  <c r="G13" i="1"/>
  <c r="O12" i="1"/>
  <c r="Q12" i="1" s="1"/>
  <c r="J12" i="1"/>
  <c r="G12" i="1"/>
  <c r="O11" i="1"/>
  <c r="Q11" i="1" s="1"/>
  <c r="J11" i="1"/>
  <c r="G11" i="1"/>
  <c r="O10" i="1"/>
  <c r="Q10" i="1" s="1"/>
  <c r="J10" i="1"/>
  <c r="G10" i="1"/>
  <c r="O9" i="1"/>
  <c r="Q9" i="1" s="1"/>
  <c r="J9" i="1"/>
  <c r="G9" i="1"/>
  <c r="O8" i="1"/>
  <c r="Q8" i="1" s="1"/>
  <c r="J8" i="1"/>
  <c r="G8" i="1"/>
  <c r="O7" i="1"/>
  <c r="Q7" i="1" s="1"/>
  <c r="J7" i="1"/>
  <c r="G7" i="1"/>
  <c r="O6" i="1"/>
  <c r="Q6" i="1" s="1"/>
  <c r="J6" i="1"/>
  <c r="G6" i="1"/>
  <c r="O5" i="1"/>
  <c r="Q5" i="1" s="1"/>
  <c r="J5" i="1"/>
  <c r="G5" i="1"/>
  <c r="O4" i="1"/>
  <c r="Q4" i="1" s="1"/>
  <c r="J4" i="1"/>
  <c r="G4" i="1"/>
  <c r="O3" i="1"/>
  <c r="Q3" i="1" s="1"/>
  <c r="J3" i="1"/>
  <c r="G3" i="1"/>
  <c r="O2" i="1"/>
  <c r="J2" i="1"/>
  <c r="G2" i="1"/>
  <c r="K6" i="1" l="1"/>
  <c r="L6" i="1" s="1"/>
  <c r="M6" i="1" s="1"/>
  <c r="K14" i="1"/>
  <c r="L14" i="1" s="1"/>
  <c r="M14" i="1" s="1"/>
  <c r="K5" i="1"/>
  <c r="K12" i="1"/>
  <c r="K11" i="1"/>
  <c r="L11" i="1" s="1"/>
  <c r="M11" i="1" s="1"/>
  <c r="K3" i="1"/>
  <c r="L3" i="1" s="1"/>
  <c r="M3" i="1" s="1"/>
  <c r="K13" i="1"/>
  <c r="L13" i="1" s="1"/>
  <c r="M13" i="1" s="1"/>
  <c r="P10" i="1"/>
  <c r="R10" i="1" s="1"/>
  <c r="K15" i="1"/>
  <c r="L15" i="1" s="1"/>
  <c r="M15" i="1" s="1"/>
  <c r="K7" i="1"/>
  <c r="L7" i="1" s="1"/>
  <c r="M7" i="1" s="1"/>
  <c r="K2" i="1"/>
  <c r="L2" i="1" s="1"/>
  <c r="M2" i="1" s="1"/>
  <c r="P2" i="1"/>
  <c r="R2" i="1" s="1"/>
  <c r="K8" i="1"/>
  <c r="L8" i="1" s="1"/>
  <c r="M8" i="1" s="1"/>
  <c r="K9" i="1"/>
  <c r="L9" i="1" s="1"/>
  <c r="M9" i="1" s="1"/>
  <c r="K4" i="1"/>
  <c r="K10" i="1"/>
  <c r="L10" i="1" s="1"/>
  <c r="M10" i="1" s="1"/>
  <c r="P3" i="1"/>
  <c r="R3" i="1" s="1"/>
  <c r="P5" i="1"/>
  <c r="R5" i="1" s="1"/>
  <c r="P9" i="1"/>
  <c r="R9" i="1" s="1"/>
  <c r="P12" i="1"/>
  <c r="R12" i="1" s="1"/>
  <c r="P14" i="1"/>
  <c r="R14" i="1" s="1"/>
  <c r="Q2" i="1"/>
  <c r="P11" i="1"/>
  <c r="R11" i="1" s="1"/>
  <c r="P13" i="1"/>
  <c r="R13" i="1" s="1"/>
  <c r="P6" i="1"/>
  <c r="R6" i="1" s="1"/>
  <c r="P15" i="1"/>
  <c r="R15" i="1" s="1"/>
  <c r="P8" i="1"/>
  <c r="R8" i="1" s="1"/>
  <c r="P7" i="1"/>
  <c r="R7" i="1" s="1"/>
  <c r="P4" i="1"/>
  <c r="R4" i="1" s="1"/>
  <c r="L5" i="1" l="1"/>
  <c r="M5" i="1" s="1"/>
  <c r="L12" i="1"/>
  <c r="M12" i="1" s="1"/>
  <c r="L4" i="1"/>
  <c r="M4" i="1" s="1"/>
</calcChain>
</file>

<file path=xl/sharedStrings.xml><?xml version="1.0" encoding="utf-8"?>
<sst xmlns="http://schemas.openxmlformats.org/spreadsheetml/2006/main" count="187" uniqueCount="108">
  <si>
    <t>Destination</t>
  </si>
  <si>
    <t>City</t>
  </si>
  <si>
    <t>Airport</t>
  </si>
  <si>
    <t>Frequency</t>
  </si>
  <si>
    <t>Frequency per year</t>
  </si>
  <si>
    <t>kgCO2e per flight</t>
  </si>
  <si>
    <t>kgCO2e per year</t>
  </si>
  <si>
    <t>kgCO2e/y S1</t>
  </si>
  <si>
    <t>kgCO2e/y S2</t>
  </si>
  <si>
    <t>ASK/flight</t>
  </si>
  <si>
    <t>ASK/year</t>
  </si>
  <si>
    <t>RSK/flight</t>
  </si>
  <si>
    <t>RSK/year</t>
  </si>
  <si>
    <t>Short Haul</t>
  </si>
  <si>
    <t>LON</t>
  </si>
  <si>
    <t>London</t>
  </si>
  <si>
    <t>EGLL</t>
  </si>
  <si>
    <t>2</t>
  </si>
  <si>
    <t>day</t>
  </si>
  <si>
    <t>MAN</t>
  </si>
  <si>
    <t>Manchester</t>
  </si>
  <si>
    <t>EGCC</t>
  </si>
  <si>
    <t>STO</t>
  </si>
  <si>
    <t>Stockholm</t>
  </si>
  <si>
    <t>ESSA</t>
  </si>
  <si>
    <t>3</t>
  </si>
  <si>
    <t>week</t>
  </si>
  <si>
    <t>CPH</t>
  </si>
  <si>
    <t>Copenhagen</t>
  </si>
  <si>
    <t>EKCH</t>
  </si>
  <si>
    <t>BER</t>
  </si>
  <si>
    <t>Berlin</t>
  </si>
  <si>
    <t>EDDB</t>
  </si>
  <si>
    <t>HAM</t>
  </si>
  <si>
    <t>Hamburg</t>
  </si>
  <si>
    <t>EDDH</t>
  </si>
  <si>
    <t>CGN</t>
  </si>
  <si>
    <t>Cologne</t>
  </si>
  <si>
    <t>EDDK</t>
  </si>
  <si>
    <t>MUC</t>
  </si>
  <si>
    <t>Munich</t>
  </si>
  <si>
    <t>EDDM</t>
  </si>
  <si>
    <t>PAR</t>
  </si>
  <si>
    <t>Paris</t>
  </si>
  <si>
    <t>LFPG</t>
  </si>
  <si>
    <t>MRS</t>
  </si>
  <si>
    <t>Marseille</t>
  </si>
  <si>
    <t>LFML</t>
  </si>
  <si>
    <t>MIL</t>
  </si>
  <si>
    <t>Milan</t>
  </si>
  <si>
    <t>LIMC</t>
  </si>
  <si>
    <t>ROM</t>
  </si>
  <si>
    <t>Rome</t>
  </si>
  <si>
    <t>LIRF</t>
  </si>
  <si>
    <t>MAD</t>
  </si>
  <si>
    <t>Madrid</t>
  </si>
  <si>
    <t>LEMD</t>
  </si>
  <si>
    <t>BCN</t>
  </si>
  <si>
    <t>Barcelona</t>
  </si>
  <si>
    <t>LEBL</t>
  </si>
  <si>
    <t>Long Haul</t>
  </si>
  <si>
    <t>EZE</t>
  </si>
  <si>
    <t>Buenos Aires</t>
  </si>
  <si>
    <t>SAEZ</t>
  </si>
  <si>
    <t>BOG</t>
  </si>
  <si>
    <t>Bogota</t>
  </si>
  <si>
    <t>SKBO</t>
  </si>
  <si>
    <t>HNL</t>
  </si>
  <si>
    <t>Honolulu</t>
  </si>
  <si>
    <t>PHNL</t>
  </si>
  <si>
    <t>1</t>
  </si>
  <si>
    <t>CGK</t>
  </si>
  <si>
    <t>Jakarta</t>
  </si>
  <si>
    <t>WIII</t>
  </si>
  <si>
    <t>ITM</t>
  </si>
  <si>
    <t>Osaka Itami</t>
  </si>
  <si>
    <t>RJOO</t>
  </si>
  <si>
    <t>DFW</t>
  </si>
  <si>
    <t>Dallas/Fort Worth</t>
  </si>
  <si>
    <t>KDFW</t>
  </si>
  <si>
    <t>Total Fuel (kg)</t>
  </si>
  <si>
    <t>Aircraft</t>
  </si>
  <si>
    <t>Flight/y</t>
  </si>
  <si>
    <t>Scope 1 CO2/y</t>
  </si>
  <si>
    <t>Scope 2 CO2/y</t>
  </si>
  <si>
    <t>kton CO2e/y</t>
  </si>
  <si>
    <t>TOTAL</t>
  </si>
  <si>
    <t>Type</t>
  </si>
  <si>
    <t>Seats</t>
  </si>
  <si>
    <t>Cargo</t>
  </si>
  <si>
    <t>Seats/y</t>
  </si>
  <si>
    <t>Cargo (t)</t>
  </si>
  <si>
    <t>Fuel  (t)</t>
  </si>
  <si>
    <t>Fuel/y</t>
  </si>
  <si>
    <t>SAF 1 (HEFA)</t>
  </si>
  <si>
    <t>SAF 2 (Gasification)</t>
  </si>
  <si>
    <t>SAF 4 (Synthetic)</t>
  </si>
  <si>
    <t>Financial</t>
  </si>
  <si>
    <t>Production</t>
  </si>
  <si>
    <t>Production level</t>
  </si>
  <si>
    <t>Emissions</t>
  </si>
  <si>
    <t>+</t>
  </si>
  <si>
    <t>++</t>
  </si>
  <si>
    <t>+-</t>
  </si>
  <si>
    <t>-</t>
  </si>
  <si>
    <t>--</t>
  </si>
  <si>
    <t>SAF 3 (Alcohol to Jet)</t>
  </si>
  <si>
    <t>SAF Feasibility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</si>
</sst>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_ * #,##0.0_ ;_ * \-#,##0.0_ ;_ * &quot;-&quot;??_ ;_ @_ "/>
    <numFmt numFmtId="165" formatCode="0.0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242424"/>
      <name val="Aptos Narrow"/>
      <family val="2"/>
      <scheme val="minor"/>
    </font>
    <font>
      <sz val="11"/>
      <color rgb="FF242424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27">
    <xf numFmtId="0" fontId="0" fillId="0" borderId="0" xfId="0"/>
    <xf numFmtId="0" fontId="4" fillId="2" borderId="0" xfId="0" applyFont="1" applyFill="1" applyAlignment="1">
      <alignment horizontal="left"/>
    </xf>
    <xf numFmtId="49" fontId="4" fillId="2" borderId="0" xfId="0" applyNumberFormat="1" applyFont="1" applyFill="1" applyAlignment="1">
      <alignment horizontal="left"/>
    </xf>
    <xf numFmtId="164" fontId="4" fillId="2" borderId="0" xfId="1" applyNumberFormat="1" applyFont="1" applyFill="1" applyBorder="1" applyAlignment="1">
      <alignment horizontal="left"/>
    </xf>
    <xf numFmtId="164" fontId="0" fillId="2" borderId="0" xfId="1" applyNumberFormat="1" applyFont="1" applyFill="1" applyBorder="1" applyAlignment="1">
      <alignment horizontal="left"/>
    </xf>
    <xf numFmtId="0" fontId="0" fillId="2" borderId="0" xfId="0" applyFill="1" applyAlignment="1">
      <alignment horizontal="right"/>
    </xf>
    <xf numFmtId="0" fontId="6" fillId="2" borderId="0" xfId="2" applyNumberFormat="1" applyFont="1" applyFill="1" applyBorder="1" applyAlignment="1">
      <alignment horizontal="right"/>
    </xf>
    <xf numFmtId="0" fontId="4" fillId="0" borderId="0" xfId="0" applyFont="1" applyAlignment="1">
      <alignment horizontal="left"/>
    </xf>
    <xf numFmtId="49" fontId="4" fillId="0" borderId="0" xfId="0" applyNumberFormat="1" applyFont="1" applyAlignment="1">
      <alignment horizontal="left"/>
    </xf>
    <xf numFmtId="164" fontId="4" fillId="0" borderId="0" xfId="1" applyNumberFormat="1" applyFont="1" applyFill="1" applyBorder="1" applyAlignment="1">
      <alignment horizontal="left"/>
    </xf>
    <xf numFmtId="164" fontId="0" fillId="0" borderId="0" xfId="1" applyNumberFormat="1" applyFont="1" applyBorder="1" applyAlignment="1">
      <alignment horizontal="left"/>
    </xf>
    <xf numFmtId="164" fontId="0" fillId="0" borderId="0" xfId="1" applyNumberFormat="1" applyFont="1" applyFill="1" applyBorder="1" applyAlignment="1">
      <alignment horizontal="left"/>
    </xf>
    <xf numFmtId="0" fontId="0" fillId="0" borderId="0" xfId="0" applyAlignment="1">
      <alignment horizontal="right"/>
    </xf>
    <xf numFmtId="0" fontId="6" fillId="0" borderId="0" xfId="2" applyNumberFormat="1" applyFont="1" applyFill="1" applyBorder="1" applyAlignment="1">
      <alignment horizontal="right"/>
    </xf>
    <xf numFmtId="0" fontId="6" fillId="0" borderId="0" xfId="0" applyFont="1" applyAlignment="1">
      <alignment horizontal="right"/>
    </xf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165" fontId="0" fillId="0" borderId="0" xfId="0" applyNumberFormat="1"/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  <xf numFmtId="0" fontId="0" fillId="0" borderId="0" xfId="0" applyAlignment="1"/>
    <xf numFmtId="0" fontId="0" fillId="0" borderId="0" xfId="0" quotePrefix="1" applyAlignment="1"/>
    <xf numFmtId="0" fontId="0" fillId="0" borderId="0" xfId="0" quotePrefix="1" applyAlignment="1">
      <alignment vertical="center" wrapText="1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icthva-my.sharepoint.com/personal/robin_van_der_ark_hva_nl/Documents/Block7&amp;8_Team1_AET/BLOCK%208/Team%20Opdracht/COL%201%20Group%201%20Project%20plan%20CO2%20Calculations.xlsx" TargetMode="External"/><Relationship Id="rId1" Type="http://schemas.openxmlformats.org/officeDocument/2006/relationships/externalLinkPath" Target="/personal/robin_van_der_ark_hva_nl/Documents/Block7&amp;8_Team1_AET/BLOCK%208/Team%20Opdracht/COL%201%20Group%201%20Project%20plan%20CO2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shboard"/>
      <sheetName val="KPI´s"/>
      <sheetName val="CO2 calculations"/>
      <sheetName val="BRONNEN"/>
      <sheetName val="Competition CAPA"/>
      <sheetName val="Competition"/>
      <sheetName val="Aircraft Data"/>
      <sheetName val="Taxi-Out (TXO) IATA Summer 2024"/>
      <sheetName val="Taxi-In (TXI) IATA Summer 2024"/>
      <sheetName val="main"/>
      <sheetName val="balance sheet"/>
      <sheetName val="assumptions"/>
      <sheetName val="Lithium Carbon Offsetting"/>
      <sheetName val="Passenger Calc"/>
    </sheetNames>
    <sheetDataSet>
      <sheetData sheetId="0"/>
      <sheetData sheetId="1"/>
      <sheetData sheetId="2">
        <row r="3">
          <cell r="C3">
            <v>370.40000000000003</v>
          </cell>
          <cell r="K3">
            <v>8348.16</v>
          </cell>
        </row>
        <row r="4">
          <cell r="C4">
            <v>487.07600000000002</v>
          </cell>
          <cell r="K4">
            <v>11033.088</v>
          </cell>
        </row>
        <row r="5">
          <cell r="C5">
            <v>1151.944</v>
          </cell>
          <cell r="K5">
            <v>17741.952000000001</v>
          </cell>
        </row>
        <row r="6">
          <cell r="C6">
            <v>633.38400000000001</v>
          </cell>
          <cell r="K6">
            <v>11451.743999999999</v>
          </cell>
        </row>
        <row r="7">
          <cell r="C7">
            <v>592.64</v>
          </cell>
          <cell r="K7">
            <v>10762.464</v>
          </cell>
        </row>
        <row r="8">
          <cell r="C8">
            <v>379.66</v>
          </cell>
          <cell r="K8">
            <v>8164.7039999999997</v>
          </cell>
        </row>
        <row r="9">
          <cell r="C9">
            <v>229.64800000000002</v>
          </cell>
          <cell r="K9">
            <v>5707.5839999999998</v>
          </cell>
        </row>
        <row r="10">
          <cell r="C10">
            <v>664.86800000000005</v>
          </cell>
          <cell r="K10">
            <v>11561.376</v>
          </cell>
        </row>
        <row r="11">
          <cell r="C11">
            <v>398.18</v>
          </cell>
          <cell r="K11">
            <v>8734.9439999999995</v>
          </cell>
        </row>
        <row r="12">
          <cell r="C12">
            <v>987.1160000000001</v>
          </cell>
          <cell r="K12">
            <v>16234.272000000001</v>
          </cell>
        </row>
        <row r="13">
          <cell r="C13">
            <v>796.36</v>
          </cell>
          <cell r="K13">
            <v>13778.4</v>
          </cell>
        </row>
        <row r="14">
          <cell r="C14">
            <v>1296.4000000000001</v>
          </cell>
          <cell r="K14">
            <v>19911.935999999998</v>
          </cell>
        </row>
        <row r="15">
          <cell r="C15">
            <v>1461.2280000000001</v>
          </cell>
          <cell r="K15">
            <v>23988.959999999999</v>
          </cell>
        </row>
        <row r="16">
          <cell r="C16">
            <v>1240.8400000000001</v>
          </cell>
          <cell r="K16">
            <v>20232.191999999999</v>
          </cell>
        </row>
      </sheetData>
      <sheetData sheetId="3"/>
      <sheetData sheetId="4"/>
      <sheetData sheetId="5"/>
      <sheetData sheetId="6">
        <row r="6">
          <cell r="J6">
            <v>150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E9B01-3FF7-45BE-B1FF-B37D4E1C4953}">
  <dimension ref="A1:S15"/>
  <sheetViews>
    <sheetView topLeftCell="E1" workbookViewId="0">
      <selection activeCell="I2" sqref="I2"/>
    </sheetView>
  </sheetViews>
  <sheetFormatPr defaultRowHeight="14.4" x14ac:dyDescent="0.3"/>
  <cols>
    <col min="1" max="1" width="9.33203125" bestFit="1" customWidth="1"/>
    <col min="2" max="2" width="10.5546875" bestFit="1" customWidth="1"/>
    <col min="3" max="3" width="11.109375" bestFit="1" customWidth="1"/>
    <col min="4" max="4" width="6.6640625" bestFit="1" customWidth="1"/>
    <col min="5" max="5" width="9.6640625" bestFit="1" customWidth="1"/>
    <col min="6" max="6" width="5.33203125" bestFit="1" customWidth="1"/>
    <col min="7" max="7" width="16.6640625" bestFit="1" customWidth="1"/>
    <col min="8" max="8" width="12.5546875" bestFit="1" customWidth="1"/>
    <col min="9" max="9" width="12.5546875" customWidth="1"/>
    <col min="10" max="10" width="15.33203125" bestFit="1" customWidth="1"/>
    <col min="11" max="11" width="14.5546875" bestFit="1" customWidth="1"/>
    <col min="12" max="12" width="12.33203125" bestFit="1" customWidth="1"/>
    <col min="13" max="13" width="11.44140625" bestFit="1" customWidth="1"/>
    <col min="14" max="14" width="9" bestFit="1" customWidth="1"/>
    <col min="15" max="15" width="11" bestFit="1" customWidth="1"/>
    <col min="16" max="16" width="10" bestFit="1" customWidth="1"/>
    <col min="17" max="17" width="12" bestFit="1" customWidth="1"/>
  </cols>
  <sheetData>
    <row r="1" spans="1:19" x14ac:dyDescent="0.3">
      <c r="A1" s="15" t="s">
        <v>87</v>
      </c>
      <c r="B1" s="16" t="s">
        <v>0</v>
      </c>
      <c r="C1" s="16" t="s">
        <v>1</v>
      </c>
      <c r="D1" s="16" t="s">
        <v>2</v>
      </c>
      <c r="E1" s="16" t="s">
        <v>3</v>
      </c>
      <c r="F1" s="16"/>
      <c r="G1" s="16" t="s">
        <v>4</v>
      </c>
      <c r="H1" s="16" t="s">
        <v>80</v>
      </c>
      <c r="I1" s="16" t="s">
        <v>93</v>
      </c>
      <c r="J1" s="17" t="s">
        <v>5</v>
      </c>
      <c r="K1" s="17" t="s">
        <v>6</v>
      </c>
      <c r="L1" s="17" t="s">
        <v>7</v>
      </c>
      <c r="M1" s="17" t="s">
        <v>8</v>
      </c>
      <c r="N1" s="17" t="s">
        <v>90</v>
      </c>
      <c r="O1" s="15" t="s">
        <v>9</v>
      </c>
      <c r="P1" s="15" t="s">
        <v>10</v>
      </c>
      <c r="Q1" s="15" t="s">
        <v>11</v>
      </c>
      <c r="R1" s="15" t="s">
        <v>12</v>
      </c>
      <c r="S1" s="15" t="s">
        <v>89</v>
      </c>
    </row>
    <row r="2" spans="1:19" x14ac:dyDescent="0.3">
      <c r="A2" s="18" t="s">
        <v>13</v>
      </c>
      <c r="B2" s="1" t="s">
        <v>14</v>
      </c>
      <c r="C2" s="1" t="s">
        <v>15</v>
      </c>
      <c r="D2" s="1" t="s">
        <v>16</v>
      </c>
      <c r="E2" s="2" t="s">
        <v>17</v>
      </c>
      <c r="F2" s="1" t="s">
        <v>18</v>
      </c>
      <c r="G2" s="1">
        <f t="shared" ref="G2:G15" si="0">IF(F2="day",(E2*365*2),(E2*52*2))</f>
        <v>1460</v>
      </c>
      <c r="H2" s="3">
        <v>2174</v>
      </c>
      <c r="I2" s="3">
        <f>G2*H2</f>
        <v>3174040</v>
      </c>
      <c r="J2" s="4">
        <f>'[1]CO2 calculations'!K3</f>
        <v>8348.16</v>
      </c>
      <c r="K2" s="4">
        <f t="shared" ref="K2:K15" si="1">J2*G2</f>
        <v>12188313.6</v>
      </c>
      <c r="L2" s="4">
        <f t="shared" ref="L2:L15" si="2">K2*(3.16/3.84)</f>
        <v>10029966.4</v>
      </c>
      <c r="M2" s="4">
        <f t="shared" ref="M2:M15" si="3">K2-L2</f>
        <v>2158347.1999999993</v>
      </c>
      <c r="N2">
        <v>150</v>
      </c>
      <c r="O2" s="5">
        <f>'[1]Aircraft Data'!$J$6*'[1]CO2 calculations'!C3</f>
        <v>55560.000000000007</v>
      </c>
      <c r="P2" s="5">
        <f t="shared" ref="P2:P15" si="4">O2*G2</f>
        <v>81117600.000000015</v>
      </c>
      <c r="Q2" s="6">
        <f>O2*0.8</f>
        <v>44448.000000000007</v>
      </c>
      <c r="R2" s="5">
        <f>P2*0.8</f>
        <v>64894080.000000015</v>
      </c>
      <c r="S2">
        <v>20000</v>
      </c>
    </row>
    <row r="3" spans="1:19" x14ac:dyDescent="0.3">
      <c r="A3" s="18" t="s">
        <v>13</v>
      </c>
      <c r="B3" s="7" t="s">
        <v>19</v>
      </c>
      <c r="C3" s="7" t="s">
        <v>20</v>
      </c>
      <c r="D3" s="7" t="s">
        <v>21</v>
      </c>
      <c r="E3" s="8">
        <v>1</v>
      </c>
      <c r="F3" s="7" t="s">
        <v>18</v>
      </c>
      <c r="G3" s="7">
        <f t="shared" si="0"/>
        <v>730</v>
      </c>
      <c r="H3" s="9">
        <v>2873.2</v>
      </c>
      <c r="I3" s="3">
        <f t="shared" ref="I3:I15" si="5">G3*H3</f>
        <v>2097436</v>
      </c>
      <c r="J3" s="10">
        <f>'[1]CO2 calculations'!K4</f>
        <v>11033.088</v>
      </c>
      <c r="K3" s="10">
        <f t="shared" si="1"/>
        <v>8054154.2400000002</v>
      </c>
      <c r="L3" s="11">
        <f t="shared" si="2"/>
        <v>6627897.7600000007</v>
      </c>
      <c r="M3" s="11">
        <f t="shared" si="3"/>
        <v>1426256.4799999995</v>
      </c>
      <c r="N3">
        <v>150</v>
      </c>
      <c r="O3" s="12">
        <f>'[1]Aircraft Data'!$J$6*'[1]CO2 calculations'!C4</f>
        <v>73061.400000000009</v>
      </c>
      <c r="P3" s="12">
        <f t="shared" si="4"/>
        <v>53334822.000000007</v>
      </c>
      <c r="Q3" s="14">
        <f>O3*0.8</f>
        <v>58449.12000000001</v>
      </c>
      <c r="R3" s="12">
        <f t="shared" ref="R3:R15" si="6">P3*0.8</f>
        <v>42667857.600000009</v>
      </c>
      <c r="S3">
        <v>20000</v>
      </c>
    </row>
    <row r="4" spans="1:19" x14ac:dyDescent="0.3">
      <c r="A4" s="18" t="s">
        <v>13</v>
      </c>
      <c r="B4" s="1" t="s">
        <v>22</v>
      </c>
      <c r="C4" s="1" t="s">
        <v>23</v>
      </c>
      <c r="D4" s="1" t="s">
        <v>24</v>
      </c>
      <c r="E4" s="2" t="s">
        <v>25</v>
      </c>
      <c r="F4" s="1" t="s">
        <v>26</v>
      </c>
      <c r="G4" s="1">
        <f t="shared" si="0"/>
        <v>312</v>
      </c>
      <c r="H4" s="3">
        <v>4620.3</v>
      </c>
      <c r="I4" s="3">
        <f t="shared" si="5"/>
        <v>1441533.6</v>
      </c>
      <c r="J4" s="4">
        <f>'[1]CO2 calculations'!K5</f>
        <v>17741.952000000001</v>
      </c>
      <c r="K4" s="4">
        <f t="shared" si="1"/>
        <v>5535489.0240000002</v>
      </c>
      <c r="L4" s="4">
        <f t="shared" si="2"/>
        <v>4555246.1760000009</v>
      </c>
      <c r="M4" s="4">
        <f t="shared" si="3"/>
        <v>980242.8479999993</v>
      </c>
      <c r="N4">
        <v>150</v>
      </c>
      <c r="O4" s="5">
        <f>'[1]Aircraft Data'!$J$6*'[1]CO2 calculations'!C5</f>
        <v>172791.6</v>
      </c>
      <c r="P4" s="5">
        <f t="shared" si="4"/>
        <v>53910979.200000003</v>
      </c>
      <c r="Q4" s="6">
        <f t="shared" ref="Q4:Q15" si="7">O4*0.8</f>
        <v>138233.28</v>
      </c>
      <c r="R4" s="5">
        <f t="shared" si="6"/>
        <v>43128783.360000007</v>
      </c>
      <c r="S4">
        <v>20000</v>
      </c>
    </row>
    <row r="5" spans="1:19" x14ac:dyDescent="0.3">
      <c r="A5" s="18" t="s">
        <v>13</v>
      </c>
      <c r="B5" s="7" t="s">
        <v>27</v>
      </c>
      <c r="C5" s="7" t="s">
        <v>28</v>
      </c>
      <c r="D5" s="7" t="s">
        <v>29</v>
      </c>
      <c r="E5" s="8" t="s">
        <v>25</v>
      </c>
      <c r="F5" s="7" t="s">
        <v>26</v>
      </c>
      <c r="G5" s="7">
        <f t="shared" si="0"/>
        <v>312</v>
      </c>
      <c r="H5" s="9">
        <v>2982.2249999999999</v>
      </c>
      <c r="I5" s="3">
        <f t="shared" si="5"/>
        <v>930454.2</v>
      </c>
      <c r="J5" s="10">
        <f>'[1]CO2 calculations'!K6</f>
        <v>11451.743999999999</v>
      </c>
      <c r="K5" s="10">
        <f t="shared" si="1"/>
        <v>3572944.1279999996</v>
      </c>
      <c r="L5" s="11">
        <f t="shared" si="2"/>
        <v>2940235.2719999999</v>
      </c>
      <c r="M5" s="11">
        <f t="shared" si="3"/>
        <v>632708.85599999968</v>
      </c>
      <c r="N5">
        <v>150</v>
      </c>
      <c r="O5" s="12">
        <f>'[1]Aircraft Data'!$J$6*'[1]CO2 calculations'!C6</f>
        <v>95007.6</v>
      </c>
      <c r="P5" s="12">
        <f t="shared" si="4"/>
        <v>29642371.200000003</v>
      </c>
      <c r="Q5" s="14">
        <f t="shared" si="7"/>
        <v>76006.080000000002</v>
      </c>
      <c r="R5" s="12">
        <f t="shared" si="6"/>
        <v>23713896.960000005</v>
      </c>
      <c r="S5">
        <v>20000</v>
      </c>
    </row>
    <row r="6" spans="1:19" x14ac:dyDescent="0.3">
      <c r="A6" s="18" t="s">
        <v>13</v>
      </c>
      <c r="B6" s="1" t="s">
        <v>30</v>
      </c>
      <c r="C6" s="1" t="s">
        <v>31</v>
      </c>
      <c r="D6" s="1" t="s">
        <v>32</v>
      </c>
      <c r="E6" s="2">
        <v>1</v>
      </c>
      <c r="F6" s="1" t="s">
        <v>18</v>
      </c>
      <c r="G6" s="1">
        <f t="shared" si="0"/>
        <v>730</v>
      </c>
      <c r="H6" s="3">
        <v>2802.7249999999999</v>
      </c>
      <c r="I6" s="3">
        <f t="shared" si="5"/>
        <v>2045989.25</v>
      </c>
      <c r="J6" s="4">
        <f>'[1]CO2 calculations'!K7</f>
        <v>10762.464</v>
      </c>
      <c r="K6" s="4">
        <f t="shared" si="1"/>
        <v>7856598.7199999997</v>
      </c>
      <c r="L6" s="4">
        <f t="shared" si="2"/>
        <v>6465326.0300000003</v>
      </c>
      <c r="M6" s="4">
        <f t="shared" si="3"/>
        <v>1391272.6899999995</v>
      </c>
      <c r="N6">
        <v>150</v>
      </c>
      <c r="O6" s="5">
        <f>'[1]Aircraft Data'!$J$6*'[1]CO2 calculations'!C7</f>
        <v>88896</v>
      </c>
      <c r="P6" s="5">
        <f t="shared" si="4"/>
        <v>64894080</v>
      </c>
      <c r="Q6" s="6">
        <f t="shared" si="7"/>
        <v>71116.800000000003</v>
      </c>
      <c r="R6" s="5">
        <f t="shared" si="6"/>
        <v>51915264</v>
      </c>
      <c r="S6">
        <v>20000</v>
      </c>
    </row>
    <row r="7" spans="1:19" x14ac:dyDescent="0.3">
      <c r="A7" s="18" t="s">
        <v>13</v>
      </c>
      <c r="B7" s="7" t="s">
        <v>33</v>
      </c>
      <c r="C7" s="7" t="s">
        <v>34</v>
      </c>
      <c r="D7" s="7" t="s">
        <v>35</v>
      </c>
      <c r="E7" s="8" t="s">
        <v>25</v>
      </c>
      <c r="F7" s="7" t="s">
        <v>26</v>
      </c>
      <c r="G7" s="7">
        <f t="shared" si="0"/>
        <v>312</v>
      </c>
      <c r="H7" s="9">
        <v>2126.2249999999999</v>
      </c>
      <c r="I7" s="3">
        <f t="shared" si="5"/>
        <v>663382.19999999995</v>
      </c>
      <c r="J7" s="10">
        <f>'[1]CO2 calculations'!K8</f>
        <v>8164.7039999999997</v>
      </c>
      <c r="K7" s="10">
        <f t="shared" si="1"/>
        <v>2547387.648</v>
      </c>
      <c r="L7" s="11">
        <f t="shared" si="2"/>
        <v>2096287.7520000003</v>
      </c>
      <c r="M7" s="11">
        <f t="shared" si="3"/>
        <v>451099.89599999972</v>
      </c>
      <c r="N7">
        <v>150</v>
      </c>
      <c r="O7" s="12">
        <f>'[1]Aircraft Data'!$J$6*'[1]CO2 calculations'!C8</f>
        <v>56949.000000000007</v>
      </c>
      <c r="P7" s="12">
        <f t="shared" si="4"/>
        <v>17768088.000000004</v>
      </c>
      <c r="Q7" s="14">
        <f t="shared" si="7"/>
        <v>45559.200000000012</v>
      </c>
      <c r="R7" s="12">
        <f t="shared" si="6"/>
        <v>14214470.400000004</v>
      </c>
      <c r="S7">
        <v>20000</v>
      </c>
    </row>
    <row r="8" spans="1:19" x14ac:dyDescent="0.3">
      <c r="A8" s="18" t="s">
        <v>13</v>
      </c>
      <c r="B8" s="1" t="s">
        <v>36</v>
      </c>
      <c r="C8" s="1" t="s">
        <v>37</v>
      </c>
      <c r="D8" s="1" t="s">
        <v>38</v>
      </c>
      <c r="E8" s="2" t="s">
        <v>25</v>
      </c>
      <c r="F8" s="1" t="s">
        <v>26</v>
      </c>
      <c r="G8" s="1">
        <f t="shared" si="0"/>
        <v>312</v>
      </c>
      <c r="H8" s="3">
        <v>1486.35</v>
      </c>
      <c r="I8" s="3">
        <f t="shared" si="5"/>
        <v>463741.19999999995</v>
      </c>
      <c r="J8" s="4">
        <f>'[1]CO2 calculations'!K9</f>
        <v>5707.5839999999998</v>
      </c>
      <c r="K8" s="4">
        <f t="shared" si="1"/>
        <v>1780766.2079999999</v>
      </c>
      <c r="L8" s="4">
        <f t="shared" si="2"/>
        <v>1465422.192</v>
      </c>
      <c r="M8" s="4">
        <f t="shared" si="3"/>
        <v>315344.01599999983</v>
      </c>
      <c r="N8">
        <v>150</v>
      </c>
      <c r="O8" s="5">
        <f>'[1]Aircraft Data'!$J$6*'[1]CO2 calculations'!C9</f>
        <v>34447.200000000004</v>
      </c>
      <c r="P8" s="5">
        <f t="shared" si="4"/>
        <v>10747526.400000002</v>
      </c>
      <c r="Q8" s="6">
        <f t="shared" si="7"/>
        <v>27557.760000000006</v>
      </c>
      <c r="R8" s="5">
        <f t="shared" si="6"/>
        <v>8598021.1200000029</v>
      </c>
      <c r="S8">
        <v>20000</v>
      </c>
    </row>
    <row r="9" spans="1:19" x14ac:dyDescent="0.3">
      <c r="A9" s="18" t="s">
        <v>13</v>
      </c>
      <c r="B9" s="7" t="s">
        <v>39</v>
      </c>
      <c r="C9" s="7" t="s">
        <v>40</v>
      </c>
      <c r="D9" s="7" t="s">
        <v>41</v>
      </c>
      <c r="E9" s="8">
        <v>1</v>
      </c>
      <c r="F9" s="7" t="s">
        <v>18</v>
      </c>
      <c r="G9" s="7">
        <f t="shared" si="0"/>
        <v>730</v>
      </c>
      <c r="H9" s="9">
        <v>3010.7750000000001</v>
      </c>
      <c r="I9" s="3">
        <f t="shared" si="5"/>
        <v>2197865.75</v>
      </c>
      <c r="J9" s="10">
        <f>'[1]CO2 calculations'!K10</f>
        <v>11561.376</v>
      </c>
      <c r="K9" s="10">
        <f t="shared" si="1"/>
        <v>8439804.4800000004</v>
      </c>
      <c r="L9" s="11">
        <f t="shared" si="2"/>
        <v>6945255.7700000014</v>
      </c>
      <c r="M9" s="11">
        <f t="shared" si="3"/>
        <v>1494548.709999999</v>
      </c>
      <c r="N9">
        <v>150</v>
      </c>
      <c r="O9" s="12">
        <f>'[1]Aircraft Data'!$J$6*'[1]CO2 calculations'!C10</f>
        <v>99730.200000000012</v>
      </c>
      <c r="P9" s="12">
        <f t="shared" si="4"/>
        <v>72803046.000000015</v>
      </c>
      <c r="Q9" s="14">
        <f t="shared" si="7"/>
        <v>79784.160000000018</v>
      </c>
      <c r="R9" s="12">
        <f t="shared" si="6"/>
        <v>58242436.800000012</v>
      </c>
      <c r="S9">
        <v>20000</v>
      </c>
    </row>
    <row r="10" spans="1:19" x14ac:dyDescent="0.3">
      <c r="A10" s="18" t="s">
        <v>13</v>
      </c>
      <c r="B10" s="1" t="s">
        <v>42</v>
      </c>
      <c r="C10" s="1" t="s">
        <v>43</v>
      </c>
      <c r="D10" s="1" t="s">
        <v>44</v>
      </c>
      <c r="E10" s="2" t="s">
        <v>17</v>
      </c>
      <c r="F10" s="1" t="s">
        <v>18</v>
      </c>
      <c r="G10" s="1">
        <f t="shared" si="0"/>
        <v>1460</v>
      </c>
      <c r="H10" s="3">
        <v>2274.7249999999999</v>
      </c>
      <c r="I10" s="3">
        <f t="shared" si="5"/>
        <v>3321098.5</v>
      </c>
      <c r="J10" s="4">
        <f>'[1]CO2 calculations'!K11</f>
        <v>8734.9439999999995</v>
      </c>
      <c r="K10" s="4">
        <f t="shared" si="1"/>
        <v>12753018.239999998</v>
      </c>
      <c r="L10" s="4">
        <f t="shared" si="2"/>
        <v>10494671.26</v>
      </c>
      <c r="M10" s="4">
        <f t="shared" si="3"/>
        <v>2258346.9799999986</v>
      </c>
      <c r="N10">
        <v>150</v>
      </c>
      <c r="O10" s="5">
        <f>'[1]Aircraft Data'!$J$6*'[1]CO2 calculations'!C11</f>
        <v>59727</v>
      </c>
      <c r="P10" s="5">
        <f t="shared" si="4"/>
        <v>87201420</v>
      </c>
      <c r="Q10" s="6">
        <f t="shared" si="7"/>
        <v>47781.600000000006</v>
      </c>
      <c r="R10" s="5">
        <f t="shared" si="6"/>
        <v>69761136</v>
      </c>
      <c r="S10">
        <v>20000</v>
      </c>
    </row>
    <row r="11" spans="1:19" x14ac:dyDescent="0.3">
      <c r="A11" s="18" t="s">
        <v>13</v>
      </c>
      <c r="B11" s="7" t="s">
        <v>45</v>
      </c>
      <c r="C11" s="7" t="s">
        <v>46</v>
      </c>
      <c r="D11" s="7" t="s">
        <v>47</v>
      </c>
      <c r="E11" s="8" t="s">
        <v>25</v>
      </c>
      <c r="F11" s="7" t="s">
        <v>26</v>
      </c>
      <c r="G11" s="7">
        <f t="shared" si="0"/>
        <v>312</v>
      </c>
      <c r="H11" s="9">
        <v>4227.6750000000002</v>
      </c>
      <c r="I11" s="3">
        <f t="shared" si="5"/>
        <v>1319034.6000000001</v>
      </c>
      <c r="J11" s="10">
        <f>'[1]CO2 calculations'!K12</f>
        <v>16234.272000000001</v>
      </c>
      <c r="K11" s="10">
        <f t="shared" si="1"/>
        <v>5065092.8640000001</v>
      </c>
      <c r="L11" s="11">
        <f t="shared" si="2"/>
        <v>4168149.3360000006</v>
      </c>
      <c r="M11" s="11">
        <f t="shared" si="3"/>
        <v>896943.52799999947</v>
      </c>
      <c r="N11">
        <v>150</v>
      </c>
      <c r="O11" s="12">
        <f>'[1]Aircraft Data'!$J$6*'[1]CO2 calculations'!C12</f>
        <v>148067.40000000002</v>
      </c>
      <c r="P11" s="12">
        <f t="shared" si="4"/>
        <v>46197028.800000004</v>
      </c>
      <c r="Q11" s="14">
        <f t="shared" si="7"/>
        <v>118453.92000000003</v>
      </c>
      <c r="R11" s="12">
        <f t="shared" si="6"/>
        <v>36957623.040000007</v>
      </c>
      <c r="S11">
        <v>20000</v>
      </c>
    </row>
    <row r="12" spans="1:19" x14ac:dyDescent="0.3">
      <c r="A12" s="18" t="s">
        <v>13</v>
      </c>
      <c r="B12" s="1" t="s">
        <v>48</v>
      </c>
      <c r="C12" s="1" t="s">
        <v>49</v>
      </c>
      <c r="D12" s="1" t="s">
        <v>50</v>
      </c>
      <c r="E12" s="2" t="s">
        <v>25</v>
      </c>
      <c r="F12" s="1" t="s">
        <v>26</v>
      </c>
      <c r="G12" s="1">
        <f t="shared" si="0"/>
        <v>312</v>
      </c>
      <c r="H12" s="3">
        <v>3588.125</v>
      </c>
      <c r="I12" s="3">
        <f t="shared" si="5"/>
        <v>1119495</v>
      </c>
      <c r="J12" s="4">
        <f>'[1]CO2 calculations'!K13</f>
        <v>13778.4</v>
      </c>
      <c r="K12" s="4">
        <f t="shared" si="1"/>
        <v>4298860.8</v>
      </c>
      <c r="L12" s="4">
        <f t="shared" si="2"/>
        <v>3537604.2</v>
      </c>
      <c r="M12" s="4">
        <f t="shared" si="3"/>
        <v>761256.59999999963</v>
      </c>
      <c r="N12">
        <v>150</v>
      </c>
      <c r="O12" s="5">
        <f>'[1]Aircraft Data'!$J$6*'[1]CO2 calculations'!C13</f>
        <v>119454</v>
      </c>
      <c r="P12" s="5">
        <f t="shared" si="4"/>
        <v>37269648</v>
      </c>
      <c r="Q12" s="6">
        <f t="shared" si="7"/>
        <v>95563.200000000012</v>
      </c>
      <c r="R12" s="5">
        <f t="shared" si="6"/>
        <v>29815718.400000002</v>
      </c>
      <c r="S12">
        <v>20000</v>
      </c>
    </row>
    <row r="13" spans="1:19" x14ac:dyDescent="0.3">
      <c r="A13" s="18" t="s">
        <v>13</v>
      </c>
      <c r="B13" s="7" t="s">
        <v>51</v>
      </c>
      <c r="C13" s="7" t="s">
        <v>52</v>
      </c>
      <c r="D13" s="7" t="s">
        <v>53</v>
      </c>
      <c r="E13" s="8">
        <v>1</v>
      </c>
      <c r="F13" s="7" t="s">
        <v>18</v>
      </c>
      <c r="G13" s="7">
        <f t="shared" si="0"/>
        <v>730</v>
      </c>
      <c r="H13" s="9">
        <v>5185.3999999999996</v>
      </c>
      <c r="I13" s="3">
        <f t="shared" si="5"/>
        <v>3785341.9999999995</v>
      </c>
      <c r="J13" s="10">
        <f>'[1]CO2 calculations'!K14</f>
        <v>19911.935999999998</v>
      </c>
      <c r="K13" s="10">
        <f t="shared" si="1"/>
        <v>14535713.279999999</v>
      </c>
      <c r="L13" s="11">
        <f t="shared" si="2"/>
        <v>11961680.720000001</v>
      </c>
      <c r="M13" s="11">
        <f t="shared" si="3"/>
        <v>2574032.5599999987</v>
      </c>
      <c r="N13">
        <v>150</v>
      </c>
      <c r="O13" s="12">
        <f>'[1]Aircraft Data'!$J$6*'[1]CO2 calculations'!C14</f>
        <v>194460</v>
      </c>
      <c r="P13" s="12">
        <f t="shared" si="4"/>
        <v>141955800</v>
      </c>
      <c r="Q13" s="14">
        <f t="shared" si="7"/>
        <v>155568</v>
      </c>
      <c r="R13" s="12">
        <f t="shared" si="6"/>
        <v>113564640</v>
      </c>
      <c r="S13">
        <v>20000</v>
      </c>
    </row>
    <row r="14" spans="1:19" x14ac:dyDescent="0.3">
      <c r="A14" s="18" t="s">
        <v>13</v>
      </c>
      <c r="B14" s="1" t="s">
        <v>54</v>
      </c>
      <c r="C14" s="1" t="s">
        <v>55</v>
      </c>
      <c r="D14" s="1" t="s">
        <v>56</v>
      </c>
      <c r="E14" s="2">
        <v>1</v>
      </c>
      <c r="F14" s="1" t="s">
        <v>18</v>
      </c>
      <c r="G14" s="1">
        <f t="shared" si="0"/>
        <v>730</v>
      </c>
      <c r="H14" s="3">
        <v>6247.125</v>
      </c>
      <c r="I14" s="3">
        <f t="shared" si="5"/>
        <v>4560401.25</v>
      </c>
      <c r="J14" s="4">
        <f>'[1]CO2 calculations'!K15</f>
        <v>23988.959999999999</v>
      </c>
      <c r="K14" s="4">
        <f t="shared" si="1"/>
        <v>17511940.800000001</v>
      </c>
      <c r="L14" s="4">
        <f t="shared" si="2"/>
        <v>14410867.950000001</v>
      </c>
      <c r="M14" s="4">
        <f t="shared" si="3"/>
        <v>3101072.8499999996</v>
      </c>
      <c r="N14">
        <v>150</v>
      </c>
      <c r="O14" s="5">
        <f>'[1]Aircraft Data'!$J$6*'[1]CO2 calculations'!C15</f>
        <v>219184.2</v>
      </c>
      <c r="P14" s="5">
        <f t="shared" si="4"/>
        <v>160004466</v>
      </c>
      <c r="Q14" s="6">
        <f t="shared" si="7"/>
        <v>175347.36000000002</v>
      </c>
      <c r="R14" s="5">
        <f t="shared" si="6"/>
        <v>128003572.80000001</v>
      </c>
      <c r="S14">
        <v>20000</v>
      </c>
    </row>
    <row r="15" spans="1:19" x14ac:dyDescent="0.3">
      <c r="A15" s="18" t="s">
        <v>13</v>
      </c>
      <c r="B15" s="7" t="s">
        <v>57</v>
      </c>
      <c r="C15" s="7" t="s">
        <v>58</v>
      </c>
      <c r="D15" s="7" t="s">
        <v>59</v>
      </c>
      <c r="E15" s="8">
        <v>1</v>
      </c>
      <c r="F15" s="7" t="s">
        <v>18</v>
      </c>
      <c r="G15" s="7">
        <f t="shared" si="0"/>
        <v>730</v>
      </c>
      <c r="H15" s="9">
        <v>5268.8</v>
      </c>
      <c r="I15" s="3">
        <f t="shared" si="5"/>
        <v>3846224</v>
      </c>
      <c r="J15" s="10">
        <f>'[1]CO2 calculations'!K16</f>
        <v>20232.191999999999</v>
      </c>
      <c r="K15" s="10">
        <f t="shared" si="1"/>
        <v>14769500.16</v>
      </c>
      <c r="L15" s="11">
        <f t="shared" si="2"/>
        <v>12154067.840000002</v>
      </c>
      <c r="M15" s="11">
        <f t="shared" si="3"/>
        <v>2615432.3199999984</v>
      </c>
      <c r="N15">
        <v>150</v>
      </c>
      <c r="O15" s="12">
        <f>'[1]Aircraft Data'!$J$6*'[1]CO2 calculations'!C16</f>
        <v>186126.00000000003</v>
      </c>
      <c r="P15" s="12">
        <f t="shared" si="4"/>
        <v>135871980.00000003</v>
      </c>
      <c r="Q15" s="14">
        <f t="shared" si="7"/>
        <v>148900.80000000002</v>
      </c>
      <c r="R15" s="12">
        <f t="shared" si="6"/>
        <v>108697584.00000003</v>
      </c>
      <c r="S15">
        <v>20000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7E59F-12D8-455D-83B7-BC2E9A7794EF}">
  <dimension ref="A1:S15"/>
  <sheetViews>
    <sheetView topLeftCell="E1" workbookViewId="0">
      <selection activeCell="N1" sqref="N1"/>
    </sheetView>
  </sheetViews>
  <sheetFormatPr defaultRowHeight="14.4" x14ac:dyDescent="0.3"/>
  <cols>
    <col min="2" max="2" width="10.5546875" bestFit="1" customWidth="1"/>
    <col min="3" max="3" width="15.33203125" bestFit="1" customWidth="1"/>
    <col min="4" max="4" width="6.6640625" bestFit="1" customWidth="1"/>
    <col min="5" max="5" width="9.6640625" bestFit="1" customWidth="1"/>
    <col min="6" max="6" width="5.33203125" bestFit="1" customWidth="1"/>
    <col min="7" max="7" width="16.6640625" bestFit="1" customWidth="1"/>
    <col min="8" max="8" width="12.5546875" bestFit="1" customWidth="1"/>
    <col min="9" max="9" width="12.5546875" customWidth="1"/>
    <col min="10" max="10" width="15.33203125" bestFit="1" customWidth="1"/>
    <col min="11" max="11" width="14.5546875" bestFit="1" customWidth="1"/>
    <col min="12" max="12" width="13.44140625" bestFit="1" customWidth="1"/>
    <col min="13" max="13" width="12.33203125" bestFit="1" customWidth="1"/>
    <col min="14" max="14" width="10" bestFit="1" customWidth="1"/>
    <col min="15" max="15" width="12" bestFit="1" customWidth="1"/>
    <col min="16" max="16" width="8.6640625" bestFit="1" customWidth="1"/>
    <col min="17" max="17" width="10" bestFit="1" customWidth="1"/>
  </cols>
  <sheetData>
    <row r="1" spans="1:19" x14ac:dyDescent="0.3">
      <c r="A1" s="15" t="s">
        <v>87</v>
      </c>
      <c r="B1" s="16" t="s">
        <v>0</v>
      </c>
      <c r="C1" s="16" t="s">
        <v>1</v>
      </c>
      <c r="D1" s="16" t="s">
        <v>2</v>
      </c>
      <c r="E1" s="16" t="s">
        <v>3</v>
      </c>
      <c r="F1" s="16"/>
      <c r="G1" s="16" t="s">
        <v>4</v>
      </c>
      <c r="H1" s="16" t="s">
        <v>80</v>
      </c>
      <c r="I1" s="16" t="s">
        <v>93</v>
      </c>
      <c r="J1" s="17" t="s">
        <v>5</v>
      </c>
      <c r="K1" s="17" t="s">
        <v>6</v>
      </c>
      <c r="L1" s="17" t="s">
        <v>7</v>
      </c>
      <c r="M1" s="17" t="s">
        <v>8</v>
      </c>
      <c r="N1" s="17" t="s">
        <v>90</v>
      </c>
      <c r="O1" s="15" t="s">
        <v>9</v>
      </c>
      <c r="P1" s="15" t="s">
        <v>10</v>
      </c>
      <c r="Q1" s="15" t="s">
        <v>11</v>
      </c>
      <c r="R1" s="15" t="s">
        <v>12</v>
      </c>
      <c r="S1" s="15" t="s">
        <v>89</v>
      </c>
    </row>
    <row r="2" spans="1:19" x14ac:dyDescent="0.3">
      <c r="A2" s="19" t="s">
        <v>60</v>
      </c>
      <c r="B2" s="1" t="s">
        <v>61</v>
      </c>
      <c r="C2" s="1" t="s">
        <v>62</v>
      </c>
      <c r="D2" s="1" t="s">
        <v>63</v>
      </c>
      <c r="E2" s="2" t="s">
        <v>25</v>
      </c>
      <c r="F2" s="1" t="s">
        <v>26</v>
      </c>
      <c r="G2" s="1">
        <f t="shared" ref="G2:G7" si="0">IF(F2="day",(E2*365*2),(E2*52*2))</f>
        <v>312</v>
      </c>
      <c r="H2" s="3">
        <v>103992.37</v>
      </c>
      <c r="I2" s="3">
        <f>G2*H2</f>
        <v>32445619.439999998</v>
      </c>
      <c r="J2" s="4">
        <v>399330.70079999999</v>
      </c>
      <c r="K2" s="4">
        <v>124591178.6496</v>
      </c>
      <c r="L2" s="4">
        <v>102528157.43040001</v>
      </c>
      <c r="M2" s="4">
        <v>22063021.219199985</v>
      </c>
      <c r="N2" s="4">
        <v>301</v>
      </c>
      <c r="O2" s="5">
        <v>1719304.2</v>
      </c>
      <c r="P2" s="5">
        <v>536422910.39999998</v>
      </c>
      <c r="Q2" s="6">
        <v>1375443</v>
      </c>
      <c r="R2" s="5">
        <v>429138328</v>
      </c>
      <c r="S2" s="5">
        <v>50000</v>
      </c>
    </row>
    <row r="3" spans="1:19" x14ac:dyDescent="0.3">
      <c r="A3" s="19" t="s">
        <v>60</v>
      </c>
      <c r="B3" s="7" t="s">
        <v>64</v>
      </c>
      <c r="C3" s="7" t="s">
        <v>65</v>
      </c>
      <c r="D3" s="7" t="s">
        <v>66</v>
      </c>
      <c r="E3" s="8" t="s">
        <v>25</v>
      </c>
      <c r="F3" s="7" t="s">
        <v>26</v>
      </c>
      <c r="G3" s="7">
        <f t="shared" si="0"/>
        <v>312</v>
      </c>
      <c r="H3" s="9">
        <v>83634.09</v>
      </c>
      <c r="I3" s="3">
        <f t="shared" ref="I3:I7" si="1">G3*H3</f>
        <v>26093836.079999998</v>
      </c>
      <c r="J3" s="10">
        <v>321154.9056</v>
      </c>
      <c r="K3" s="10">
        <v>100200330.54719999</v>
      </c>
      <c r="L3" s="11">
        <v>82456522.012800008</v>
      </c>
      <c r="M3" s="11">
        <v>17743808.534399986</v>
      </c>
      <c r="N3" s="4">
        <v>301</v>
      </c>
      <c r="O3" s="12">
        <v>1326217.2</v>
      </c>
      <c r="P3" s="12">
        <v>413779766.39999998</v>
      </c>
      <c r="Q3" s="13">
        <v>1060973</v>
      </c>
      <c r="R3" s="12">
        <v>331023813</v>
      </c>
      <c r="S3" s="5">
        <v>50000</v>
      </c>
    </row>
    <row r="4" spans="1:19" x14ac:dyDescent="0.3">
      <c r="A4" s="19" t="s">
        <v>60</v>
      </c>
      <c r="B4" s="1" t="s">
        <v>67</v>
      </c>
      <c r="C4" s="1" t="s">
        <v>68</v>
      </c>
      <c r="D4" s="1" t="s">
        <v>69</v>
      </c>
      <c r="E4" s="2" t="s">
        <v>70</v>
      </c>
      <c r="F4" s="1" t="s">
        <v>26</v>
      </c>
      <c r="G4" s="1">
        <f t="shared" si="0"/>
        <v>104</v>
      </c>
      <c r="H4" s="3">
        <v>108618.22</v>
      </c>
      <c r="I4" s="3">
        <f t="shared" si="1"/>
        <v>11296294.880000001</v>
      </c>
      <c r="J4" s="4">
        <v>417093.96480000002</v>
      </c>
      <c r="K4" s="4">
        <v>43377772.339200005</v>
      </c>
      <c r="L4" s="4">
        <v>35696291.820800006</v>
      </c>
      <c r="M4" s="4">
        <v>7681480.5183999985</v>
      </c>
      <c r="N4" s="4">
        <v>301</v>
      </c>
      <c r="O4" s="5">
        <v>1748751</v>
      </c>
      <c r="P4" s="5">
        <v>181870104</v>
      </c>
      <c r="Q4" s="6">
        <v>1399000</v>
      </c>
      <c r="R4" s="5">
        <v>145496083</v>
      </c>
      <c r="S4" s="5">
        <v>50000</v>
      </c>
    </row>
    <row r="5" spans="1:19" x14ac:dyDescent="0.3">
      <c r="A5" s="19" t="s">
        <v>60</v>
      </c>
      <c r="B5" s="7" t="s">
        <v>71</v>
      </c>
      <c r="C5" s="7" t="s">
        <v>72</v>
      </c>
      <c r="D5" s="7" t="s">
        <v>73</v>
      </c>
      <c r="E5" s="8" t="s">
        <v>25</v>
      </c>
      <c r="F5" s="7" t="s">
        <v>26</v>
      </c>
      <c r="G5" s="7">
        <f t="shared" si="0"/>
        <v>312</v>
      </c>
      <c r="H5" s="9">
        <v>95974.47</v>
      </c>
      <c r="I5" s="3">
        <f t="shared" si="1"/>
        <v>29944034.640000001</v>
      </c>
      <c r="J5" s="10">
        <v>368541.96480000002</v>
      </c>
      <c r="K5" s="10">
        <v>114985093.0176</v>
      </c>
      <c r="L5" s="11">
        <v>94623149.462400004</v>
      </c>
      <c r="M5" s="11">
        <v>20361943.555199996</v>
      </c>
      <c r="N5" s="4">
        <v>301</v>
      </c>
      <c r="O5" s="12">
        <v>1703191.8</v>
      </c>
      <c r="P5" s="12">
        <v>531395841.60000002</v>
      </c>
      <c r="Q5" s="13">
        <v>1362553</v>
      </c>
      <c r="R5" s="12">
        <v>425116673</v>
      </c>
      <c r="S5" s="5">
        <v>50000</v>
      </c>
    </row>
    <row r="6" spans="1:19" x14ac:dyDescent="0.3">
      <c r="A6" s="19" t="s">
        <v>60</v>
      </c>
      <c r="B6" s="1" t="s">
        <v>74</v>
      </c>
      <c r="C6" s="1" t="s">
        <v>75</v>
      </c>
      <c r="D6" s="1" t="s">
        <v>76</v>
      </c>
      <c r="E6" s="2" t="s">
        <v>25</v>
      </c>
      <c r="F6" s="1" t="s">
        <v>26</v>
      </c>
      <c r="G6" s="1">
        <f t="shared" si="0"/>
        <v>312</v>
      </c>
      <c r="H6" s="3">
        <v>74692.789999999994</v>
      </c>
      <c r="I6" s="3">
        <f t="shared" si="1"/>
        <v>23304150.479999997</v>
      </c>
      <c r="J6" s="4">
        <v>286820.31359999994</v>
      </c>
      <c r="K6" s="4">
        <v>89487937.843199983</v>
      </c>
      <c r="L6" s="4">
        <v>73641115.516799986</v>
      </c>
      <c r="M6" s="4">
        <v>15846822.326399997</v>
      </c>
      <c r="N6" s="4">
        <v>301</v>
      </c>
      <c r="O6" s="5">
        <v>1382055</v>
      </c>
      <c r="P6" s="5">
        <v>431201160</v>
      </c>
      <c r="Q6" s="6">
        <v>1105644</v>
      </c>
      <c r="R6" s="5">
        <v>344960928</v>
      </c>
      <c r="S6" s="5">
        <v>50000</v>
      </c>
    </row>
    <row r="7" spans="1:19" x14ac:dyDescent="0.3">
      <c r="A7" s="19" t="s">
        <v>60</v>
      </c>
      <c r="B7" s="7" t="s">
        <v>77</v>
      </c>
      <c r="C7" s="7" t="s">
        <v>78</v>
      </c>
      <c r="D7" s="7" t="s">
        <v>79</v>
      </c>
      <c r="E7" s="8" t="s">
        <v>70</v>
      </c>
      <c r="F7" s="7" t="s">
        <v>26</v>
      </c>
      <c r="G7" s="7">
        <f t="shared" si="0"/>
        <v>104</v>
      </c>
      <c r="H7" s="9">
        <v>75655.91</v>
      </c>
      <c r="I7" s="3">
        <f t="shared" si="1"/>
        <v>7868214.6400000006</v>
      </c>
      <c r="J7" s="10">
        <v>290518.69439999998</v>
      </c>
      <c r="K7" s="10">
        <v>30213944.217599999</v>
      </c>
      <c r="L7" s="11">
        <v>24863558.262400001</v>
      </c>
      <c r="M7" s="11">
        <v>5350385.9551999979</v>
      </c>
      <c r="N7" s="4">
        <v>301</v>
      </c>
      <c r="O7" s="12">
        <v>1185094.8</v>
      </c>
      <c r="P7" s="12">
        <v>123249859.2</v>
      </c>
      <c r="Q7" s="13">
        <v>948075</v>
      </c>
      <c r="R7" s="12">
        <v>98599887</v>
      </c>
      <c r="S7" s="5">
        <v>50000</v>
      </c>
    </row>
    <row r="8" spans="1:19" x14ac:dyDescent="0.3">
      <c r="I8" s="3"/>
    </row>
    <row r="9" spans="1:19" x14ac:dyDescent="0.3">
      <c r="I9" s="3"/>
    </row>
    <row r="10" spans="1:19" x14ac:dyDescent="0.3">
      <c r="I10" s="3"/>
    </row>
    <row r="11" spans="1:19" x14ac:dyDescent="0.3">
      <c r="I11" s="3"/>
    </row>
    <row r="12" spans="1:19" x14ac:dyDescent="0.3">
      <c r="I12" s="3"/>
    </row>
    <row r="13" spans="1:19" x14ac:dyDescent="0.3">
      <c r="I13" s="3"/>
    </row>
    <row r="14" spans="1:19" x14ac:dyDescent="0.3">
      <c r="I14" s="3"/>
    </row>
    <row r="15" spans="1:19" x14ac:dyDescent="0.3">
      <c r="I15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D40EF-32B6-43D3-9528-BB87908E07F7}">
  <dimension ref="A1:I4"/>
  <sheetViews>
    <sheetView workbookViewId="0">
      <selection activeCell="D4" sqref="D4"/>
    </sheetView>
  </sheetViews>
  <sheetFormatPr defaultRowHeight="14.4" x14ac:dyDescent="0.3"/>
  <cols>
    <col min="4" max="4" width="11.5546875" bestFit="1" customWidth="1"/>
  </cols>
  <sheetData>
    <row r="1" spans="1:9" x14ac:dyDescent="0.3">
      <c r="A1" t="s">
        <v>87</v>
      </c>
      <c r="B1" t="s">
        <v>81</v>
      </c>
      <c r="C1" t="s">
        <v>82</v>
      </c>
      <c r="D1" t="s">
        <v>92</v>
      </c>
      <c r="E1" t="s">
        <v>83</v>
      </c>
      <c r="F1" t="s">
        <v>84</v>
      </c>
      <c r="G1" t="s">
        <v>85</v>
      </c>
      <c r="H1" t="s">
        <v>88</v>
      </c>
      <c r="I1" t="s">
        <v>91</v>
      </c>
    </row>
    <row r="2" spans="1:9" x14ac:dyDescent="0.3">
      <c r="A2" t="s">
        <v>13</v>
      </c>
      <c r="B2">
        <v>20</v>
      </c>
      <c r="C2">
        <v>9172</v>
      </c>
      <c r="D2" s="20">
        <f>SUM(Short_Haul!I:I)/1000</f>
        <v>30966.037550000001</v>
      </c>
      <c r="E2">
        <v>97.85</v>
      </c>
      <c r="F2">
        <v>21.06</v>
      </c>
      <c r="G2">
        <v>118.91</v>
      </c>
      <c r="H2">
        <f>SUM(Short_Haul!N2:N15)*2</f>
        <v>4200</v>
      </c>
      <c r="I2">
        <f>SUM(Short_Haul!S2:S15)/1000</f>
        <v>280</v>
      </c>
    </row>
    <row r="3" spans="1:9" x14ac:dyDescent="0.3">
      <c r="A3" t="s">
        <v>60</v>
      </c>
      <c r="B3">
        <v>6</v>
      </c>
      <c r="C3">
        <v>1456</v>
      </c>
      <c r="D3" s="20">
        <f>SUM(Long_Haul!I:I)/1000</f>
        <v>130952.15015999998</v>
      </c>
      <c r="E3">
        <v>413.81</v>
      </c>
      <c r="F3">
        <v>89.05</v>
      </c>
      <c r="G3">
        <v>502.86</v>
      </c>
      <c r="H3">
        <f>SUM(Long_Haul!N2:N7)*2</f>
        <v>3612</v>
      </c>
      <c r="I3">
        <f>SUM(Long_Haul!S2:S7)/1000</f>
        <v>300</v>
      </c>
    </row>
    <row r="4" spans="1:9" x14ac:dyDescent="0.3">
      <c r="A4" t="s">
        <v>86</v>
      </c>
      <c r="B4">
        <v>26</v>
      </c>
      <c r="C4">
        <v>10628</v>
      </c>
      <c r="D4" s="20">
        <f>SUM(D2:D3)</f>
        <v>161918.18770999997</v>
      </c>
      <c r="E4">
        <v>511.66</v>
      </c>
      <c r="F4">
        <v>110.1</v>
      </c>
      <c r="G4">
        <v>621.77</v>
      </c>
      <c r="H4">
        <f>SUM(H2:H3)</f>
        <v>7812</v>
      </c>
      <c r="I4">
        <f>SUM(I2:I3)</f>
        <v>580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07096-A2D6-4CA6-BE66-A9E3858283FE}">
  <dimension ref="A1:E9"/>
  <sheetViews>
    <sheetView tabSelected="1" workbookViewId="0">
      <selection activeCell="C5" sqref="C5"/>
    </sheetView>
  </sheetViews>
  <sheetFormatPr defaultRowHeight="14.4" x14ac:dyDescent="0.3"/>
  <cols>
    <col min="1" max="1" width="15.33203125" customWidth="1"/>
    <col min="2" max="2" width="6.77734375" bestFit="1" customWidth="1"/>
    <col min="3" max="3" width="12.44140625" bestFit="1" customWidth="1"/>
    <col min="4" max="4" width="14.88671875" bestFit="1" customWidth="1"/>
    <col min="5" max="5" width="10.21875" bestFit="1" customWidth="1"/>
  </cols>
  <sheetData>
    <row r="1" spans="1:5" ht="28.8" x14ac:dyDescent="0.3">
      <c r="A1" s="21" t="s">
        <v>107</v>
      </c>
      <c r="B1" s="21" t="s">
        <v>94</v>
      </c>
      <c r="C1" s="21" t="s">
        <v>95</v>
      </c>
      <c r="D1" s="21" t="s">
        <v>106</v>
      </c>
      <c r="E1" s="21" t="s">
        <v>96</v>
      </c>
    </row>
    <row r="2" spans="1:5" x14ac:dyDescent="0.3">
      <c r="A2" s="23" t="s">
        <v>97</v>
      </c>
      <c r="B2" s="22" t="s">
        <v>103</v>
      </c>
      <c r="C2" s="22" t="s">
        <v>104</v>
      </c>
      <c r="D2" s="22" t="s">
        <v>104</v>
      </c>
      <c r="E2" s="22" t="s">
        <v>105</v>
      </c>
    </row>
    <row r="3" spans="1:5" x14ac:dyDescent="0.3">
      <c r="A3" s="23" t="s">
        <v>98</v>
      </c>
      <c r="B3" s="22" t="s">
        <v>101</v>
      </c>
      <c r="C3" s="22" t="s">
        <v>102</v>
      </c>
      <c r="D3" s="22" t="s">
        <v>102</v>
      </c>
      <c r="E3" s="22" t="s">
        <v>101</v>
      </c>
    </row>
    <row r="4" spans="1:5" x14ac:dyDescent="0.3">
      <c r="A4" s="23" t="s">
        <v>99</v>
      </c>
      <c r="B4" s="22" t="s">
        <v>102</v>
      </c>
      <c r="C4" s="26" t="s">
        <v>103</v>
      </c>
      <c r="D4" s="22" t="s">
        <v>101</v>
      </c>
      <c r="E4" s="22" t="s">
        <v>104</v>
      </c>
    </row>
    <row r="5" spans="1:5" x14ac:dyDescent="0.3">
      <c r="A5" s="23" t="s">
        <v>100</v>
      </c>
      <c r="B5" s="22" t="s">
        <v>101</v>
      </c>
      <c r="C5" s="22" t="s">
        <v>102</v>
      </c>
      <c r="D5" s="22" t="s">
        <v>102</v>
      </c>
      <c r="E5" s="22" t="s">
        <v>101</v>
      </c>
    </row>
    <row r="6" spans="1:5" x14ac:dyDescent="0.3">
      <c r="A6" s="19"/>
      <c r="B6" s="24"/>
      <c r="C6" s="24"/>
      <c r="D6" s="24"/>
      <c r="E6" s="24"/>
    </row>
    <row r="7" spans="1:5" x14ac:dyDescent="0.3">
      <c r="A7" s="19"/>
      <c r="B7" s="24"/>
      <c r="C7" s="24"/>
      <c r="D7" s="24"/>
      <c r="E7" s="24"/>
    </row>
    <row r="8" spans="1:5" x14ac:dyDescent="0.3">
      <c r="A8" s="19"/>
      <c r="B8" s="24"/>
      <c r="C8" s="25"/>
      <c r="D8" s="25"/>
      <c r="E8" s="24"/>
    </row>
    <row r="9" spans="1:5" x14ac:dyDescent="0.3">
      <c r="A9" s="19"/>
      <c r="B9" s="24"/>
      <c r="C9" s="24"/>
      <c r="D9" s="24"/>
      <c r="E9" s="2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Short_Haul</vt:lpstr>
      <vt:lpstr>Long_Haul</vt:lpstr>
      <vt:lpstr>Dash</vt:lpstr>
      <vt:lpstr>PLUS MINUS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de Leeuw</dc:creator>
  <cp:lastModifiedBy>Ben de Leeuw</cp:lastModifiedBy>
  <dcterms:created xsi:type="dcterms:W3CDTF">2025-06-03T10:44:03Z</dcterms:created>
  <dcterms:modified xsi:type="dcterms:W3CDTF">2025-06-07T00:35:46Z</dcterms:modified>
</cp:coreProperties>
</file>