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BFEA99D0-5E27-42EB-8737-40BCB2ECD769}" xr6:coauthVersionLast="47" xr6:coauthVersionMax="47" xr10:uidLastSave="{00000000-0000-0000-0000-000000000000}"/>
  <bookViews>
    <workbookView xWindow="-108" yWindow="-108" windowWidth="23256" windowHeight="12456" activeTab="2" xr2:uid="{394786C6-30BE-4EE2-82C5-08B82B755672}"/>
  </bookViews>
  <sheets>
    <sheet name="Short_Haul" sheetId="1" r:id="rId1"/>
    <sheet name="Long_Haul" sheetId="2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D4" i="3"/>
  <c r="D2" i="3"/>
  <c r="D3" i="3"/>
  <c r="I3" i="3"/>
  <c r="I2" i="3"/>
  <c r="I4" i="3"/>
  <c r="H3" i="3"/>
  <c r="H2" i="3"/>
  <c r="G7" i="2" l="1"/>
  <c r="G6" i="2"/>
  <c r="G5" i="2"/>
  <c r="G4" i="2"/>
  <c r="G3" i="2"/>
  <c r="G2" i="2"/>
  <c r="N15" i="1"/>
  <c r="P15" i="1" s="1"/>
  <c r="I15" i="1"/>
  <c r="G15" i="1"/>
  <c r="N14" i="1"/>
  <c r="P14" i="1" s="1"/>
  <c r="I14" i="1"/>
  <c r="G14" i="1"/>
  <c r="N13" i="1"/>
  <c r="P13" i="1" s="1"/>
  <c r="I13" i="1"/>
  <c r="G13" i="1"/>
  <c r="N12" i="1"/>
  <c r="P12" i="1" s="1"/>
  <c r="I12" i="1"/>
  <c r="G12" i="1"/>
  <c r="N11" i="1"/>
  <c r="P11" i="1" s="1"/>
  <c r="I11" i="1"/>
  <c r="G11" i="1"/>
  <c r="N10" i="1"/>
  <c r="P10" i="1" s="1"/>
  <c r="I10" i="1"/>
  <c r="G10" i="1"/>
  <c r="N9" i="1"/>
  <c r="P9" i="1" s="1"/>
  <c r="I9" i="1"/>
  <c r="G9" i="1"/>
  <c r="N8" i="1"/>
  <c r="P8" i="1" s="1"/>
  <c r="I8" i="1"/>
  <c r="G8" i="1"/>
  <c r="N7" i="1"/>
  <c r="P7" i="1" s="1"/>
  <c r="I7" i="1"/>
  <c r="G7" i="1"/>
  <c r="N6" i="1"/>
  <c r="P6" i="1" s="1"/>
  <c r="I6" i="1"/>
  <c r="G6" i="1"/>
  <c r="N5" i="1"/>
  <c r="P5" i="1" s="1"/>
  <c r="I5" i="1"/>
  <c r="G5" i="1"/>
  <c r="N4" i="1"/>
  <c r="P4" i="1" s="1"/>
  <c r="I4" i="1"/>
  <c r="G4" i="1"/>
  <c r="N3" i="1"/>
  <c r="P3" i="1" s="1"/>
  <c r="I3" i="1"/>
  <c r="G3" i="1"/>
  <c r="N2" i="1"/>
  <c r="I2" i="1"/>
  <c r="G2" i="1"/>
  <c r="J6" i="1" l="1"/>
  <c r="K6" i="1" s="1"/>
  <c r="L6" i="1" s="1"/>
  <c r="J14" i="1"/>
  <c r="K14" i="1" s="1"/>
  <c r="L14" i="1" s="1"/>
  <c r="J5" i="1"/>
  <c r="J12" i="1"/>
  <c r="J11" i="1"/>
  <c r="K11" i="1" s="1"/>
  <c r="L11" i="1" s="1"/>
  <c r="J3" i="1"/>
  <c r="K3" i="1" s="1"/>
  <c r="L3" i="1" s="1"/>
  <c r="J13" i="1"/>
  <c r="K13" i="1" s="1"/>
  <c r="L13" i="1" s="1"/>
  <c r="O10" i="1"/>
  <c r="Q10" i="1" s="1"/>
  <c r="J15" i="1"/>
  <c r="K15" i="1" s="1"/>
  <c r="L15" i="1" s="1"/>
  <c r="J7" i="1"/>
  <c r="K7" i="1" s="1"/>
  <c r="L7" i="1" s="1"/>
  <c r="J2" i="1"/>
  <c r="K2" i="1" s="1"/>
  <c r="L2" i="1" s="1"/>
  <c r="O2" i="1"/>
  <c r="Q2" i="1" s="1"/>
  <c r="J8" i="1"/>
  <c r="K8" i="1" s="1"/>
  <c r="L8" i="1" s="1"/>
  <c r="J9" i="1"/>
  <c r="K9" i="1" s="1"/>
  <c r="L9" i="1" s="1"/>
  <c r="J4" i="1"/>
  <c r="J10" i="1"/>
  <c r="K10" i="1" s="1"/>
  <c r="L10" i="1" s="1"/>
  <c r="O3" i="1"/>
  <c r="Q3" i="1" s="1"/>
  <c r="O5" i="1"/>
  <c r="Q5" i="1" s="1"/>
  <c r="O9" i="1"/>
  <c r="Q9" i="1" s="1"/>
  <c r="O12" i="1"/>
  <c r="Q12" i="1" s="1"/>
  <c r="O14" i="1"/>
  <c r="Q14" i="1" s="1"/>
  <c r="P2" i="1"/>
  <c r="O11" i="1"/>
  <c r="Q11" i="1" s="1"/>
  <c r="O13" i="1"/>
  <c r="Q13" i="1" s="1"/>
  <c r="O6" i="1"/>
  <c r="Q6" i="1" s="1"/>
  <c r="O15" i="1"/>
  <c r="Q15" i="1" s="1"/>
  <c r="O8" i="1"/>
  <c r="Q8" i="1" s="1"/>
  <c r="O7" i="1"/>
  <c r="Q7" i="1" s="1"/>
  <c r="O4" i="1"/>
  <c r="Q4" i="1" s="1"/>
  <c r="K5" i="1" l="1"/>
  <c r="L5" i="1" s="1"/>
  <c r="K12" i="1"/>
  <c r="L12" i="1" s="1"/>
  <c r="K4" i="1"/>
  <c r="L4" i="1" s="1"/>
</calcChain>
</file>

<file path=xl/sharedStrings.xml><?xml version="1.0" encoding="utf-8"?>
<sst xmlns="http://schemas.openxmlformats.org/spreadsheetml/2006/main" count="160" uniqueCount="94">
  <si>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</si>
  <si>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</si>
  <si>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</si>
  <si>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</si>
  <si>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</si>
  <si>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</si>
  <si>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</si>
  <si>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</si>
  <si>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</si>
  <si>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</si>
  <si>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</si>
  <si>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</si>
  <si>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</si>
  <si>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</si>
  <si>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</si>
  <si>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</si>
  <si>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</si>
  <si>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</si>
  <si>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</si>
  <si>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</si>
  <si>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</si>
  <si>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</si>
  <si>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</si>
  <si>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</si>
  <si>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</si>
  <si>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</si>
  <si>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</si>
  <si>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</si>
  <si>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</si>
  <si>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</si>
  <si>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</si>
  <si>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</si>
  <si>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</si>
  <si>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</si>
  <si>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</si>
  <si>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</si>
  <si>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</si>
  <si>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</si>
  <si>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</si>
  <si>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</si>
  <si>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</si>
  <si>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</si>
  <si>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</si>
  <si>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</si>
  <si>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</si>
  <si>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</si>
  <si>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</si>
  <si>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</si>
  <si>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</si>
  <si>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</si>
  <si>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</si>
  <si>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</si>
  <si>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</si>
  <si>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</si>
  <si>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</si>
  <si>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</si>
  <si>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</si>
  <si>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</si>
  <si>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</si>
  <si>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</si>
  <si>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</si>
  <si>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</si>
  <si>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</si>
  <si>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</si>
  <si>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</si>
  <si>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</si>
  <si>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</si>
  <si>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</si>
  <si>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</si>
  <si>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</si>
  <si>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</si>
  <si>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</si>
  <si>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</si>
  <si>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</si>
  <si>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</si>
  <si>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</si>
  <si>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</si>
  <si>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</si>
  <si>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</si>
  <si>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</si>
  <si>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</si>
  <si>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</si>
  <si>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</si>
  <si>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</si>
  <si>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</si>
  <si>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</si>
  <si>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</si>
  <si>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</si>
  <si>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</si>
  <si>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Cargo</t>
  </si>
  <si>
    <t>Seats/year</t>
  </si>
  <si>
    <t>Seats/y</t>
  </si>
  <si>
    <t>Cargo (t)</t>
  </si>
  <si>
    <t>Fuel/y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</si>
</sst>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8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R15"/>
  <sheetViews>
    <sheetView workbookViewId="0">
      <selection activeCell="H2" sqref="H2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5.33203125" bestFit="1" customWidth="1"/>
    <col min="10" max="10" width="14.5546875" bestFit="1" customWidth="1"/>
    <col min="11" max="11" width="12.33203125" bestFit="1" customWidth="1"/>
    <col min="12" max="12" width="11.44140625" bestFit="1" customWidth="1"/>
    <col min="13" max="13" width="9" bestFit="1" customWidth="1"/>
    <col min="14" max="14" width="11" bestFit="1" customWidth="1"/>
    <col min="15" max="15" width="10" bestFit="1" customWidth="1"/>
    <col min="16" max="16" width="12" bestFit="1" customWidth="1"/>
  </cols>
  <sheetData>
    <row r="1" spans="1:18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91</v>
      </c>
      <c r="N1" s="15" t="s">
        <v>9</v>
      </c>
      <c r="O1" s="15" t="s">
        <v>10</v>
      </c>
      <c r="P1" s="15" t="s">
        <v>11</v>
      </c>
      <c r="Q1" s="15" t="s">
        <v>12</v>
      </c>
      <c r="R1" s="15" t="s">
        <v>89</v>
      </c>
    </row>
    <row r="2" spans="1:18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 s="3">
        <v>2174</v>
      </c>
      <c r="I2" s="4">
        <f>'[1]CO2 calculations'!K3</f>
        <v>8348.16</v>
      </c>
      <c r="J2" s="4">
        <f t="shared" ref="J2:J15" si="1">I2*G2</f>
        <v>12188313.6</v>
      </c>
      <c r="K2" s="4">
        <f t="shared" ref="K2:K15" si="2">J2*(3.16/3.84)</f>
        <v>10029966.4</v>
      </c>
      <c r="L2" s="4">
        <f t="shared" ref="L2:L15" si="3">J2-K2</f>
        <v>2158347.1999999993</v>
      </c>
      <c r="M2">
        <v>150</v>
      </c>
      <c r="N2" s="5">
        <f>'[1]Aircraft Data'!$J$6*'[1]CO2 calculations'!C3</f>
        <v>55560.000000000007</v>
      </c>
      <c r="O2" s="5">
        <f>N2*G2</f>
        <v>81117600.000000015</v>
      </c>
      <c r="P2" s="6">
        <f>N2*0.8</f>
        <v>44448.000000000007</v>
      </c>
      <c r="Q2" s="5">
        <f>O2*0.8</f>
        <v>64894080.000000015</v>
      </c>
      <c r="R2">
        <v>20000</v>
      </c>
    </row>
    <row r="3" spans="1:18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 s="9">
        <v>2873.2</v>
      </c>
      <c r="I3" s="10">
        <f>'[1]CO2 calculations'!K4</f>
        <v>11033.088</v>
      </c>
      <c r="J3" s="10">
        <f t="shared" si="1"/>
        <v>8054154.2400000002</v>
      </c>
      <c r="K3" s="11">
        <f t="shared" si="2"/>
        <v>6627897.7600000007</v>
      </c>
      <c r="L3" s="11">
        <f t="shared" si="3"/>
        <v>1426256.4799999995</v>
      </c>
      <c r="M3">
        <v>150</v>
      </c>
      <c r="N3" s="12">
        <f>'[1]Aircraft Data'!$J$6*'[1]CO2 calculations'!C4</f>
        <v>73061.400000000009</v>
      </c>
      <c r="O3" s="12">
        <f>N3*G3</f>
        <v>53334822.000000007</v>
      </c>
      <c r="P3" s="14">
        <f>N3*0.8</f>
        <v>58449.12000000001</v>
      </c>
      <c r="Q3" s="12">
        <f t="shared" ref="Q3:Q15" si="4">O3*0.8</f>
        <v>42667857.600000009</v>
      </c>
      <c r="R3">
        <v>20000</v>
      </c>
    </row>
    <row r="4" spans="1:18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 s="3">
        <v>4620.3</v>
      </c>
      <c r="I4" s="4">
        <f>'[1]CO2 calculations'!K5</f>
        <v>17741.952000000001</v>
      </c>
      <c r="J4" s="4">
        <f t="shared" si="1"/>
        <v>5535489.0240000002</v>
      </c>
      <c r="K4" s="4">
        <f t="shared" si="2"/>
        <v>4555246.1760000009</v>
      </c>
      <c r="L4" s="4">
        <f t="shared" si="3"/>
        <v>980242.8479999993</v>
      </c>
      <c r="M4">
        <v>150</v>
      </c>
      <c r="N4" s="5">
        <f>'[1]Aircraft Data'!$J$6*'[1]CO2 calculations'!C5</f>
        <v>172791.6</v>
      </c>
      <c r="O4" s="5">
        <f>N4*G4</f>
        <v>53910979.200000003</v>
      </c>
      <c r="P4" s="6">
        <f t="shared" ref="P4:P15" si="5">N4*0.8</f>
        <v>138233.28</v>
      </c>
      <c r="Q4" s="5">
        <f t="shared" si="4"/>
        <v>43128783.360000007</v>
      </c>
      <c r="R4">
        <v>20000</v>
      </c>
    </row>
    <row r="5" spans="1:18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 s="9">
        <v>2982.2249999999999</v>
      </c>
      <c r="I5" s="10">
        <f>'[1]CO2 calculations'!K6</f>
        <v>11451.743999999999</v>
      </c>
      <c r="J5" s="10">
        <f t="shared" si="1"/>
        <v>3572944.1279999996</v>
      </c>
      <c r="K5" s="11">
        <f t="shared" si="2"/>
        <v>2940235.2719999999</v>
      </c>
      <c r="L5" s="11">
        <f t="shared" si="3"/>
        <v>632708.85599999968</v>
      </c>
      <c r="M5">
        <v>150</v>
      </c>
      <c r="N5" s="12">
        <f>'[1]Aircraft Data'!$J$6*'[1]CO2 calculations'!C6</f>
        <v>95007.6</v>
      </c>
      <c r="O5" s="12">
        <f>N5*G5</f>
        <v>29642371.200000003</v>
      </c>
      <c r="P5" s="14">
        <f t="shared" si="5"/>
        <v>76006.080000000002</v>
      </c>
      <c r="Q5" s="12">
        <f t="shared" si="4"/>
        <v>23713896.960000005</v>
      </c>
      <c r="R5">
        <v>20000</v>
      </c>
    </row>
    <row r="6" spans="1:18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 s="3">
        <v>2802.7249999999999</v>
      </c>
      <c r="I6" s="4">
        <f>'[1]CO2 calculations'!K7</f>
        <v>10762.464</v>
      </c>
      <c r="J6" s="4">
        <f t="shared" si="1"/>
        <v>7856598.7199999997</v>
      </c>
      <c r="K6" s="4">
        <f t="shared" si="2"/>
        <v>6465326.0300000003</v>
      </c>
      <c r="L6" s="4">
        <f t="shared" si="3"/>
        <v>1391272.6899999995</v>
      </c>
      <c r="M6">
        <v>150</v>
      </c>
      <c r="N6" s="5">
        <f>'[1]Aircraft Data'!$J$6*'[1]CO2 calculations'!C7</f>
        <v>88896</v>
      </c>
      <c r="O6" s="5">
        <f>N6*G6</f>
        <v>64894080</v>
      </c>
      <c r="P6" s="6">
        <f t="shared" si="5"/>
        <v>71116.800000000003</v>
      </c>
      <c r="Q6" s="5">
        <f t="shared" si="4"/>
        <v>51915264</v>
      </c>
      <c r="R6">
        <v>20000</v>
      </c>
    </row>
    <row r="7" spans="1:18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 s="9">
        <v>2126.2249999999999</v>
      </c>
      <c r="I7" s="10">
        <f>'[1]CO2 calculations'!K8</f>
        <v>8164.7039999999997</v>
      </c>
      <c r="J7" s="10">
        <f t="shared" si="1"/>
        <v>2547387.648</v>
      </c>
      <c r="K7" s="11">
        <f t="shared" si="2"/>
        <v>2096287.7520000003</v>
      </c>
      <c r="L7" s="11">
        <f t="shared" si="3"/>
        <v>451099.89599999972</v>
      </c>
      <c r="M7">
        <v>150</v>
      </c>
      <c r="N7" s="12">
        <f>'[1]Aircraft Data'!$J$6*'[1]CO2 calculations'!C8</f>
        <v>56949.000000000007</v>
      </c>
      <c r="O7" s="12">
        <f>N7*G7</f>
        <v>17768088.000000004</v>
      </c>
      <c r="P7" s="14">
        <f t="shared" si="5"/>
        <v>45559.200000000012</v>
      </c>
      <c r="Q7" s="12">
        <f t="shared" si="4"/>
        <v>14214470.400000004</v>
      </c>
      <c r="R7">
        <v>20000</v>
      </c>
    </row>
    <row r="8" spans="1:18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 s="3">
        <v>1486.35</v>
      </c>
      <c r="I8" s="4">
        <f>'[1]CO2 calculations'!K9</f>
        <v>5707.5839999999998</v>
      </c>
      <c r="J8" s="4">
        <f t="shared" si="1"/>
        <v>1780766.2079999999</v>
      </c>
      <c r="K8" s="4">
        <f t="shared" si="2"/>
        <v>1465422.192</v>
      </c>
      <c r="L8" s="4">
        <f t="shared" si="3"/>
        <v>315344.01599999983</v>
      </c>
      <c r="M8">
        <v>150</v>
      </c>
      <c r="N8" s="5">
        <f>'[1]Aircraft Data'!$J$6*'[1]CO2 calculations'!C9</f>
        <v>34447.200000000004</v>
      </c>
      <c r="O8" s="5">
        <f>N8*G8</f>
        <v>10747526.400000002</v>
      </c>
      <c r="P8" s="6">
        <f t="shared" si="5"/>
        <v>27557.760000000006</v>
      </c>
      <c r="Q8" s="5">
        <f t="shared" si="4"/>
        <v>8598021.1200000029</v>
      </c>
      <c r="R8">
        <v>20000</v>
      </c>
    </row>
    <row r="9" spans="1:18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 s="9">
        <v>3010.7750000000001</v>
      </c>
      <c r="I9" s="10">
        <f>'[1]CO2 calculations'!K10</f>
        <v>11561.376</v>
      </c>
      <c r="J9" s="10">
        <f t="shared" si="1"/>
        <v>8439804.4800000004</v>
      </c>
      <c r="K9" s="11">
        <f t="shared" si="2"/>
        <v>6945255.7700000014</v>
      </c>
      <c r="L9" s="11">
        <f t="shared" si="3"/>
        <v>1494548.709999999</v>
      </c>
      <c r="M9">
        <v>150</v>
      </c>
      <c r="N9" s="12">
        <f>'[1]Aircraft Data'!$J$6*'[1]CO2 calculations'!C10</f>
        <v>99730.200000000012</v>
      </c>
      <c r="O9" s="12">
        <f>N9*G9</f>
        <v>72803046.000000015</v>
      </c>
      <c r="P9" s="14">
        <f t="shared" si="5"/>
        <v>79784.160000000018</v>
      </c>
      <c r="Q9" s="12">
        <f t="shared" si="4"/>
        <v>58242436.800000012</v>
      </c>
      <c r="R9">
        <v>20000</v>
      </c>
    </row>
    <row r="10" spans="1:18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 s="3">
        <v>2274.7249999999999</v>
      </c>
      <c r="I10" s="4">
        <f>'[1]CO2 calculations'!K11</f>
        <v>8734.9439999999995</v>
      </c>
      <c r="J10" s="4">
        <f t="shared" si="1"/>
        <v>12753018.239999998</v>
      </c>
      <c r="K10" s="4">
        <f t="shared" si="2"/>
        <v>10494671.26</v>
      </c>
      <c r="L10" s="4">
        <f t="shared" si="3"/>
        <v>2258346.9799999986</v>
      </c>
      <c r="M10">
        <v>150</v>
      </c>
      <c r="N10" s="5">
        <f>'[1]Aircraft Data'!$J$6*'[1]CO2 calculations'!C11</f>
        <v>59727</v>
      </c>
      <c r="O10" s="5">
        <f>N10*G10</f>
        <v>87201420</v>
      </c>
      <c r="P10" s="6">
        <f t="shared" si="5"/>
        <v>47781.600000000006</v>
      </c>
      <c r="Q10" s="5">
        <f t="shared" si="4"/>
        <v>69761136</v>
      </c>
      <c r="R10">
        <v>20000</v>
      </c>
    </row>
    <row r="11" spans="1:18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 s="9">
        <v>4227.6750000000002</v>
      </c>
      <c r="I11" s="10">
        <f>'[1]CO2 calculations'!K12</f>
        <v>16234.272000000001</v>
      </c>
      <c r="J11" s="10">
        <f t="shared" si="1"/>
        <v>5065092.8640000001</v>
      </c>
      <c r="K11" s="11">
        <f t="shared" si="2"/>
        <v>4168149.3360000006</v>
      </c>
      <c r="L11" s="11">
        <f t="shared" si="3"/>
        <v>896943.52799999947</v>
      </c>
      <c r="M11">
        <v>150</v>
      </c>
      <c r="N11" s="12">
        <f>'[1]Aircraft Data'!$J$6*'[1]CO2 calculations'!C12</f>
        <v>148067.40000000002</v>
      </c>
      <c r="O11" s="12">
        <f>N11*G11</f>
        <v>46197028.800000004</v>
      </c>
      <c r="P11" s="14">
        <f t="shared" si="5"/>
        <v>118453.92000000003</v>
      </c>
      <c r="Q11" s="12">
        <f t="shared" si="4"/>
        <v>36957623.040000007</v>
      </c>
      <c r="R11">
        <v>20000</v>
      </c>
    </row>
    <row r="12" spans="1:18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 s="3">
        <v>3588.125</v>
      </c>
      <c r="I12" s="4">
        <f>'[1]CO2 calculations'!K13</f>
        <v>13778.4</v>
      </c>
      <c r="J12" s="4">
        <f t="shared" si="1"/>
        <v>4298860.8</v>
      </c>
      <c r="K12" s="4">
        <f t="shared" si="2"/>
        <v>3537604.2</v>
      </c>
      <c r="L12" s="4">
        <f t="shared" si="3"/>
        <v>761256.59999999963</v>
      </c>
      <c r="M12">
        <v>150</v>
      </c>
      <c r="N12" s="5">
        <f>'[1]Aircraft Data'!$J$6*'[1]CO2 calculations'!C13</f>
        <v>119454</v>
      </c>
      <c r="O12" s="5">
        <f>N12*G12</f>
        <v>37269648</v>
      </c>
      <c r="P12" s="6">
        <f t="shared" si="5"/>
        <v>95563.200000000012</v>
      </c>
      <c r="Q12" s="5">
        <f t="shared" si="4"/>
        <v>29815718.400000002</v>
      </c>
      <c r="R12">
        <v>20000</v>
      </c>
    </row>
    <row r="13" spans="1:18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 s="9">
        <v>5185.3999999999996</v>
      </c>
      <c r="I13" s="10">
        <f>'[1]CO2 calculations'!K14</f>
        <v>19911.935999999998</v>
      </c>
      <c r="J13" s="10">
        <f t="shared" si="1"/>
        <v>14535713.279999999</v>
      </c>
      <c r="K13" s="11">
        <f t="shared" si="2"/>
        <v>11961680.720000001</v>
      </c>
      <c r="L13" s="11">
        <f t="shared" si="3"/>
        <v>2574032.5599999987</v>
      </c>
      <c r="M13">
        <v>150</v>
      </c>
      <c r="N13" s="12">
        <f>'[1]Aircraft Data'!$J$6*'[1]CO2 calculations'!C14</f>
        <v>194460</v>
      </c>
      <c r="O13" s="12">
        <f>N13*G13</f>
        <v>141955800</v>
      </c>
      <c r="P13" s="14">
        <f t="shared" si="5"/>
        <v>155568</v>
      </c>
      <c r="Q13" s="12">
        <f t="shared" si="4"/>
        <v>113564640</v>
      </c>
      <c r="R13">
        <v>20000</v>
      </c>
    </row>
    <row r="14" spans="1:18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 s="3">
        <v>6247.125</v>
      </c>
      <c r="I14" s="4">
        <f>'[1]CO2 calculations'!K15</f>
        <v>23988.959999999999</v>
      </c>
      <c r="J14" s="4">
        <f t="shared" si="1"/>
        <v>17511940.800000001</v>
      </c>
      <c r="K14" s="4">
        <f t="shared" si="2"/>
        <v>14410867.950000001</v>
      </c>
      <c r="L14" s="4">
        <f t="shared" si="3"/>
        <v>3101072.8499999996</v>
      </c>
      <c r="M14">
        <v>150</v>
      </c>
      <c r="N14" s="5">
        <f>'[1]Aircraft Data'!$J$6*'[1]CO2 calculations'!C15</f>
        <v>219184.2</v>
      </c>
      <c r="O14" s="5">
        <f>N14*G14</f>
        <v>160004466</v>
      </c>
      <c r="P14" s="6">
        <f t="shared" si="5"/>
        <v>175347.36000000002</v>
      </c>
      <c r="Q14" s="5">
        <f t="shared" si="4"/>
        <v>128003572.80000001</v>
      </c>
      <c r="R14">
        <v>20000</v>
      </c>
    </row>
    <row r="15" spans="1:18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 s="9">
        <v>5268.8</v>
      </c>
      <c r="I15" s="10">
        <f>'[1]CO2 calculations'!K16</f>
        <v>20232.191999999999</v>
      </c>
      <c r="J15" s="10">
        <f t="shared" si="1"/>
        <v>14769500.16</v>
      </c>
      <c r="K15" s="11">
        <f t="shared" si="2"/>
        <v>12154067.840000002</v>
      </c>
      <c r="L15" s="11">
        <f t="shared" si="3"/>
        <v>2615432.3199999984</v>
      </c>
      <c r="M15">
        <v>150</v>
      </c>
      <c r="N15" s="12">
        <f>'[1]Aircraft Data'!$J$6*'[1]CO2 calculations'!C16</f>
        <v>186126.00000000003</v>
      </c>
      <c r="O15" s="12">
        <f>N15*G15</f>
        <v>135871980.00000003</v>
      </c>
      <c r="P15" s="14">
        <f t="shared" si="5"/>
        <v>148900.80000000002</v>
      </c>
      <c r="Q15" s="12">
        <f t="shared" si="4"/>
        <v>108697584.00000003</v>
      </c>
      <c r="R15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R7"/>
  <sheetViews>
    <sheetView topLeftCell="B1" workbookViewId="0">
      <selection activeCell="J2" sqref="J2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5.33203125" bestFit="1" customWidth="1"/>
    <col min="10" max="10" width="14.5546875" bestFit="1" customWidth="1"/>
    <col min="11" max="11" width="13.44140625" bestFit="1" customWidth="1"/>
    <col min="12" max="12" width="12.33203125" bestFit="1" customWidth="1"/>
    <col min="13" max="13" width="10" bestFit="1" customWidth="1"/>
    <col min="14" max="14" width="12" bestFit="1" customWidth="1"/>
    <col min="15" max="15" width="8.6640625" bestFit="1" customWidth="1"/>
    <col min="16" max="16" width="10" bestFit="1" customWidth="1"/>
  </cols>
  <sheetData>
    <row r="1" spans="1:18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90</v>
      </c>
      <c r="N1" s="15" t="s">
        <v>9</v>
      </c>
      <c r="O1" s="15" t="s">
        <v>10</v>
      </c>
      <c r="P1" s="15" t="s">
        <v>11</v>
      </c>
      <c r="Q1" s="15" t="s">
        <v>12</v>
      </c>
      <c r="R1" s="15" t="s">
        <v>89</v>
      </c>
    </row>
    <row r="2" spans="1:18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">
        <v>103992.37</v>
      </c>
      <c r="I2" s="4">
        <v>399330.70079999999</v>
      </c>
      <c r="J2" s="4">
        <v>124591178.6496</v>
      </c>
      <c r="K2" s="4">
        <v>102528157.43040001</v>
      </c>
      <c r="L2" s="4">
        <v>22063021.219199985</v>
      </c>
      <c r="M2" s="4">
        <v>301</v>
      </c>
      <c r="N2" s="5">
        <v>1719304.2</v>
      </c>
      <c r="O2" s="5">
        <v>536422910.39999998</v>
      </c>
      <c r="P2" s="6">
        <v>1375443</v>
      </c>
      <c r="Q2" s="5">
        <v>429138328</v>
      </c>
      <c r="R2" s="5">
        <v>50000</v>
      </c>
    </row>
    <row r="3" spans="1:18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9">
        <v>83634.09</v>
      </c>
      <c r="I3" s="10">
        <v>321154.9056</v>
      </c>
      <c r="J3" s="10">
        <v>100200330.54719999</v>
      </c>
      <c r="K3" s="11">
        <v>82456522.012800008</v>
      </c>
      <c r="L3" s="11">
        <v>17743808.534399986</v>
      </c>
      <c r="M3" s="4">
        <v>301</v>
      </c>
      <c r="N3" s="12">
        <v>1326217.2</v>
      </c>
      <c r="O3" s="12">
        <v>413779766.39999998</v>
      </c>
      <c r="P3" s="13">
        <v>1060973</v>
      </c>
      <c r="Q3" s="12">
        <v>331023813</v>
      </c>
      <c r="R3" s="5">
        <v>50000</v>
      </c>
    </row>
    <row r="4" spans="1:18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">
        <v>108618.22</v>
      </c>
      <c r="I4" s="4">
        <v>417093.96480000002</v>
      </c>
      <c r="J4" s="4">
        <v>43377772.339200005</v>
      </c>
      <c r="K4" s="4">
        <v>35696291.820800006</v>
      </c>
      <c r="L4" s="4">
        <v>7681480.5183999985</v>
      </c>
      <c r="M4" s="4">
        <v>301</v>
      </c>
      <c r="N4" s="5">
        <v>1748751</v>
      </c>
      <c r="O4" s="5">
        <v>181870104</v>
      </c>
      <c r="P4" s="6">
        <v>1399000</v>
      </c>
      <c r="Q4" s="5">
        <v>145496083</v>
      </c>
      <c r="R4" s="5">
        <v>50000</v>
      </c>
    </row>
    <row r="5" spans="1:18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9">
        <v>95974.47</v>
      </c>
      <c r="I5" s="10">
        <v>368541.96480000002</v>
      </c>
      <c r="J5" s="10">
        <v>114985093.0176</v>
      </c>
      <c r="K5" s="11">
        <v>94623149.462400004</v>
      </c>
      <c r="L5" s="11">
        <v>20361943.555199996</v>
      </c>
      <c r="M5" s="4">
        <v>301</v>
      </c>
      <c r="N5" s="12">
        <v>1703191.8</v>
      </c>
      <c r="O5" s="12">
        <v>531395841.60000002</v>
      </c>
      <c r="P5" s="13">
        <v>1362553</v>
      </c>
      <c r="Q5" s="12">
        <v>425116673</v>
      </c>
      <c r="R5" s="5">
        <v>50000</v>
      </c>
    </row>
    <row r="6" spans="1:18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">
        <v>74692.789999999994</v>
      </c>
      <c r="I6" s="4">
        <v>286820.31359999994</v>
      </c>
      <c r="J6" s="4">
        <v>89487937.843199983</v>
      </c>
      <c r="K6" s="4">
        <v>73641115.516799986</v>
      </c>
      <c r="L6" s="4">
        <v>15846822.326399997</v>
      </c>
      <c r="M6" s="4">
        <v>301</v>
      </c>
      <c r="N6" s="5">
        <v>1382055</v>
      </c>
      <c r="O6" s="5">
        <v>431201160</v>
      </c>
      <c r="P6" s="6">
        <v>1105644</v>
      </c>
      <c r="Q6" s="5">
        <v>344960928</v>
      </c>
      <c r="R6" s="5">
        <v>50000</v>
      </c>
    </row>
    <row r="7" spans="1:18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9">
        <v>75655.91</v>
      </c>
      <c r="I7" s="10">
        <v>290518.69439999998</v>
      </c>
      <c r="J7" s="10">
        <v>30213944.217599999</v>
      </c>
      <c r="K7" s="11">
        <v>24863558.262400001</v>
      </c>
      <c r="L7" s="11">
        <v>5350385.9551999979</v>
      </c>
      <c r="M7" s="4">
        <v>301</v>
      </c>
      <c r="N7" s="12">
        <v>1185094.8</v>
      </c>
      <c r="O7" s="12">
        <v>123249859.2</v>
      </c>
      <c r="P7" s="13">
        <v>948075</v>
      </c>
      <c r="Q7" s="12">
        <v>98599887</v>
      </c>
      <c r="R7" s="5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I4"/>
  <sheetViews>
    <sheetView tabSelected="1" workbookViewId="0">
      <selection activeCell="D4" sqref="D4"/>
    </sheetView>
  </sheetViews>
  <sheetFormatPr defaultRowHeight="14.4" x14ac:dyDescent="0.3"/>
  <sheetData>
    <row r="1" spans="1:9" x14ac:dyDescent="0.3">
      <c r="A1" t="s">
        <v>87</v>
      </c>
      <c r="B1" t="s">
        <v>81</v>
      </c>
      <c r="C1" t="s">
        <v>82</v>
      </c>
      <c r="D1" t="s">
        <v>93</v>
      </c>
      <c r="E1" t="s">
        <v>83</v>
      </c>
      <c r="F1" t="s">
        <v>84</v>
      </c>
      <c r="G1" t="s">
        <v>85</v>
      </c>
      <c r="H1" t="s">
        <v>88</v>
      </c>
      <c r="I1" t="s">
        <v>92</v>
      </c>
    </row>
    <row r="2" spans="1:9" x14ac:dyDescent="0.3">
      <c r="A2" t="s">
        <v>13</v>
      </c>
      <c r="B2">
        <v>20</v>
      </c>
      <c r="C2">
        <v>9172</v>
      </c>
      <c r="D2" s="20">
        <f>48867.6/1000</f>
        <v>48.867599999999996</v>
      </c>
      <c r="E2">
        <v>97.85</v>
      </c>
      <c r="F2">
        <v>21.06</v>
      </c>
      <c r="G2">
        <v>118.91</v>
      </c>
      <c r="H2">
        <f>SUM(Short_Haul!M2:M15)*2</f>
        <v>4200</v>
      </c>
      <c r="I2">
        <f>SUM(Short_Haul!R2:R15)/1000</f>
        <v>280</v>
      </c>
    </row>
    <row r="3" spans="1:9" x14ac:dyDescent="0.3">
      <c r="A3" t="s">
        <v>60</v>
      </c>
      <c r="B3">
        <v>6</v>
      </c>
      <c r="C3">
        <v>1456</v>
      </c>
      <c r="D3" s="20">
        <f>542567.9/1000</f>
        <v>542.56790000000001</v>
      </c>
      <c r="E3">
        <v>413.81</v>
      </c>
      <c r="F3">
        <v>89.05</v>
      </c>
      <c r="G3">
        <v>502.86</v>
      </c>
      <c r="H3">
        <f>SUM(Long_Haul!M2:M7)*2</f>
        <v>3612</v>
      </c>
      <c r="I3">
        <f>SUM(Long_Haul!R2:R7)/1000</f>
        <v>300</v>
      </c>
    </row>
    <row r="4" spans="1:9" x14ac:dyDescent="0.3">
      <c r="A4" t="s">
        <v>86</v>
      </c>
      <c r="B4">
        <v>26</v>
      </c>
      <c r="C4">
        <v>10628</v>
      </c>
      <c r="D4" s="20">
        <f>SUM(D2:D3)</f>
        <v>591.43550000000005</v>
      </c>
      <c r="E4">
        <v>511.66</v>
      </c>
      <c r="F4">
        <v>110.1</v>
      </c>
      <c r="G4">
        <v>621.77</v>
      </c>
      <c r="H4">
        <f>SUM(H2:H3)</f>
        <v>7812</v>
      </c>
      <c r="I4">
        <f>SUM(I2:I3)</f>
        <v>580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Short_Haul</vt:lpstr>
      <vt:lpstr>Long_Haul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2025-06-06T13:33:44Z</dcterms:modified>
</cp:coreProperties>
</file>