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uy\OneDrive\Desktop\UTD MS FERM\3rd FALL 2020\FTEC 6334 - Machine Learning\Assignments\"/>
    </mc:Choice>
  </mc:AlternateContent>
  <xr:revisionPtr revIDLastSave="0" documentId="13_ncr:1_{35888AFE-0FBB-4708-965A-59C15B501664}" xr6:coauthVersionLast="45" xr6:coauthVersionMax="45" xr10:uidLastSave="{00000000-0000-0000-0000-000000000000}"/>
  <bookViews>
    <workbookView xWindow="-120" yWindow="-120" windowWidth="29040" windowHeight="15225" xr2:uid="{FC7132F1-1492-4E81-A11C-E30E0EA55707}"/>
  </bookViews>
  <sheets>
    <sheet name="Intercept" sheetId="1" r:id="rId1"/>
    <sheet name="Female" sheetId="2" r:id="rId2"/>
    <sheet name="Male" sheetId="3" r:id="rId3"/>
    <sheet name="&gt;20" sheetId="7" r:id="rId4"/>
    <sheet name="&lt;20" sheetId="8" r:id="rId5"/>
    <sheet name="Female &amp; &gt;20" sheetId="9" r:id="rId6"/>
    <sheet name="Female &amp;  &lt;20" sheetId="5" r:id="rId7"/>
    <sheet name="Male &amp; &gt;20" sheetId="6" r:id="rId8"/>
    <sheet name="Male &amp; &lt;20" sheetId="10" r:id="rId9"/>
  </sheets>
  <definedNames>
    <definedName name="solver_adj" localSheetId="4" hidden="1">'&lt;20'!$J$10</definedName>
    <definedName name="solver_adj" localSheetId="3" hidden="1">'&gt;20'!$J$10</definedName>
    <definedName name="solver_adj" localSheetId="1" hidden="1">Female!$J$10</definedName>
    <definedName name="solver_adj" localSheetId="6" hidden="1">'Female &amp;  &lt;20'!$J$10</definedName>
    <definedName name="solver_adj" localSheetId="5" hidden="1">'Female &amp; &gt;20'!$J$10</definedName>
    <definedName name="solver_adj" localSheetId="0" hidden="1">Intercept!$J$10</definedName>
    <definedName name="solver_adj" localSheetId="2" hidden="1">Male!$J$10</definedName>
    <definedName name="solver_adj" localSheetId="8" hidden="1">'Male &amp; &lt;20'!$J$9</definedName>
    <definedName name="solver_adj" localSheetId="7" hidden="1">'Male &amp; &gt;20'!$J$10</definedName>
    <definedName name="solver_cvg" localSheetId="4" hidden="1">0.0001</definedName>
    <definedName name="solver_cvg" localSheetId="3" hidden="1">0.0001</definedName>
    <definedName name="solver_cvg" localSheetId="1" hidden="1">0.0001</definedName>
    <definedName name="solver_cvg" localSheetId="6" hidden="1">0.0001</definedName>
    <definedName name="solver_cvg" localSheetId="5" hidden="1">0.0001</definedName>
    <definedName name="solver_cvg" localSheetId="0" hidden="1">0.0001</definedName>
    <definedName name="solver_cvg" localSheetId="2" hidden="1">0.0001</definedName>
    <definedName name="solver_cvg" localSheetId="8" hidden="1">0.0001</definedName>
    <definedName name="solver_cvg" localSheetId="7" hidden="1">0.0001</definedName>
    <definedName name="solver_drv" localSheetId="4" hidden="1">1</definedName>
    <definedName name="solver_drv" localSheetId="3" hidden="1">1</definedName>
    <definedName name="solver_drv" localSheetId="1" hidden="1">1</definedName>
    <definedName name="solver_drv" localSheetId="6" hidden="1">1</definedName>
    <definedName name="solver_drv" localSheetId="5" hidden="1">1</definedName>
    <definedName name="solver_drv" localSheetId="0" hidden="1">1</definedName>
    <definedName name="solver_drv" localSheetId="2" hidden="1">1</definedName>
    <definedName name="solver_drv" localSheetId="8" hidden="1">1</definedName>
    <definedName name="solver_drv" localSheetId="7" hidden="1">1</definedName>
    <definedName name="solver_eng" localSheetId="4" hidden="1">1</definedName>
    <definedName name="solver_eng" localSheetId="3" hidden="1">1</definedName>
    <definedName name="solver_eng" localSheetId="1" hidden="1">1</definedName>
    <definedName name="solver_eng" localSheetId="6" hidden="1">1</definedName>
    <definedName name="solver_eng" localSheetId="5" hidden="1">1</definedName>
    <definedName name="solver_eng" localSheetId="0" hidden="1">1</definedName>
    <definedName name="solver_eng" localSheetId="2" hidden="1">1</definedName>
    <definedName name="solver_eng" localSheetId="8" hidden="1">1</definedName>
    <definedName name="solver_eng" localSheetId="7" hidden="1">1</definedName>
    <definedName name="solver_est" localSheetId="4" hidden="1">1</definedName>
    <definedName name="solver_est" localSheetId="3" hidden="1">1</definedName>
    <definedName name="solver_est" localSheetId="1" hidden="1">1</definedName>
    <definedName name="solver_est" localSheetId="6" hidden="1">1</definedName>
    <definedName name="solver_est" localSheetId="5" hidden="1">1</definedName>
    <definedName name="solver_est" localSheetId="0" hidden="1">1</definedName>
    <definedName name="solver_est" localSheetId="2" hidden="1">1</definedName>
    <definedName name="solver_est" localSheetId="8" hidden="1">1</definedName>
    <definedName name="solver_est" localSheetId="7" hidden="1">1</definedName>
    <definedName name="solver_itr" localSheetId="4" hidden="1">2147483647</definedName>
    <definedName name="solver_itr" localSheetId="3" hidden="1">2147483647</definedName>
    <definedName name="solver_itr" localSheetId="1" hidden="1">2147483647</definedName>
    <definedName name="solver_itr" localSheetId="6" hidden="1">2147483647</definedName>
    <definedName name="solver_itr" localSheetId="5" hidden="1">2147483647</definedName>
    <definedName name="solver_itr" localSheetId="0" hidden="1">2147483647</definedName>
    <definedName name="solver_itr" localSheetId="2" hidden="1">2147483647</definedName>
    <definedName name="solver_itr" localSheetId="8" hidden="1">2147483647</definedName>
    <definedName name="solver_itr" localSheetId="7" hidden="1">2147483647</definedName>
    <definedName name="solver_lhs1" localSheetId="1" hidden="1">Female!$C$7:$C$11</definedName>
    <definedName name="solver_lhs1" localSheetId="5" hidden="1">'Female &amp; &gt;20'!$C$7:$C$11</definedName>
    <definedName name="solver_mip" localSheetId="4" hidden="1">2147483647</definedName>
    <definedName name="solver_mip" localSheetId="3" hidden="1">2147483647</definedName>
    <definedName name="solver_mip" localSheetId="1" hidden="1">2147483647</definedName>
    <definedName name="solver_mip" localSheetId="6" hidden="1">2147483647</definedName>
    <definedName name="solver_mip" localSheetId="5" hidden="1">2147483647</definedName>
    <definedName name="solver_mip" localSheetId="0" hidden="1">2147483647</definedName>
    <definedName name="solver_mip" localSheetId="2" hidden="1">2147483647</definedName>
    <definedName name="solver_mip" localSheetId="8" hidden="1">2147483647</definedName>
    <definedName name="solver_mip" localSheetId="7" hidden="1">2147483647</definedName>
    <definedName name="solver_mni" localSheetId="4" hidden="1">30</definedName>
    <definedName name="solver_mni" localSheetId="3" hidden="1">30</definedName>
    <definedName name="solver_mni" localSheetId="1" hidden="1">30</definedName>
    <definedName name="solver_mni" localSheetId="6" hidden="1">30</definedName>
    <definedName name="solver_mni" localSheetId="5" hidden="1">30</definedName>
    <definedName name="solver_mni" localSheetId="0" hidden="1">30</definedName>
    <definedName name="solver_mni" localSheetId="2" hidden="1">30</definedName>
    <definedName name="solver_mni" localSheetId="8" hidden="1">30</definedName>
    <definedName name="solver_mni" localSheetId="7" hidden="1">30</definedName>
    <definedName name="solver_mrt" localSheetId="4" hidden="1">0.075</definedName>
    <definedName name="solver_mrt" localSheetId="3" hidden="1">0.075</definedName>
    <definedName name="solver_mrt" localSheetId="1" hidden="1">0.075</definedName>
    <definedName name="solver_mrt" localSheetId="6" hidden="1">0.075</definedName>
    <definedName name="solver_mrt" localSheetId="5" hidden="1">0.075</definedName>
    <definedName name="solver_mrt" localSheetId="0" hidden="1">0.075</definedName>
    <definedName name="solver_mrt" localSheetId="2" hidden="1">0.075</definedName>
    <definedName name="solver_mrt" localSheetId="8" hidden="1">0.075</definedName>
    <definedName name="solver_mrt" localSheetId="7" hidden="1">0.075</definedName>
    <definedName name="solver_msl" localSheetId="4" hidden="1">2</definedName>
    <definedName name="solver_msl" localSheetId="3" hidden="1">2</definedName>
    <definedName name="solver_msl" localSheetId="1" hidden="1">2</definedName>
    <definedName name="solver_msl" localSheetId="6" hidden="1">2</definedName>
    <definedName name="solver_msl" localSheetId="5" hidden="1">2</definedName>
    <definedName name="solver_msl" localSheetId="0" hidden="1">2</definedName>
    <definedName name="solver_msl" localSheetId="2" hidden="1">2</definedName>
    <definedName name="solver_msl" localSheetId="8" hidden="1">2</definedName>
    <definedName name="solver_msl" localSheetId="7" hidden="1">2</definedName>
    <definedName name="solver_neg" localSheetId="4" hidden="1">1</definedName>
    <definedName name="solver_neg" localSheetId="3" hidden="1">1</definedName>
    <definedName name="solver_neg" localSheetId="1" hidden="1">1</definedName>
    <definedName name="solver_neg" localSheetId="6" hidden="1">1</definedName>
    <definedName name="solver_neg" localSheetId="5" hidden="1">1</definedName>
    <definedName name="solver_neg" localSheetId="0" hidden="1">1</definedName>
    <definedName name="solver_neg" localSheetId="2" hidden="1">1</definedName>
    <definedName name="solver_neg" localSheetId="8" hidden="1">1</definedName>
    <definedName name="solver_neg" localSheetId="7" hidden="1">1</definedName>
    <definedName name="solver_nod" localSheetId="4" hidden="1">2147483647</definedName>
    <definedName name="solver_nod" localSheetId="3" hidden="1">2147483647</definedName>
    <definedName name="solver_nod" localSheetId="1" hidden="1">2147483647</definedName>
    <definedName name="solver_nod" localSheetId="6" hidden="1">2147483647</definedName>
    <definedName name="solver_nod" localSheetId="5" hidden="1">2147483647</definedName>
    <definedName name="solver_nod" localSheetId="0" hidden="1">2147483647</definedName>
    <definedName name="solver_nod" localSheetId="2" hidden="1">2147483647</definedName>
    <definedName name="solver_nod" localSheetId="8" hidden="1">2147483647</definedName>
    <definedName name="solver_nod" localSheetId="7" hidden="1">2147483647</definedName>
    <definedName name="solver_num" localSheetId="4" hidden="1">0</definedName>
    <definedName name="solver_num" localSheetId="3" hidden="1">0</definedName>
    <definedName name="solver_num" localSheetId="1" hidden="1">0</definedName>
    <definedName name="solver_num" localSheetId="6" hidden="1">0</definedName>
    <definedName name="solver_num" localSheetId="5" hidden="1">0</definedName>
    <definedName name="solver_num" localSheetId="0" hidden="1">0</definedName>
    <definedName name="solver_num" localSheetId="2" hidden="1">0</definedName>
    <definedName name="solver_num" localSheetId="8" hidden="1">0</definedName>
    <definedName name="solver_num" localSheetId="7" hidden="1">0</definedName>
    <definedName name="solver_nwt" localSheetId="4" hidden="1">1</definedName>
    <definedName name="solver_nwt" localSheetId="3" hidden="1">1</definedName>
    <definedName name="solver_nwt" localSheetId="1" hidden="1">1</definedName>
    <definedName name="solver_nwt" localSheetId="6" hidden="1">1</definedName>
    <definedName name="solver_nwt" localSheetId="5" hidden="1">1</definedName>
    <definedName name="solver_nwt" localSheetId="0" hidden="1">1</definedName>
    <definedName name="solver_nwt" localSheetId="2" hidden="1">1</definedName>
    <definedName name="solver_nwt" localSheetId="8" hidden="1">1</definedName>
    <definedName name="solver_nwt" localSheetId="7" hidden="1">1</definedName>
    <definedName name="solver_opt" localSheetId="4" hidden="1">'&lt;20'!$N$12</definedName>
    <definedName name="solver_opt" localSheetId="3" hidden="1">'&gt;20'!$N$14</definedName>
    <definedName name="solver_opt" localSheetId="1" hidden="1">Female!$N$12</definedName>
    <definedName name="solver_opt" localSheetId="6" hidden="1">'Female &amp;  &lt;20'!$N$12</definedName>
    <definedName name="solver_opt" localSheetId="5" hidden="1">'Female &amp; &gt;20'!$N$12</definedName>
    <definedName name="solver_opt" localSheetId="0" hidden="1">Intercept!$N$18</definedName>
    <definedName name="solver_opt" localSheetId="2" hidden="1">Male!$N$14</definedName>
    <definedName name="solver_opt" localSheetId="8" hidden="1">'Male &amp; &lt;20'!$M$12</definedName>
    <definedName name="solver_opt" localSheetId="7" hidden="1">'Male &amp; &gt;20'!$N$13</definedName>
    <definedName name="solver_pre" localSheetId="4" hidden="1">0.000001</definedName>
    <definedName name="solver_pre" localSheetId="3" hidden="1">0.000001</definedName>
    <definedName name="solver_pre" localSheetId="1" hidden="1">0.000001</definedName>
    <definedName name="solver_pre" localSheetId="6" hidden="1">0.000001</definedName>
    <definedName name="solver_pre" localSheetId="5" hidden="1">0.000001</definedName>
    <definedName name="solver_pre" localSheetId="0" hidden="1">0.000001</definedName>
    <definedName name="solver_pre" localSheetId="2" hidden="1">0.000001</definedName>
    <definedName name="solver_pre" localSheetId="8" hidden="1">0.000001</definedName>
    <definedName name="solver_pre" localSheetId="7" hidden="1">0.000001</definedName>
    <definedName name="solver_rbv" localSheetId="4" hidden="1">1</definedName>
    <definedName name="solver_rbv" localSheetId="3" hidden="1">1</definedName>
    <definedName name="solver_rbv" localSheetId="1" hidden="1">1</definedName>
    <definedName name="solver_rbv" localSheetId="6" hidden="1">1</definedName>
    <definedName name="solver_rbv" localSheetId="5" hidden="1">1</definedName>
    <definedName name="solver_rbv" localSheetId="0" hidden="1">1</definedName>
    <definedName name="solver_rbv" localSheetId="2" hidden="1">1</definedName>
    <definedName name="solver_rbv" localSheetId="8" hidden="1">1</definedName>
    <definedName name="solver_rbv" localSheetId="7" hidden="1">1</definedName>
    <definedName name="solver_rel1" localSheetId="1" hidden="1">2</definedName>
    <definedName name="solver_rel1" localSheetId="5" hidden="1">2</definedName>
    <definedName name="solver_rhs1" localSheetId="1" hidden="1">0</definedName>
    <definedName name="solver_rhs1" localSheetId="5" hidden="1">0</definedName>
    <definedName name="solver_rlx" localSheetId="4" hidden="1">2</definedName>
    <definedName name="solver_rlx" localSheetId="3" hidden="1">2</definedName>
    <definedName name="solver_rlx" localSheetId="1" hidden="1">2</definedName>
    <definedName name="solver_rlx" localSheetId="6" hidden="1">2</definedName>
    <definedName name="solver_rlx" localSheetId="5" hidden="1">2</definedName>
    <definedName name="solver_rlx" localSheetId="0" hidden="1">2</definedName>
    <definedName name="solver_rlx" localSheetId="2" hidden="1">2</definedName>
    <definedName name="solver_rlx" localSheetId="8" hidden="1">2</definedName>
    <definedName name="solver_rlx" localSheetId="7" hidden="1">2</definedName>
    <definedName name="solver_rsd" localSheetId="4" hidden="1">0</definedName>
    <definedName name="solver_rsd" localSheetId="3" hidden="1">0</definedName>
    <definedName name="solver_rsd" localSheetId="1" hidden="1">0</definedName>
    <definedName name="solver_rsd" localSheetId="6" hidden="1">0</definedName>
    <definedName name="solver_rsd" localSheetId="5" hidden="1">0</definedName>
    <definedName name="solver_rsd" localSheetId="0" hidden="1">0</definedName>
    <definedName name="solver_rsd" localSheetId="2" hidden="1">0</definedName>
    <definedName name="solver_rsd" localSheetId="8" hidden="1">0</definedName>
    <definedName name="solver_rsd" localSheetId="7" hidden="1">0</definedName>
    <definedName name="solver_scl" localSheetId="4" hidden="1">1</definedName>
    <definedName name="solver_scl" localSheetId="3" hidden="1">1</definedName>
    <definedName name="solver_scl" localSheetId="1" hidden="1">1</definedName>
    <definedName name="solver_scl" localSheetId="6" hidden="1">1</definedName>
    <definedName name="solver_scl" localSheetId="5" hidden="1">1</definedName>
    <definedName name="solver_scl" localSheetId="0" hidden="1">1</definedName>
    <definedName name="solver_scl" localSheetId="2" hidden="1">1</definedName>
    <definedName name="solver_scl" localSheetId="8" hidden="1">1</definedName>
    <definedName name="solver_scl" localSheetId="7" hidden="1">1</definedName>
    <definedName name="solver_sho" localSheetId="4" hidden="1">2</definedName>
    <definedName name="solver_sho" localSheetId="3" hidden="1">2</definedName>
    <definedName name="solver_sho" localSheetId="1" hidden="1">2</definedName>
    <definedName name="solver_sho" localSheetId="6" hidden="1">2</definedName>
    <definedName name="solver_sho" localSheetId="5" hidden="1">2</definedName>
    <definedName name="solver_sho" localSheetId="0" hidden="1">2</definedName>
    <definedName name="solver_sho" localSheetId="2" hidden="1">2</definedName>
    <definedName name="solver_sho" localSheetId="8" hidden="1">2</definedName>
    <definedName name="solver_sho" localSheetId="7" hidden="1">2</definedName>
    <definedName name="solver_ssz" localSheetId="4" hidden="1">100</definedName>
    <definedName name="solver_ssz" localSheetId="3" hidden="1">100</definedName>
    <definedName name="solver_ssz" localSheetId="1" hidden="1">100</definedName>
    <definedName name="solver_ssz" localSheetId="6" hidden="1">100</definedName>
    <definedName name="solver_ssz" localSheetId="5" hidden="1">100</definedName>
    <definedName name="solver_ssz" localSheetId="0" hidden="1">100</definedName>
    <definedName name="solver_ssz" localSheetId="2" hidden="1">100</definedName>
    <definedName name="solver_ssz" localSheetId="8" hidden="1">100</definedName>
    <definedName name="solver_ssz" localSheetId="7" hidden="1">100</definedName>
    <definedName name="solver_tim" localSheetId="4" hidden="1">2147483647</definedName>
    <definedName name="solver_tim" localSheetId="3" hidden="1">2147483647</definedName>
    <definedName name="solver_tim" localSheetId="1" hidden="1">2147483647</definedName>
    <definedName name="solver_tim" localSheetId="6" hidden="1">2147483647</definedName>
    <definedName name="solver_tim" localSheetId="5" hidden="1">2147483647</definedName>
    <definedName name="solver_tim" localSheetId="0" hidden="1">2147483647</definedName>
    <definedName name="solver_tim" localSheetId="2" hidden="1">2147483647</definedName>
    <definedName name="solver_tim" localSheetId="8" hidden="1">2147483647</definedName>
    <definedName name="solver_tim" localSheetId="7" hidden="1">2147483647</definedName>
    <definedName name="solver_tol" localSheetId="4" hidden="1">0.01</definedName>
    <definedName name="solver_tol" localSheetId="3" hidden="1">0.01</definedName>
    <definedName name="solver_tol" localSheetId="1" hidden="1">0.01</definedName>
    <definedName name="solver_tol" localSheetId="6" hidden="1">0.01</definedName>
    <definedName name="solver_tol" localSheetId="5" hidden="1">0.01</definedName>
    <definedName name="solver_tol" localSheetId="0" hidden="1">0.01</definedName>
    <definedName name="solver_tol" localSheetId="2" hidden="1">0.01</definedName>
    <definedName name="solver_tol" localSheetId="8" hidden="1">0.01</definedName>
    <definedName name="solver_tol" localSheetId="7" hidden="1">0.01</definedName>
    <definedName name="solver_typ" localSheetId="4" hidden="1">2</definedName>
    <definedName name="solver_typ" localSheetId="3" hidden="1">2</definedName>
    <definedName name="solver_typ" localSheetId="1" hidden="1">2</definedName>
    <definedName name="solver_typ" localSheetId="6" hidden="1">2</definedName>
    <definedName name="solver_typ" localSheetId="5" hidden="1">2</definedName>
    <definedName name="solver_typ" localSheetId="0" hidden="1">2</definedName>
    <definedName name="solver_typ" localSheetId="2" hidden="1">2</definedName>
    <definedName name="solver_typ" localSheetId="8" hidden="1">2</definedName>
    <definedName name="solver_typ" localSheetId="7" hidden="1">2</definedName>
    <definedName name="solver_val" localSheetId="4" hidden="1">0</definedName>
    <definedName name="solver_val" localSheetId="3" hidden="1">0</definedName>
    <definedName name="solver_val" localSheetId="1" hidden="1">0</definedName>
    <definedName name="solver_val" localSheetId="6" hidden="1">0</definedName>
    <definedName name="solver_val" localSheetId="5" hidden="1">0</definedName>
    <definedName name="solver_val" localSheetId="0" hidden="1">0</definedName>
    <definedName name="solver_val" localSheetId="2" hidden="1">0</definedName>
    <definedName name="solver_val" localSheetId="8" hidden="1">0</definedName>
    <definedName name="solver_val" localSheetId="7" hidden="1">0</definedName>
    <definedName name="solver_ver" localSheetId="4" hidden="1">3</definedName>
    <definedName name="solver_ver" localSheetId="3" hidden="1">3</definedName>
    <definedName name="solver_ver" localSheetId="1" hidden="1">3</definedName>
    <definedName name="solver_ver" localSheetId="6" hidden="1">3</definedName>
    <definedName name="solver_ver" localSheetId="5" hidden="1">3</definedName>
    <definedName name="solver_ver" localSheetId="0" hidden="1">3</definedName>
    <definedName name="solver_ver" localSheetId="2" hidden="1">3</definedName>
    <definedName name="solver_ver" localSheetId="8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0" l="1"/>
  <c r="M8" i="10"/>
  <c r="L8" i="10"/>
  <c r="K8" i="10"/>
  <c r="K7" i="10"/>
  <c r="N8" i="9"/>
  <c r="N7" i="10"/>
  <c r="M7" i="10"/>
  <c r="L7" i="10"/>
  <c r="N7" i="9"/>
  <c r="M8" i="9"/>
  <c r="M7" i="9"/>
  <c r="L8" i="9"/>
  <c r="L7" i="9"/>
  <c r="K8" i="9"/>
  <c r="K7" i="9"/>
  <c r="N8" i="8"/>
  <c r="N9" i="8"/>
  <c r="N10" i="8"/>
  <c r="M8" i="8"/>
  <c r="M9" i="8"/>
  <c r="M10" i="8"/>
  <c r="L8" i="8"/>
  <c r="L9" i="8"/>
  <c r="L10" i="8"/>
  <c r="K8" i="8"/>
  <c r="K9" i="8"/>
  <c r="K10" i="8"/>
  <c r="K7" i="8"/>
  <c r="N8" i="7"/>
  <c r="N9" i="7"/>
  <c r="N10" i="7"/>
  <c r="N11" i="7"/>
  <c r="N12" i="7"/>
  <c r="N7" i="7"/>
  <c r="M8" i="7"/>
  <c r="M9" i="7"/>
  <c r="M10" i="7"/>
  <c r="M11" i="7"/>
  <c r="M12" i="7"/>
  <c r="M7" i="7"/>
  <c r="L8" i="7"/>
  <c r="L9" i="7"/>
  <c r="L10" i="7"/>
  <c r="L11" i="7"/>
  <c r="L12" i="7"/>
  <c r="L7" i="7"/>
  <c r="K8" i="7"/>
  <c r="K9" i="7"/>
  <c r="K10" i="7"/>
  <c r="K11" i="7"/>
  <c r="K12" i="7"/>
  <c r="K7" i="7"/>
  <c r="N7" i="8"/>
  <c r="M7" i="8"/>
  <c r="L7" i="8"/>
  <c r="N8" i="6"/>
  <c r="N9" i="6"/>
  <c r="N10" i="6"/>
  <c r="M8" i="6"/>
  <c r="M9" i="6"/>
  <c r="M10" i="6"/>
  <c r="L8" i="6"/>
  <c r="L9" i="6"/>
  <c r="L10" i="6"/>
  <c r="K8" i="6"/>
  <c r="K9" i="6"/>
  <c r="K10" i="6"/>
  <c r="N7" i="6"/>
  <c r="M7" i="6"/>
  <c r="L7" i="6"/>
  <c r="K7" i="6"/>
  <c r="N8" i="5"/>
  <c r="N7" i="5"/>
  <c r="M8" i="5"/>
  <c r="M7" i="5"/>
  <c r="L8" i="5"/>
  <c r="L7" i="5"/>
  <c r="K8" i="5"/>
  <c r="K7" i="5"/>
  <c r="N8" i="2"/>
  <c r="N9" i="2"/>
  <c r="N10" i="2"/>
  <c r="N7" i="2"/>
  <c r="M8" i="2"/>
  <c r="M9" i="2"/>
  <c r="M10" i="2"/>
  <c r="M7" i="2"/>
  <c r="L8" i="2"/>
  <c r="L9" i="2"/>
  <c r="L10" i="2"/>
  <c r="L7" i="2"/>
  <c r="K8" i="2"/>
  <c r="K9" i="2"/>
  <c r="K10" i="2"/>
  <c r="K7" i="2"/>
  <c r="N12" i="3"/>
  <c r="M12" i="3"/>
  <c r="L12" i="3"/>
  <c r="K12" i="3"/>
  <c r="N11" i="3"/>
  <c r="M11" i="3"/>
  <c r="L11" i="3"/>
  <c r="K11" i="3"/>
  <c r="N10" i="3"/>
  <c r="M10" i="3"/>
  <c r="L10" i="3"/>
  <c r="K10" i="3"/>
  <c r="N9" i="3"/>
  <c r="M9" i="3"/>
  <c r="L9" i="3"/>
  <c r="K9" i="3"/>
  <c r="N8" i="3"/>
  <c r="M8" i="3"/>
  <c r="L8" i="3"/>
  <c r="K8" i="3"/>
  <c r="N7" i="3"/>
  <c r="M7" i="3"/>
  <c r="L7" i="3"/>
  <c r="K7" i="3"/>
  <c r="M12" i="10" l="1"/>
  <c r="K12" i="10"/>
  <c r="N12" i="10"/>
  <c r="L12" i="10"/>
  <c r="L12" i="9"/>
  <c r="K12" i="9"/>
  <c r="M12" i="9"/>
  <c r="N12" i="9"/>
  <c r="K12" i="8"/>
  <c r="L12" i="8"/>
  <c r="N12" i="8"/>
  <c r="M12" i="8"/>
  <c r="L14" i="7"/>
  <c r="N14" i="7"/>
  <c r="M14" i="7"/>
  <c r="K14" i="7"/>
  <c r="K13" i="6"/>
  <c r="L13" i="6"/>
  <c r="M13" i="6"/>
  <c r="N13" i="6"/>
  <c r="N12" i="5"/>
  <c r="M12" i="5"/>
  <c r="L12" i="5"/>
  <c r="K12" i="5"/>
  <c r="K14" i="3"/>
  <c r="M14" i="3"/>
  <c r="N14" i="3"/>
  <c r="N12" i="2"/>
  <c r="M12" i="2"/>
  <c r="L12" i="2"/>
  <c r="K12" i="2"/>
  <c r="L14" i="3"/>
  <c r="K10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N7" i="1"/>
  <c r="M7" i="1"/>
  <c r="L7" i="1"/>
  <c r="K8" i="1"/>
  <c r="K9" i="1"/>
  <c r="K11" i="1"/>
  <c r="K12" i="1"/>
  <c r="K13" i="1"/>
  <c r="K14" i="1"/>
  <c r="K15" i="1"/>
  <c r="K16" i="1"/>
  <c r="K7" i="1"/>
  <c r="K18" i="1" l="1"/>
  <c r="N18" i="1"/>
  <c r="M18" i="1"/>
  <c r="L18" i="1"/>
</calcChain>
</file>

<file path=xl/sharedStrings.xml><?xml version="1.0" encoding="utf-8"?>
<sst xmlns="http://schemas.openxmlformats.org/spreadsheetml/2006/main" count="242" uniqueCount="30">
  <si>
    <t>Height</t>
  </si>
  <si>
    <t>Gender</t>
  </si>
  <si>
    <t>M</t>
  </si>
  <si>
    <t>F</t>
  </si>
  <si>
    <t>Age</t>
  </si>
  <si>
    <t>&lt;20</t>
  </si>
  <si>
    <t>&gt;20</t>
  </si>
  <si>
    <t>Error - MSE</t>
  </si>
  <si>
    <t>Error-MAE</t>
  </si>
  <si>
    <t>Error-MAPE</t>
  </si>
  <si>
    <t>MSE</t>
  </si>
  <si>
    <t>MAE</t>
  </si>
  <si>
    <t>MAPE</t>
  </si>
  <si>
    <t>Error-MSPE</t>
  </si>
  <si>
    <t>MSPE</t>
  </si>
  <si>
    <t>Estimate</t>
  </si>
  <si>
    <t>Mean</t>
  </si>
  <si>
    <t>Median</t>
  </si>
  <si>
    <t>Weighted Mean</t>
  </si>
  <si>
    <t>Weighted Median</t>
  </si>
  <si>
    <t>Expected Height - Intercept Only</t>
  </si>
  <si>
    <t>Expected Height | Female</t>
  </si>
  <si>
    <t>Expected Height | Male</t>
  </si>
  <si>
    <t>Expected Height | Age &gt;20</t>
  </si>
  <si>
    <t>Expected Height | Age &lt;20</t>
  </si>
  <si>
    <t>Expected Height | Female, Age &gt;20</t>
  </si>
  <si>
    <t>Expected Height | Female, Age &lt;20</t>
  </si>
  <si>
    <t>Expected Height | Male, Age &gt;20</t>
  </si>
  <si>
    <t>Expected Height | Male, Age &lt;20</t>
  </si>
  <si>
    <t>Solver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</si>
</sst>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1" fillId="0" borderId="5" xfId="0" applyFont="1" applyFill="1" applyBorder="1" applyAlignment="1">
      <alignment horizontal="center"/>
    </xf>
    <xf numFmtId="0" fontId="1" fillId="0" borderId="4" xfId="0" applyFont="1" applyBorder="1"/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896495-C5F0-4EDD-91E7-97C4DCD3F64C}" name="Table1" displayName="Table1" ref="D6:F16" totalsRowShown="0" headerRowDxfId="40" dataDxfId="41">
  <autoFilter ref="D6:F16" xr:uid="{4ED6C21E-4F2B-4F2C-9C60-AE1145DF4DF3}"/>
  <sortState xmlns:xlrd2="http://schemas.microsoft.com/office/spreadsheetml/2017/richdata2" ref="D7:F16">
    <sortCondition ref="D6:D16"/>
  </sortState>
  <tableColumns count="3">
    <tableColumn id="1" xr3:uid="{DECBA0BB-868A-47CD-90C9-1816CA38CBE3}" name="Height" dataDxfId="44"/>
    <tableColumn id="2" xr3:uid="{2CB6341B-092E-4CC6-A35D-7034A3BEA1FC}" name="Gender" dataDxfId="43"/>
    <tableColumn id="3" xr3:uid="{016041AF-F7D4-445C-9F2E-A3DA342D66FB}" name="Age" dataDxfId="4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56CF4-B133-456E-A192-A7FB38C41235}" name="Table13" displayName="Table13" ref="D6:F10" totalsRowShown="0" headerRowDxfId="39" dataDxfId="38">
  <autoFilter ref="D6:F10" xr:uid="{4ED6C21E-4F2B-4F2C-9C60-AE1145DF4DF3}"/>
  <sortState xmlns:xlrd2="http://schemas.microsoft.com/office/spreadsheetml/2017/richdata2" ref="D7:F10">
    <sortCondition ref="D6:D10"/>
  </sortState>
  <tableColumns count="3">
    <tableColumn id="1" xr3:uid="{A233E037-66DC-4A29-AC2C-3C57502A23E1}" name="Height" dataDxfId="37"/>
    <tableColumn id="2" xr3:uid="{11CF31C2-60E2-4BE5-A65A-C2A38BE74117}" name="Gender" dataDxfId="36"/>
    <tableColumn id="3" xr3:uid="{097A2DF4-886D-4BA1-865F-0EC8E10888FE}" name="Age" dataDxfId="3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399F29-FA95-4833-8AC4-3EBFB9A719FD}" name="Table14" displayName="Table14" ref="D6:F12" totalsRowShown="0" headerRowDxfId="34" dataDxfId="33">
  <autoFilter ref="D6:F12" xr:uid="{4ED6C21E-4F2B-4F2C-9C60-AE1145DF4DF3}"/>
  <sortState xmlns:xlrd2="http://schemas.microsoft.com/office/spreadsheetml/2017/richdata2" ref="D7:F12">
    <sortCondition ref="D6:D12"/>
  </sortState>
  <tableColumns count="3">
    <tableColumn id="1" xr3:uid="{0B324779-E83E-4DCC-BDA9-E00D93291493}" name="Height" dataDxfId="32"/>
    <tableColumn id="2" xr3:uid="{F4351F37-E7C8-459B-B67F-11F572A808CF}" name="Gender" dataDxfId="31"/>
    <tableColumn id="3" xr3:uid="{7A1F61F3-E7EB-4E6E-8C76-AB6F65E35604}" name="Age" dataDxfId="3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12B43B-6258-414C-B52E-807D496A30EF}" name="Table17" displayName="Table17" ref="D6:F12" totalsRowShown="0" headerRowDxfId="19" dataDxfId="18">
  <autoFilter ref="D6:F12" xr:uid="{4ED6C21E-4F2B-4F2C-9C60-AE1145DF4DF3}"/>
  <sortState xmlns:xlrd2="http://schemas.microsoft.com/office/spreadsheetml/2017/richdata2" ref="D7:F12">
    <sortCondition ref="D6:D12"/>
  </sortState>
  <tableColumns count="3">
    <tableColumn id="1" xr3:uid="{699A097F-8139-42F6-A4E2-555C88CBA730}" name="Height" dataDxfId="17"/>
    <tableColumn id="2" xr3:uid="{989516B2-7FE6-4C10-ADFE-717F0C25F463}" name="Gender" dataDxfId="16"/>
    <tableColumn id="3" xr3:uid="{48B0815E-FDC5-4C89-92EF-C020D2C7B504}" name="Age" dataDxfId="1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19041E-BD27-4A32-93FD-E89379398414}" name="Table178" displayName="Table178" ref="D6:F10" totalsRowShown="0" headerRowDxfId="14" dataDxfId="13">
  <autoFilter ref="D6:F10" xr:uid="{4ED6C21E-4F2B-4F2C-9C60-AE1145DF4DF3}"/>
  <sortState xmlns:xlrd2="http://schemas.microsoft.com/office/spreadsheetml/2017/richdata2" ref="D7:F10">
    <sortCondition ref="D6:D10"/>
  </sortState>
  <tableColumns count="3">
    <tableColumn id="1" xr3:uid="{B291BF8C-D27D-47B1-AD3E-70D15CBE2DB4}" name="Height" dataDxfId="12"/>
    <tableColumn id="2" xr3:uid="{BB6B8E82-E3B5-46AD-AE83-9F277DEDBAC0}" name="Gender" dataDxfId="11"/>
    <tableColumn id="3" xr3:uid="{BD8883DE-0EB6-4F9A-B2FF-E9B20140A138}" name="Age" dataDxfId="1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CA5282-F301-46A3-A9E1-354ECB10F4FD}" name="Table139" displayName="Table139" ref="D6:F8" totalsRowShown="0" headerRowDxfId="9" dataDxfId="8">
  <autoFilter ref="D6:F8" xr:uid="{4ED6C21E-4F2B-4F2C-9C60-AE1145DF4DF3}"/>
  <sortState xmlns:xlrd2="http://schemas.microsoft.com/office/spreadsheetml/2017/richdata2" ref="D7:F8">
    <sortCondition ref="D6:D8"/>
  </sortState>
  <tableColumns count="3">
    <tableColumn id="1" xr3:uid="{0E72F19F-DD9A-467E-913C-A6EC61C7407F}" name="Height" dataDxfId="7"/>
    <tableColumn id="2" xr3:uid="{66EF83FF-97C6-4E3E-877B-92EB3C631DD4}" name="Gender" dataDxfId="6"/>
    <tableColumn id="3" xr3:uid="{60EF51AE-C162-4EAE-A206-01FB337F60BA}" name="Age" dataDxfId="5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47F9ED-35A3-4F05-907A-4FF4127ED117}" name="Table15" displayName="Table15" ref="D6:F8" totalsRowShown="0" headerRowDxfId="29" dataDxfId="28">
  <autoFilter ref="D6:F8" xr:uid="{4ED6C21E-4F2B-4F2C-9C60-AE1145DF4DF3}"/>
  <sortState xmlns:xlrd2="http://schemas.microsoft.com/office/spreadsheetml/2017/richdata2" ref="D7:F8">
    <sortCondition ref="D6:D8"/>
  </sortState>
  <tableColumns count="3">
    <tableColumn id="1" xr3:uid="{B0008D37-715D-4F85-91E1-2022BBF2BBA1}" name="Height" dataDxfId="27"/>
    <tableColumn id="2" xr3:uid="{87D7587B-3297-4B41-8834-024757F399FB}" name="Gender" dataDxfId="26"/>
    <tableColumn id="3" xr3:uid="{6F30607E-6431-46CF-9035-3F0A1AF7E5A4}" name="Age" dataDxfId="25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669637-B430-4E39-9759-18E16A28E885}" name="Table16" displayName="Table16" ref="D6:F10" totalsRowShown="0" headerRowDxfId="24" dataDxfId="23">
  <autoFilter ref="D6:F10" xr:uid="{4ED6C21E-4F2B-4F2C-9C60-AE1145DF4DF3}"/>
  <sortState xmlns:xlrd2="http://schemas.microsoft.com/office/spreadsheetml/2017/richdata2" ref="D7:F10">
    <sortCondition ref="D6:D10"/>
  </sortState>
  <tableColumns count="3">
    <tableColumn id="1" xr3:uid="{708D8298-DFED-473B-9FF5-36582807F944}" name="Height" dataDxfId="22"/>
    <tableColumn id="2" xr3:uid="{21DF947E-B6B5-449F-B9A0-C239B7C0CF2A}" name="Gender" dataDxfId="21"/>
    <tableColumn id="3" xr3:uid="{72DC397C-74F6-44AA-AFB9-E34829118AA1}" name="Age" dataDxfId="20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6E2CE0-5255-46EB-ACAD-F0FED300EF73}" name="Table1410" displayName="Table1410" ref="D6:F8" totalsRowShown="0" headerRowDxfId="4" dataDxfId="3">
  <autoFilter ref="D6:F8" xr:uid="{4ED6C21E-4F2B-4F2C-9C60-AE1145DF4DF3}"/>
  <sortState xmlns:xlrd2="http://schemas.microsoft.com/office/spreadsheetml/2017/richdata2" ref="D7:F8">
    <sortCondition ref="D6:D8"/>
  </sortState>
  <tableColumns count="3">
    <tableColumn id="1" xr3:uid="{7A08AA35-CD5F-46B6-95DD-0150B5DC7430}" name="Height" dataDxfId="2"/>
    <tableColumn id="2" xr3:uid="{6E8D8BE9-D849-4CD1-A90A-30B100F17A0B}" name="Gender" dataDxfId="1"/>
    <tableColumn id="3" xr3:uid="{029A0C38-AA20-4174-BACC-86AFBBDE3B09}" name="Ag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7427-FEFE-4337-B26F-924D0D8AAD90}">
  <dimension ref="D3:N18"/>
  <sheetViews>
    <sheetView showGridLines="0" tabSelected="1" workbookViewId="0">
      <selection activeCell="I25" sqref="I25"/>
    </sheetView>
  </sheetViews>
  <sheetFormatPr defaultRowHeight="15" x14ac:dyDescent="0.25"/>
  <cols>
    <col min="3" max="3" width="25.140625" bestFit="1" customWidth="1"/>
    <col min="4" max="4" width="13.28515625" style="1" customWidth="1"/>
    <col min="5" max="5" width="14.42578125" style="1" customWidth="1"/>
    <col min="6" max="6" width="12" bestFit="1" customWidth="1"/>
    <col min="7" max="7" width="12" customWidth="1"/>
    <col min="8" max="8" width="23.42578125" customWidth="1"/>
    <col min="9" max="9" width="6.7109375" customWidth="1"/>
    <col min="10" max="10" width="8.85546875" style="1"/>
    <col min="11" max="12" width="11.7109375" style="1" customWidth="1"/>
    <col min="13" max="13" width="11.85546875" style="1" customWidth="1"/>
    <col min="14" max="14" width="11.5703125" customWidth="1"/>
  </cols>
  <sheetData>
    <row r="3" spans="4:14" x14ac:dyDescent="0.25">
      <c r="I3" s="18" t="s">
        <v>29</v>
      </c>
      <c r="J3" s="18"/>
      <c r="K3" s="18"/>
      <c r="L3" s="18"/>
      <c r="M3" s="18"/>
      <c r="N3" s="18"/>
    </row>
    <row r="5" spans="4:14" x14ac:dyDescent="0.25">
      <c r="I5" s="15" t="s">
        <v>20</v>
      </c>
      <c r="J5" s="16"/>
      <c r="K5" s="16"/>
      <c r="L5" s="16"/>
      <c r="M5" s="16"/>
      <c r="N5" s="17"/>
    </row>
    <row r="6" spans="4:14" x14ac:dyDescent="0.25">
      <c r="D6" s="3" t="s">
        <v>0</v>
      </c>
      <c r="E6" s="3" t="s">
        <v>1</v>
      </c>
      <c r="F6" s="3" t="s">
        <v>4</v>
      </c>
      <c r="G6" s="3"/>
      <c r="H6" s="2"/>
      <c r="I6" s="5"/>
      <c r="J6" s="3" t="s">
        <v>15</v>
      </c>
      <c r="K6" s="2" t="s">
        <v>7</v>
      </c>
      <c r="L6" s="2" t="s">
        <v>8</v>
      </c>
      <c r="M6" s="2" t="s">
        <v>9</v>
      </c>
      <c r="N6" s="6" t="s">
        <v>13</v>
      </c>
    </row>
    <row r="7" spans="4:14" x14ac:dyDescent="0.25">
      <c r="D7" s="4">
        <v>110</v>
      </c>
      <c r="E7" s="4" t="s">
        <v>2</v>
      </c>
      <c r="F7" s="4" t="s">
        <v>5</v>
      </c>
      <c r="G7" s="4"/>
      <c r="H7" t="s">
        <v>16</v>
      </c>
      <c r="I7" s="7" t="s">
        <v>10</v>
      </c>
      <c r="J7" s="8">
        <v>163.50000000000003</v>
      </c>
      <c r="K7" s="8">
        <f>(D7-J$7)^2</f>
        <v>2862.2500000000032</v>
      </c>
      <c r="L7" s="8">
        <f>ABS(D7-J$8)</f>
        <v>53.160811571117591</v>
      </c>
      <c r="M7" s="8">
        <f>ABS((D7-J$9)/D7)</f>
        <v>0.45454545479932967</v>
      </c>
      <c r="N7" s="9">
        <f>((D7-J$10)/D7)^2</f>
        <v>0.17050825430238126</v>
      </c>
    </row>
    <row r="8" spans="4:14" x14ac:dyDescent="0.25">
      <c r="D8" s="4">
        <v>150</v>
      </c>
      <c r="E8" s="4" t="s">
        <v>3</v>
      </c>
      <c r="F8" s="4" t="s">
        <v>5</v>
      </c>
      <c r="G8" s="4"/>
      <c r="H8" t="s">
        <v>17</v>
      </c>
      <c r="I8" s="7" t="s">
        <v>11</v>
      </c>
      <c r="J8" s="8">
        <v>163.16081157111759</v>
      </c>
      <c r="K8" s="8">
        <f>(D8-J$7)^2</f>
        <v>182.25000000000077</v>
      </c>
      <c r="L8" s="8">
        <f>ABS(D8-J$8)</f>
        <v>13.160811571117591</v>
      </c>
      <c r="M8" s="8">
        <f>ABS((D8-J$9)/D8)</f>
        <v>6.6666666852841741E-2</v>
      </c>
      <c r="N8" s="9">
        <f>((D8-J$10)/D8)^2</f>
        <v>1.3065379710657538E-3</v>
      </c>
    </row>
    <row r="9" spans="4:14" x14ac:dyDescent="0.25">
      <c r="D9" s="4">
        <v>155</v>
      </c>
      <c r="E9" s="4" t="s">
        <v>3</v>
      </c>
      <c r="F9" s="4" t="s">
        <v>6</v>
      </c>
      <c r="G9" s="4"/>
      <c r="H9" t="s">
        <v>18</v>
      </c>
      <c r="I9" s="7" t="s">
        <v>12</v>
      </c>
      <c r="J9" s="8">
        <v>160.00000002792626</v>
      </c>
      <c r="K9" s="8">
        <f>(D9-J$7)^2</f>
        <v>72.250000000000483</v>
      </c>
      <c r="L9" s="8">
        <f>ABS(D9-J$8)</f>
        <v>8.1608115711175913</v>
      </c>
      <c r="M9" s="8">
        <f>ABS((D9-J$9)/D9)</f>
        <v>3.2258064696298466E-2</v>
      </c>
      <c r="N9" s="9">
        <f>((D9-J$10)/D9)^2</f>
        <v>7.4092720187414684E-6</v>
      </c>
    </row>
    <row r="10" spans="4:14" x14ac:dyDescent="0.25">
      <c r="D10" s="4">
        <v>160</v>
      </c>
      <c r="E10" s="4" t="s">
        <v>2</v>
      </c>
      <c r="F10" s="4" t="s">
        <v>6</v>
      </c>
      <c r="G10" s="4"/>
      <c r="H10" t="s">
        <v>19</v>
      </c>
      <c r="I10" s="7" t="s">
        <v>14</v>
      </c>
      <c r="J10" s="8">
        <v>155.42190965887292</v>
      </c>
      <c r="K10" s="8">
        <f>(D10-J$7)^2</f>
        <v>12.250000000000199</v>
      </c>
      <c r="L10" s="8">
        <f>ABS(D10-J$8)</f>
        <v>3.1608115711175913</v>
      </c>
      <c r="M10" s="8">
        <f>ABS((D10-J$9)/D10)</f>
        <v>1.7453913869758254E-10</v>
      </c>
      <c r="N10" s="9">
        <f>((D10-J$10)/D10)^2</f>
        <v>8.1870746763754165E-4</v>
      </c>
    </row>
    <row r="11" spans="4:14" x14ac:dyDescent="0.25">
      <c r="D11" s="4">
        <v>160</v>
      </c>
      <c r="E11" s="4" t="s">
        <v>3</v>
      </c>
      <c r="F11" s="4" t="s">
        <v>6</v>
      </c>
      <c r="G11" s="4"/>
      <c r="I11" s="5"/>
      <c r="J11" s="4"/>
      <c r="K11" s="8">
        <f>(D11-J$7)^2</f>
        <v>12.250000000000199</v>
      </c>
      <c r="L11" s="8">
        <f>ABS(D11-J$8)</f>
        <v>3.1608115711175913</v>
      </c>
      <c r="M11" s="8">
        <f>ABS((D11-J$9)/D11)</f>
        <v>1.7453913869758254E-10</v>
      </c>
      <c r="N11" s="9">
        <f>((D11-J$10)/D11)^2</f>
        <v>8.1870746763754165E-4</v>
      </c>
    </row>
    <row r="12" spans="4:14" x14ac:dyDescent="0.25">
      <c r="D12" s="4">
        <v>165</v>
      </c>
      <c r="E12" s="4" t="s">
        <v>3</v>
      </c>
      <c r="F12" s="4" t="s">
        <v>5</v>
      </c>
      <c r="G12" s="4"/>
      <c r="I12" s="5"/>
      <c r="J12" s="4"/>
      <c r="K12" s="8">
        <f>(D12-J$7)^2</f>
        <v>2.2499999999999147</v>
      </c>
      <c r="L12" s="8">
        <f>ABS(D12-J$8)</f>
        <v>1.8391884288824087</v>
      </c>
      <c r="M12" s="8">
        <f>ABS((D12-J$9)/D12)</f>
        <v>3.0303030133780228E-2</v>
      </c>
      <c r="N12" s="9">
        <f>((D12-J$10)/D12)^2</f>
        <v>3.3696901591475431E-3</v>
      </c>
    </row>
    <row r="13" spans="4:14" x14ac:dyDescent="0.25">
      <c r="D13" s="4">
        <v>175</v>
      </c>
      <c r="E13" s="4" t="s">
        <v>2</v>
      </c>
      <c r="F13" s="4" t="s">
        <v>6</v>
      </c>
      <c r="G13" s="4"/>
      <c r="I13" s="5"/>
      <c r="J13" s="4"/>
      <c r="K13" s="8">
        <f>(D13-J$7)^2</f>
        <v>132.24999999999935</v>
      </c>
      <c r="L13" s="8">
        <f>ABS(D13-J$8)</f>
        <v>11.839188428882409</v>
      </c>
      <c r="M13" s="8">
        <f>ABS((D13-J$9)/D13)</f>
        <v>8.5714285554707073E-2</v>
      </c>
      <c r="N13" s="9">
        <f>((D13-J$10)/D13)^2</f>
        <v>1.251597131119456E-2</v>
      </c>
    </row>
    <row r="14" spans="4:14" x14ac:dyDescent="0.25">
      <c r="D14" s="4">
        <v>180</v>
      </c>
      <c r="E14" s="4" t="s">
        <v>2</v>
      </c>
      <c r="F14" s="4" t="s">
        <v>6</v>
      </c>
      <c r="G14" s="4"/>
      <c r="I14" s="5"/>
      <c r="J14" s="4"/>
      <c r="K14" s="8">
        <f>(D14-J$7)^2</f>
        <v>272.24999999999909</v>
      </c>
      <c r="L14" s="8">
        <f>ABS(D14-J$8)</f>
        <v>16.839188428882409</v>
      </c>
      <c r="M14" s="8">
        <f>ABS((D14-J$9)/D14)</f>
        <v>0.11111111095596521</v>
      </c>
      <c r="N14" s="9">
        <f>((D14-J$10)/D14)^2</f>
        <v>1.8644522370882845E-2</v>
      </c>
    </row>
    <row r="15" spans="4:14" x14ac:dyDescent="0.25">
      <c r="D15" s="4">
        <v>185</v>
      </c>
      <c r="E15" s="4" t="s">
        <v>2</v>
      </c>
      <c r="F15" s="4" t="s">
        <v>5</v>
      </c>
      <c r="G15" s="4"/>
      <c r="I15" s="5"/>
      <c r="J15" s="4"/>
      <c r="K15" s="8">
        <f>(D15-J$7)^2</f>
        <v>462.24999999999875</v>
      </c>
      <c r="L15" s="8">
        <f>ABS(D15-J$8)</f>
        <v>21.839188428882409</v>
      </c>
      <c r="M15" s="8">
        <f>ABS((D15-J$9)/D15)</f>
        <v>0.13513513498418236</v>
      </c>
      <c r="N15" s="9">
        <f>((D15-J$10)/D15)^2</f>
        <v>2.5562116237483567E-2</v>
      </c>
    </row>
    <row r="16" spans="4:14" x14ac:dyDescent="0.25">
      <c r="D16" s="4">
        <v>195</v>
      </c>
      <c r="E16" s="4" t="s">
        <v>2</v>
      </c>
      <c r="F16" s="4" t="s">
        <v>6</v>
      </c>
      <c r="G16" s="4"/>
      <c r="I16" s="5"/>
      <c r="J16" s="4"/>
      <c r="K16" s="8">
        <f>(D16-J$7)^2</f>
        <v>992.24999999999818</v>
      </c>
      <c r="L16" s="8">
        <f>ABS(D16-J$8)</f>
        <v>31.839188428882409</v>
      </c>
      <c r="M16" s="8">
        <f>ABS((D16-J$9)/D16)</f>
        <v>0.17948717934396788</v>
      </c>
      <c r="N16" s="9">
        <f>((D16-J$10)/D16)^2</f>
        <v>4.1194614991463943E-2</v>
      </c>
    </row>
    <row r="17" spans="9:14" x14ac:dyDescent="0.25">
      <c r="I17" s="5"/>
      <c r="J17" s="4"/>
      <c r="K17" s="8"/>
      <c r="L17" s="8"/>
      <c r="M17" s="8"/>
      <c r="N17" s="10"/>
    </row>
    <row r="18" spans="9:14" x14ac:dyDescent="0.25">
      <c r="I18" s="11"/>
      <c r="J18" s="12"/>
      <c r="K18" s="13">
        <f>SUM(K7:K16)</f>
        <v>5002.5</v>
      </c>
      <c r="L18" s="13">
        <f>SUM(L7:L16)</f>
        <v>165</v>
      </c>
      <c r="M18" s="13">
        <f>SUM(M7:M16)</f>
        <v>1.095220927670151</v>
      </c>
      <c r="N18" s="14">
        <f>SUM(N7:N16)</f>
        <v>0.27474653155091328</v>
      </c>
    </row>
  </sheetData>
  <mergeCells count="2">
    <mergeCell ref="I5:N5"/>
    <mergeCell ref="I3:N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1B98-A8FE-4DD2-BD1F-18B82AB549E8}">
  <dimension ref="D3:N12"/>
  <sheetViews>
    <sheetView showGridLines="0" workbookViewId="0">
      <selection activeCell="I3" sqref="I3:N3"/>
    </sheetView>
  </sheetViews>
  <sheetFormatPr defaultRowHeight="15" x14ac:dyDescent="0.25"/>
  <cols>
    <col min="3" max="3" width="25.140625" bestFit="1" customWidth="1"/>
    <col min="4" max="4" width="13.28515625" style="1" customWidth="1"/>
    <col min="5" max="5" width="14.42578125" style="1" customWidth="1"/>
    <col min="6" max="6" width="12" bestFit="1" customWidth="1"/>
    <col min="7" max="7" width="12" customWidth="1"/>
    <col min="8" max="8" width="23.42578125" customWidth="1"/>
    <col min="9" max="9" width="6.7109375" customWidth="1"/>
    <col min="10" max="10" width="9.140625" style="1"/>
    <col min="11" max="12" width="11.7109375" style="1" customWidth="1"/>
    <col min="13" max="13" width="11.85546875" style="1" customWidth="1"/>
    <col min="14" max="14" width="11.5703125" customWidth="1"/>
  </cols>
  <sheetData>
    <row r="3" spans="4:14" x14ac:dyDescent="0.25">
      <c r="I3" s="18" t="s">
        <v>29</v>
      </c>
      <c r="J3" s="18"/>
      <c r="K3" s="18"/>
      <c r="L3" s="18"/>
      <c r="M3" s="18"/>
      <c r="N3" s="18"/>
    </row>
    <row r="5" spans="4:14" x14ac:dyDescent="0.25">
      <c r="I5" s="15" t="s">
        <v>21</v>
      </c>
      <c r="J5" s="16"/>
      <c r="K5" s="16"/>
      <c r="L5" s="16"/>
      <c r="M5" s="16"/>
      <c r="N5" s="17"/>
    </row>
    <row r="6" spans="4:14" x14ac:dyDescent="0.25">
      <c r="D6" s="3" t="s">
        <v>0</v>
      </c>
      <c r="E6" s="3" t="s">
        <v>1</v>
      </c>
      <c r="F6" s="3" t="s">
        <v>4</v>
      </c>
      <c r="G6" s="3"/>
      <c r="H6" s="2"/>
      <c r="I6" s="5"/>
      <c r="J6" s="3" t="s">
        <v>15</v>
      </c>
      <c r="K6" s="2" t="s">
        <v>7</v>
      </c>
      <c r="L6" s="2" t="s">
        <v>8</v>
      </c>
      <c r="M6" s="2" t="s">
        <v>9</v>
      </c>
      <c r="N6" s="6" t="s">
        <v>13</v>
      </c>
    </row>
    <row r="7" spans="4:14" x14ac:dyDescent="0.25">
      <c r="D7" s="4">
        <v>150</v>
      </c>
      <c r="E7" s="4" t="s">
        <v>3</v>
      </c>
      <c r="F7" s="4" t="s">
        <v>5</v>
      </c>
      <c r="G7" s="4"/>
      <c r="H7" t="s">
        <v>16</v>
      </c>
      <c r="I7" s="7" t="s">
        <v>10</v>
      </c>
      <c r="J7" s="8">
        <v>157.5</v>
      </c>
      <c r="K7" s="8">
        <f>(Table13[[#This Row],[Height]]-J$7)^2</f>
        <v>56.25</v>
      </c>
      <c r="L7" s="8">
        <f>ABS(Table13[[#This Row],[Height]]-J$8)</f>
        <v>7.6202832146503283</v>
      </c>
      <c r="M7" s="8">
        <f>ABS((Table13[[#This Row],[Height]]-J$9)/Table13[[#This Row],[Height]])</f>
        <v>3.3342574071389589E-2</v>
      </c>
      <c r="N7" s="9">
        <f>((Table13[[#This Row],[Height]]-J$10)/Table13[[#This Row],[Height]])^2</f>
        <v>2.2423601521218322E-3</v>
      </c>
    </row>
    <row r="8" spans="4:14" x14ac:dyDescent="0.25">
      <c r="D8" s="4">
        <v>155</v>
      </c>
      <c r="E8" s="4" t="s">
        <v>3</v>
      </c>
      <c r="F8" s="4" t="s">
        <v>6</v>
      </c>
      <c r="G8" s="4"/>
      <c r="H8" t="s">
        <v>17</v>
      </c>
      <c r="I8" s="7" t="s">
        <v>11</v>
      </c>
      <c r="J8" s="8">
        <v>157.62028321465033</v>
      </c>
      <c r="K8" s="8">
        <f>(Table13[[#This Row],[Height]]-J$7)^2</f>
        <v>6.25</v>
      </c>
      <c r="L8" s="8">
        <f>ABS(Table13[[#This Row],[Height]]-J$8)</f>
        <v>2.6202832146503283</v>
      </c>
      <c r="M8" s="8">
        <f>ABS((Table13[[#This Row],[Height]]-J$9)/Table13[[#This Row],[Height]])</f>
        <v>8.9426497318585931E-6</v>
      </c>
      <c r="N8" s="9">
        <f>((Table13[[#This Row],[Height]]-J$10)/Table13[[#This Row],[Height]])^2</f>
        <v>1.8408971428192134E-4</v>
      </c>
    </row>
    <row r="9" spans="4:14" x14ac:dyDescent="0.25">
      <c r="D9" s="4">
        <v>160</v>
      </c>
      <c r="E9" s="4" t="s">
        <v>3</v>
      </c>
      <c r="F9" s="4" t="s">
        <v>6</v>
      </c>
      <c r="G9" s="4"/>
      <c r="H9" t="s">
        <v>18</v>
      </c>
      <c r="I9" s="7" t="s">
        <v>12</v>
      </c>
      <c r="J9" s="8">
        <v>155.00138611070844</v>
      </c>
      <c r="K9" s="8">
        <f>(Table13[[#This Row],[Height]]-J$7)^2</f>
        <v>6.25</v>
      </c>
      <c r="L9" s="8">
        <f>ABS(Table13[[#This Row],[Height]]-J$8)</f>
        <v>2.3797167853496717</v>
      </c>
      <c r="M9" s="8">
        <f>ABS((Table13[[#This Row],[Height]]-J$9)/Table13[[#This Row],[Height]])</f>
        <v>3.1241336808072263E-2</v>
      </c>
      <c r="N9" s="9">
        <f>((Table13[[#This Row],[Height]]-J$10)/Table13[[#This Row],[Height]])^2</f>
        <v>3.2782841205097993E-4</v>
      </c>
    </row>
    <row r="10" spans="4:14" x14ac:dyDescent="0.25">
      <c r="D10" s="4">
        <v>165</v>
      </c>
      <c r="E10" s="4" t="s">
        <v>3</v>
      </c>
      <c r="F10" s="4" t="s">
        <v>5</v>
      </c>
      <c r="G10" s="4"/>
      <c r="H10" t="s">
        <v>19</v>
      </c>
      <c r="I10" s="7" t="s">
        <v>14</v>
      </c>
      <c r="J10" s="8">
        <v>157.10303480371181</v>
      </c>
      <c r="K10" s="8">
        <f>(Table13[[#This Row],[Height]]-J$7)^2</f>
        <v>56.25</v>
      </c>
      <c r="L10" s="8">
        <f>ABS(Table13[[#This Row],[Height]]-J$8)</f>
        <v>7.3797167853496717</v>
      </c>
      <c r="M10" s="8">
        <f>ABS((Table13[[#This Row],[Height]]-J$9)/Table13[[#This Row],[Height]])</f>
        <v>6.0597659935100377E-2</v>
      </c>
      <c r="N10" s="9">
        <f>((Table13[[#This Row],[Height]]-J$10)/Table13[[#This Row],[Height]])^2</f>
        <v>2.2906174219058592E-3</v>
      </c>
    </row>
    <row r="11" spans="4:14" x14ac:dyDescent="0.25">
      <c r="G11" s="4"/>
      <c r="I11" s="5"/>
      <c r="J11" s="4"/>
      <c r="K11" s="8"/>
      <c r="L11" s="8"/>
      <c r="M11" s="8"/>
      <c r="N11" s="9"/>
    </row>
    <row r="12" spans="4:14" x14ac:dyDescent="0.25">
      <c r="I12" s="11"/>
      <c r="J12" s="12"/>
      <c r="K12" s="13">
        <f>SUM(K7:K11)</f>
        <v>125</v>
      </c>
      <c r="L12" s="13">
        <f>SUM(L7:L11)</f>
        <v>20</v>
      </c>
      <c r="M12" s="13">
        <f>SUM(M7:M11)</f>
        <v>0.12519051346429408</v>
      </c>
      <c r="N12" s="14">
        <f>SUM(N7:N11)</f>
        <v>5.0448957003605931E-3</v>
      </c>
    </row>
  </sheetData>
  <mergeCells count="2">
    <mergeCell ref="I5:N5"/>
    <mergeCell ref="I3:N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22EB-0D9B-4E22-B129-BF135175D951}">
  <dimension ref="D3:N14"/>
  <sheetViews>
    <sheetView showGridLines="0" workbookViewId="0">
      <selection activeCell="H29" sqref="H29"/>
    </sheetView>
  </sheetViews>
  <sheetFormatPr defaultRowHeight="15" x14ac:dyDescent="0.25"/>
  <cols>
    <col min="3" max="3" width="25.140625" bestFit="1" customWidth="1"/>
    <col min="4" max="4" width="13.28515625" style="1" customWidth="1"/>
    <col min="5" max="5" width="14.42578125" style="1" customWidth="1"/>
    <col min="6" max="6" width="12" bestFit="1" customWidth="1"/>
    <col min="7" max="7" width="12" customWidth="1"/>
    <col min="8" max="8" width="23.42578125" customWidth="1"/>
    <col min="9" max="9" width="6.7109375" customWidth="1"/>
    <col min="10" max="10" width="9.140625" style="1"/>
    <col min="11" max="12" width="11.7109375" style="1" customWidth="1"/>
    <col min="13" max="13" width="11.85546875" style="1" customWidth="1"/>
    <col min="14" max="14" width="11.5703125" customWidth="1"/>
  </cols>
  <sheetData>
    <row r="3" spans="4:14" x14ac:dyDescent="0.25">
      <c r="I3" s="18" t="s">
        <v>29</v>
      </c>
      <c r="J3" s="18"/>
      <c r="K3" s="18"/>
      <c r="L3" s="18"/>
      <c r="M3" s="18"/>
      <c r="N3" s="18"/>
    </row>
    <row r="5" spans="4:14" x14ac:dyDescent="0.25">
      <c r="I5" s="15" t="s">
        <v>22</v>
      </c>
      <c r="J5" s="16"/>
      <c r="K5" s="16"/>
      <c r="L5" s="16"/>
      <c r="M5" s="16"/>
      <c r="N5" s="17"/>
    </row>
    <row r="6" spans="4:14" x14ac:dyDescent="0.25">
      <c r="D6" s="3" t="s">
        <v>0</v>
      </c>
      <c r="E6" s="3" t="s">
        <v>1</v>
      </c>
      <c r="F6" s="3" t="s">
        <v>4</v>
      </c>
      <c r="G6" s="3"/>
      <c r="H6" s="2"/>
      <c r="I6" s="5"/>
      <c r="J6" s="3" t="s">
        <v>15</v>
      </c>
      <c r="K6" s="2" t="s">
        <v>7</v>
      </c>
      <c r="L6" s="2" t="s">
        <v>8</v>
      </c>
      <c r="M6" s="2" t="s">
        <v>9</v>
      </c>
      <c r="N6" s="6" t="s">
        <v>13</v>
      </c>
    </row>
    <row r="7" spans="4:14" x14ac:dyDescent="0.25">
      <c r="D7" s="4">
        <v>110</v>
      </c>
      <c r="E7" s="4" t="s">
        <v>2</v>
      </c>
      <c r="F7" s="4" t="s">
        <v>5</v>
      </c>
      <c r="G7" s="4"/>
      <c r="H7" t="s">
        <v>16</v>
      </c>
      <c r="I7" s="7" t="s">
        <v>10</v>
      </c>
      <c r="J7" s="8">
        <v>167.49999996912121</v>
      </c>
      <c r="K7" s="8">
        <f>(D7-J$7)^2</f>
        <v>3306.2499964489384</v>
      </c>
      <c r="L7" s="8">
        <f>ABS(D7-J$8)</f>
        <v>66.906257100711883</v>
      </c>
      <c r="M7" s="8">
        <f>ABS((D7-J$9)/D7)</f>
        <v>0.5909090749486503</v>
      </c>
      <c r="N7" s="9">
        <f>((D7-J$10)/D7)^2</f>
        <v>0.16212785216252365</v>
      </c>
    </row>
    <row r="8" spans="4:14" x14ac:dyDescent="0.25">
      <c r="D8" s="4">
        <v>160</v>
      </c>
      <c r="E8" s="4" t="s">
        <v>2</v>
      </c>
      <c r="F8" s="4" t="s">
        <v>6</v>
      </c>
      <c r="G8" s="4"/>
      <c r="H8" t="s">
        <v>17</v>
      </c>
      <c r="I8" s="7" t="s">
        <v>11</v>
      </c>
      <c r="J8" s="8">
        <v>176.90625710071188</v>
      </c>
      <c r="K8" s="8">
        <f>(D8-J$7)^2</f>
        <v>56.249999536818081</v>
      </c>
      <c r="L8" s="8">
        <f>ABS(D8-J$8)</f>
        <v>16.906257100711883</v>
      </c>
      <c r="M8" s="8">
        <f>ABS((D8-J$9)/D8)</f>
        <v>9.374998902719707E-2</v>
      </c>
      <c r="N8" s="9">
        <f>((D8-J$10)/D8)^2</f>
        <v>1.2728780625391454E-3</v>
      </c>
    </row>
    <row r="9" spans="4:14" x14ac:dyDescent="0.25">
      <c r="D9" s="4">
        <v>175</v>
      </c>
      <c r="E9" s="4" t="s">
        <v>2</v>
      </c>
      <c r="F9" s="4" t="s">
        <v>6</v>
      </c>
      <c r="G9" s="4"/>
      <c r="H9" t="s">
        <v>18</v>
      </c>
      <c r="I9" s="7" t="s">
        <v>12</v>
      </c>
      <c r="J9" s="8">
        <v>174.99999824435153</v>
      </c>
      <c r="K9" s="8">
        <f>(D9-J$7)^2</f>
        <v>56.250000463181919</v>
      </c>
      <c r="L9" s="8">
        <f>ABS(D9-J$8)</f>
        <v>1.9062571007118834</v>
      </c>
      <c r="M9" s="8">
        <f>ABS((D9-J$9)/D9)</f>
        <v>1.0032276967259739E-8</v>
      </c>
      <c r="N9" s="9">
        <f>((D9-J$10)/D9)^2</f>
        <v>1.4002849912533614E-2</v>
      </c>
    </row>
    <row r="10" spans="4:14" x14ac:dyDescent="0.25">
      <c r="D10" s="4">
        <v>180</v>
      </c>
      <c r="E10" s="4" t="s">
        <v>2</v>
      </c>
      <c r="F10" s="4" t="s">
        <v>6</v>
      </c>
      <c r="G10" s="4"/>
      <c r="H10" t="s">
        <v>19</v>
      </c>
      <c r="I10" s="7" t="s">
        <v>14</v>
      </c>
      <c r="J10" s="8">
        <v>154.29161332765534</v>
      </c>
      <c r="K10" s="8">
        <f>(D10-J$7)^2</f>
        <v>156.25000077196987</v>
      </c>
      <c r="L10" s="8">
        <f>ABS(D10-J$8)</f>
        <v>3.0937428992881166</v>
      </c>
      <c r="M10" s="8">
        <f>ABS((D10-J$9)/D10)</f>
        <v>2.7777787531380386E-2</v>
      </c>
      <c r="N10" s="9">
        <f>((D10-J$10)/D10)^2</f>
        <v>2.0398800780703351E-2</v>
      </c>
    </row>
    <row r="11" spans="4:14" x14ac:dyDescent="0.25">
      <c r="D11" s="4">
        <v>185</v>
      </c>
      <c r="E11" s="4" t="s">
        <v>2</v>
      </c>
      <c r="F11" s="4" t="s">
        <v>5</v>
      </c>
      <c r="G11" s="4"/>
      <c r="I11" s="5"/>
      <c r="J11" s="4"/>
      <c r="K11" s="8">
        <f>(D11-J$7)^2</f>
        <v>306.25000108075784</v>
      </c>
      <c r="L11" s="8">
        <f>ABS(D11-J$8)</f>
        <v>8.0937428992881166</v>
      </c>
      <c r="M11" s="8">
        <f>ABS((D11-J$9)/D11)</f>
        <v>5.405406354404578E-2</v>
      </c>
      <c r="N11" s="9">
        <f>((D11-J$10)/D11)^2</f>
        <v>2.7553104806960847E-2</v>
      </c>
    </row>
    <row r="12" spans="4:14" x14ac:dyDescent="0.25">
      <c r="D12" s="4">
        <v>195</v>
      </c>
      <c r="E12" s="4" t="s">
        <v>2</v>
      </c>
      <c r="F12" s="4" t="s">
        <v>6</v>
      </c>
      <c r="G12" s="4"/>
      <c r="I12" s="5"/>
      <c r="J12" s="4"/>
      <c r="K12" s="8">
        <f>(D12-J$7)^2</f>
        <v>756.25000169833368</v>
      </c>
      <c r="L12" s="8">
        <f>ABS(D12-J$8)</f>
        <v>18.093742899288117</v>
      </c>
      <c r="M12" s="8">
        <f>ABS((D12-J$9)/D12)</f>
        <v>0.10256411156742805</v>
      </c>
      <c r="N12" s="9">
        <f>((D12-J$10)/D12)^2</f>
        <v>4.3581137290338683E-2</v>
      </c>
    </row>
    <row r="13" spans="4:14" x14ac:dyDescent="0.25">
      <c r="I13" s="5"/>
      <c r="J13" s="4"/>
      <c r="K13" s="8"/>
      <c r="L13" s="8"/>
      <c r="M13" s="8"/>
      <c r="N13" s="10"/>
    </row>
    <row r="14" spans="4:14" x14ac:dyDescent="0.25">
      <c r="I14" s="11"/>
      <c r="J14" s="12"/>
      <c r="K14" s="13">
        <f>SUM(K7:K12)</f>
        <v>4637.5</v>
      </c>
      <c r="L14" s="13">
        <f>SUM(L7:L12)</f>
        <v>115</v>
      </c>
      <c r="M14" s="13">
        <f>SUM(M7:M12)</f>
        <v>0.86905503665097861</v>
      </c>
      <c r="N14" s="14">
        <f>SUM(N7:N12)</f>
        <v>0.26893662301559929</v>
      </c>
    </row>
  </sheetData>
  <mergeCells count="2">
    <mergeCell ref="I5:N5"/>
    <mergeCell ref="I3:N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285A-9A3E-4E73-B7E0-8B9E29D30302}">
  <dimension ref="D3:N14"/>
  <sheetViews>
    <sheetView showGridLines="0" workbookViewId="0">
      <selection activeCell="H25" sqref="H25"/>
    </sheetView>
  </sheetViews>
  <sheetFormatPr defaultRowHeight="15" x14ac:dyDescent="0.25"/>
  <cols>
    <col min="3" max="3" width="25.140625" bestFit="1" customWidth="1"/>
    <col min="4" max="4" width="13.28515625" style="1" customWidth="1"/>
    <col min="5" max="5" width="14.42578125" style="1" customWidth="1"/>
    <col min="6" max="6" width="12" bestFit="1" customWidth="1"/>
    <col min="7" max="7" width="12" customWidth="1"/>
    <col min="8" max="8" width="23.42578125" customWidth="1"/>
    <col min="9" max="9" width="6.7109375" customWidth="1"/>
    <col min="10" max="10" width="9.140625" style="1"/>
    <col min="11" max="12" width="11.7109375" style="1" customWidth="1"/>
    <col min="13" max="13" width="11.85546875" style="1" customWidth="1"/>
    <col min="14" max="14" width="11.5703125" customWidth="1"/>
  </cols>
  <sheetData>
    <row r="3" spans="4:14" x14ac:dyDescent="0.25">
      <c r="I3" s="18" t="s">
        <v>29</v>
      </c>
      <c r="J3" s="18"/>
      <c r="K3" s="18"/>
      <c r="L3" s="18"/>
      <c r="M3" s="18"/>
      <c r="N3" s="18"/>
    </row>
    <row r="5" spans="4:14" x14ac:dyDescent="0.25">
      <c r="I5" s="15" t="s">
        <v>23</v>
      </c>
      <c r="J5" s="16"/>
      <c r="K5" s="16"/>
      <c r="L5" s="16"/>
      <c r="M5" s="16"/>
      <c r="N5" s="17"/>
    </row>
    <row r="6" spans="4:14" x14ac:dyDescent="0.25">
      <c r="D6" s="3" t="s">
        <v>0</v>
      </c>
      <c r="E6" s="3" t="s">
        <v>1</v>
      </c>
      <c r="F6" s="3" t="s">
        <v>4</v>
      </c>
      <c r="G6" s="3"/>
      <c r="H6" s="2"/>
      <c r="I6" s="5"/>
      <c r="J6" s="3" t="s">
        <v>15</v>
      </c>
      <c r="K6" s="2" t="s">
        <v>7</v>
      </c>
      <c r="L6" s="2" t="s">
        <v>8</v>
      </c>
      <c r="M6" s="2" t="s">
        <v>9</v>
      </c>
      <c r="N6" s="6" t="s">
        <v>13</v>
      </c>
    </row>
    <row r="7" spans="4:14" x14ac:dyDescent="0.25">
      <c r="D7" s="4">
        <v>155</v>
      </c>
      <c r="E7" s="4" t="s">
        <v>3</v>
      </c>
      <c r="F7" s="4" t="s">
        <v>6</v>
      </c>
      <c r="G7" s="4"/>
      <c r="H7" t="s">
        <v>16</v>
      </c>
      <c r="I7" s="7" t="s">
        <v>10</v>
      </c>
      <c r="J7" s="8">
        <v>170.83333332876603</v>
      </c>
      <c r="K7" s="8">
        <f>(D7-J$7)^2</f>
        <v>250.6944442998132</v>
      </c>
      <c r="L7" s="8">
        <f>ABS(Table17[[#This Row],[Height]]-J$8)</f>
        <v>14.14343443113583</v>
      </c>
      <c r="M7" s="8">
        <f>ABS((D7-J$9)/D7)</f>
        <v>3.2259646380749296E-2</v>
      </c>
      <c r="N7" s="9">
        <f>((D7-J$10)/D7)^2</f>
        <v>7.7916293223245182E-3</v>
      </c>
    </row>
    <row r="8" spans="4:14" x14ac:dyDescent="0.25">
      <c r="D8" s="4">
        <v>160</v>
      </c>
      <c r="E8" s="4" t="s">
        <v>2</v>
      </c>
      <c r="F8" s="4" t="s">
        <v>6</v>
      </c>
      <c r="G8" s="4"/>
      <c r="H8" t="s">
        <v>17</v>
      </c>
      <c r="I8" s="7" t="s">
        <v>11</v>
      </c>
      <c r="J8" s="8">
        <v>169.14343443113583</v>
      </c>
      <c r="K8" s="8">
        <f>(D8-J$7)^2</f>
        <v>117.36111101215289</v>
      </c>
      <c r="L8" s="8">
        <f>ABS(Table17[[#This Row],[Height]]-J$8)</f>
        <v>9.1434344311358302</v>
      </c>
      <c r="M8" s="8">
        <f t="shared" ref="M8:M13" si="0">ABS((D8-J$9)/D8)</f>
        <v>1.5324313508813248E-6</v>
      </c>
      <c r="N8" s="9">
        <f t="shared" ref="N8:N12" si="1">((D8-J$10)/D8)^2</f>
        <v>2.9443388549056566E-3</v>
      </c>
    </row>
    <row r="9" spans="4:14" x14ac:dyDescent="0.25">
      <c r="D9" s="4">
        <v>160</v>
      </c>
      <c r="E9" s="4" t="s">
        <v>3</v>
      </c>
      <c r="F9" s="4" t="s">
        <v>6</v>
      </c>
      <c r="G9" s="4"/>
      <c r="H9" t="s">
        <v>18</v>
      </c>
      <c r="I9" s="7" t="s">
        <v>12</v>
      </c>
      <c r="J9" s="8">
        <v>160.00024518901614</v>
      </c>
      <c r="K9" s="8">
        <f t="shared" ref="K8:K12" si="2">(D9-J$7)^2</f>
        <v>117.36111101215289</v>
      </c>
      <c r="L9" s="8">
        <f>ABS(Table17[[#This Row],[Height]]-J$8)</f>
        <v>9.1434344311358302</v>
      </c>
      <c r="M9" s="8">
        <f t="shared" si="0"/>
        <v>1.5324313508813248E-6</v>
      </c>
      <c r="N9" s="9">
        <f t="shared" si="1"/>
        <v>2.9443388549056566E-3</v>
      </c>
    </row>
    <row r="10" spans="4:14" x14ac:dyDescent="0.25">
      <c r="D10" s="4">
        <v>175</v>
      </c>
      <c r="E10" s="4" t="s">
        <v>2</v>
      </c>
      <c r="F10" s="4" t="s">
        <v>6</v>
      </c>
      <c r="G10" s="4"/>
      <c r="H10" t="s">
        <v>19</v>
      </c>
      <c r="I10" s="7" t="s">
        <v>14</v>
      </c>
      <c r="J10" s="8">
        <v>168.68188197832617</v>
      </c>
      <c r="K10" s="8">
        <f t="shared" si="2"/>
        <v>17.361111149171965</v>
      </c>
      <c r="L10" s="8">
        <f>ABS(Table17[[#This Row],[Height]]-J$8)</f>
        <v>5.8565655688641698</v>
      </c>
      <c r="M10" s="8">
        <f t="shared" si="0"/>
        <v>8.5712884634193479E-2</v>
      </c>
      <c r="N10" s="9">
        <f t="shared" si="1"/>
        <v>1.3034649905567207E-3</v>
      </c>
    </row>
    <row r="11" spans="4:14" x14ac:dyDescent="0.25">
      <c r="D11" s="4">
        <v>180</v>
      </c>
      <c r="E11" s="4" t="s">
        <v>2</v>
      </c>
      <c r="F11" s="4" t="s">
        <v>6</v>
      </c>
      <c r="G11" s="4"/>
      <c r="I11" s="5"/>
      <c r="J11" s="4"/>
      <c r="K11" s="8">
        <f t="shared" si="2"/>
        <v>84.027777861511652</v>
      </c>
      <c r="L11" s="8">
        <f>ABS(Table17[[#This Row],[Height]]-J$8)</f>
        <v>10.85656556886417</v>
      </c>
      <c r="M11" s="8">
        <f t="shared" si="0"/>
        <v>0.11110974894991033</v>
      </c>
      <c r="N11" s="9">
        <f t="shared" si="1"/>
        <v>3.953697393596846E-3</v>
      </c>
    </row>
    <row r="12" spans="4:14" x14ac:dyDescent="0.25">
      <c r="D12" s="4">
        <v>195</v>
      </c>
      <c r="E12" s="4" t="s">
        <v>2</v>
      </c>
      <c r="F12" s="4" t="s">
        <v>6</v>
      </c>
      <c r="G12" s="4"/>
      <c r="I12" s="5"/>
      <c r="J12" s="4"/>
      <c r="K12" s="8">
        <f t="shared" si="2"/>
        <v>584.02777799853072</v>
      </c>
      <c r="L12" s="8">
        <f>ABS(Table17[[#This Row],[Height]]-J$8)</f>
        <v>25.85656556886417</v>
      </c>
      <c r="M12" s="8">
        <f t="shared" si="0"/>
        <v>0.17948592210760952</v>
      </c>
      <c r="N12" s="9">
        <f t="shared" si="1"/>
        <v>1.8215472352472124E-2</v>
      </c>
    </row>
    <row r="13" spans="4:14" x14ac:dyDescent="0.25">
      <c r="I13" s="5"/>
      <c r="J13" s="4"/>
      <c r="K13" s="8"/>
      <c r="L13" s="8"/>
      <c r="M13" s="8"/>
      <c r="N13" s="10"/>
    </row>
    <row r="14" spans="4:14" x14ac:dyDescent="0.25">
      <c r="I14" s="11"/>
      <c r="J14" s="12"/>
      <c r="K14" s="13">
        <f>SUM(K7:K12)</f>
        <v>1170.8333333333335</v>
      </c>
      <c r="L14" s="13">
        <f>SUM(L7:L12)</f>
        <v>75</v>
      </c>
      <c r="M14" s="13">
        <f>SUM(M7:M12)</f>
        <v>0.40857126693516443</v>
      </c>
      <c r="N14" s="14">
        <f>SUM(N7:N12)</f>
        <v>3.7152941768761522E-2</v>
      </c>
    </row>
  </sheetData>
  <mergeCells count="2">
    <mergeCell ref="I5:N5"/>
    <mergeCell ref="I3:N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8F4A9-921F-4850-B887-5FBEFF641940}">
  <dimension ref="D3:N12"/>
  <sheetViews>
    <sheetView showGridLines="0" workbookViewId="0">
      <selection activeCell="H25" sqref="H25"/>
    </sheetView>
  </sheetViews>
  <sheetFormatPr defaultRowHeight="15" x14ac:dyDescent="0.25"/>
  <cols>
    <col min="3" max="3" width="25.140625" bestFit="1" customWidth="1"/>
    <col min="4" max="4" width="13.28515625" style="1" customWidth="1"/>
    <col min="5" max="5" width="14.42578125" style="1" customWidth="1"/>
    <col min="6" max="6" width="12" bestFit="1" customWidth="1"/>
    <col min="7" max="7" width="12" customWidth="1"/>
    <col min="8" max="8" width="23.42578125" customWidth="1"/>
    <col min="9" max="9" width="6.7109375" customWidth="1"/>
    <col min="10" max="10" width="9.140625" style="1"/>
    <col min="11" max="12" width="11.7109375" style="1" customWidth="1"/>
    <col min="13" max="13" width="11.85546875" style="1" customWidth="1"/>
    <col min="14" max="14" width="11.5703125" customWidth="1"/>
  </cols>
  <sheetData>
    <row r="3" spans="4:14" x14ac:dyDescent="0.25">
      <c r="I3" s="18" t="s">
        <v>29</v>
      </c>
      <c r="J3" s="18"/>
      <c r="K3" s="18"/>
      <c r="L3" s="18"/>
      <c r="M3" s="18"/>
      <c r="N3" s="18"/>
    </row>
    <row r="5" spans="4:14" x14ac:dyDescent="0.25">
      <c r="I5" s="15" t="s">
        <v>24</v>
      </c>
      <c r="J5" s="16"/>
      <c r="K5" s="16"/>
      <c r="L5" s="16"/>
      <c r="M5" s="16"/>
      <c r="N5" s="17"/>
    </row>
    <row r="6" spans="4:14" x14ac:dyDescent="0.25">
      <c r="D6" s="3" t="s">
        <v>0</v>
      </c>
      <c r="E6" s="3" t="s">
        <v>1</v>
      </c>
      <c r="F6" s="3" t="s">
        <v>4</v>
      </c>
      <c r="G6" s="3"/>
      <c r="H6" s="2"/>
      <c r="I6" s="5"/>
      <c r="J6" s="3" t="s">
        <v>15</v>
      </c>
      <c r="K6" s="2" t="s">
        <v>7</v>
      </c>
      <c r="L6" s="2" t="s">
        <v>8</v>
      </c>
      <c r="M6" s="2" t="s">
        <v>9</v>
      </c>
      <c r="N6" s="6" t="s">
        <v>13</v>
      </c>
    </row>
    <row r="7" spans="4:14" x14ac:dyDescent="0.25">
      <c r="D7" s="4">
        <v>110</v>
      </c>
      <c r="E7" s="4" t="s">
        <v>2</v>
      </c>
      <c r="F7" s="4" t="s">
        <v>5</v>
      </c>
      <c r="G7" s="4"/>
      <c r="H7" t="s">
        <v>16</v>
      </c>
      <c r="I7" s="7" t="s">
        <v>10</v>
      </c>
      <c r="J7" s="8">
        <v>152.49999996949967</v>
      </c>
      <c r="K7" s="8">
        <f>(D7-J$7)^2</f>
        <v>1806.2499974074719</v>
      </c>
      <c r="L7" s="8">
        <f>ABS(D7-J$8)</f>
        <v>41.984703632887175</v>
      </c>
      <c r="M7" s="8">
        <f>ABS((D7-J$9)/D7)</f>
        <v>0.36363640065983338</v>
      </c>
      <c r="N7" s="9">
        <f>((D7-J$10)/D7)^2</f>
        <v>7.9558755018785121E-2</v>
      </c>
    </row>
    <row r="8" spans="4:14" x14ac:dyDescent="0.25">
      <c r="D8" s="4">
        <v>150</v>
      </c>
      <c r="E8" s="4" t="s">
        <v>3</v>
      </c>
      <c r="F8" s="4" t="s">
        <v>5</v>
      </c>
      <c r="G8" s="4"/>
      <c r="H8" t="s">
        <v>17</v>
      </c>
      <c r="I8" s="7" t="s">
        <v>11</v>
      </c>
      <c r="J8" s="8">
        <v>151.98470363288718</v>
      </c>
      <c r="K8" s="8">
        <f t="shared" ref="K8:K10" si="0">(D8-J$7)^2</f>
        <v>6.2499998474983451</v>
      </c>
      <c r="L8" s="8">
        <f t="shared" ref="L8:L10" si="1">ABS(D8-J$8)</f>
        <v>1.9847036328871752</v>
      </c>
      <c r="M8" s="8">
        <f t="shared" ref="M8:M10" si="2">ABS((D8-J$9)/D8)</f>
        <v>2.7150544497089868E-8</v>
      </c>
      <c r="N8" s="9">
        <f t="shared" ref="N8:N10" si="3">((D8-J$10)/D8)^2</f>
        <v>3.5786096921967795E-3</v>
      </c>
    </row>
    <row r="9" spans="4:14" x14ac:dyDescent="0.25">
      <c r="D9" s="4">
        <v>165</v>
      </c>
      <c r="E9" s="4" t="s">
        <v>3</v>
      </c>
      <c r="F9" s="4" t="s">
        <v>5</v>
      </c>
      <c r="G9" s="4"/>
      <c r="H9" t="s">
        <v>18</v>
      </c>
      <c r="I9" s="7" t="s">
        <v>12</v>
      </c>
      <c r="J9" s="8">
        <v>150.00000407258167</v>
      </c>
      <c r="K9" s="8">
        <f t="shared" si="0"/>
        <v>156.25000076250828</v>
      </c>
      <c r="L9" s="8">
        <f t="shared" si="1"/>
        <v>13.015296367112825</v>
      </c>
      <c r="M9" s="8">
        <f t="shared" si="2"/>
        <v>9.0909066226777732E-2</v>
      </c>
      <c r="N9" s="9">
        <f t="shared" si="3"/>
        <v>2.1109839722850337E-2</v>
      </c>
    </row>
    <row r="10" spans="4:14" x14ac:dyDescent="0.25">
      <c r="D10" s="4">
        <v>185</v>
      </c>
      <c r="E10" s="4" t="s">
        <v>2</v>
      </c>
      <c r="F10" s="4" t="s">
        <v>5</v>
      </c>
      <c r="G10" s="4"/>
      <c r="H10" t="s">
        <v>19</v>
      </c>
      <c r="I10" s="7" t="s">
        <v>14</v>
      </c>
      <c r="J10" s="8">
        <v>141.0267777206609</v>
      </c>
      <c r="K10" s="8">
        <f t="shared" si="0"/>
        <v>1056.2500019825216</v>
      </c>
      <c r="L10" s="8">
        <f t="shared" si="1"/>
        <v>33.015296367112825</v>
      </c>
      <c r="M10" s="8">
        <f t="shared" si="2"/>
        <v>0.18918916717523418</v>
      </c>
      <c r="N10" s="9">
        <f t="shared" si="3"/>
        <v>5.6498006650932485E-2</v>
      </c>
    </row>
    <row r="11" spans="4:14" x14ac:dyDescent="0.25">
      <c r="I11" s="5"/>
      <c r="J11" s="4"/>
      <c r="K11" s="8"/>
      <c r="L11" s="8"/>
      <c r="M11" s="8"/>
      <c r="N11" s="10"/>
    </row>
    <row r="12" spans="4:14" x14ac:dyDescent="0.25">
      <c r="I12" s="11"/>
      <c r="J12" s="12"/>
      <c r="K12" s="13">
        <f>SUM(K7:K10)</f>
        <v>3025</v>
      </c>
      <c r="L12" s="13">
        <f>SUM(L7:L10)</f>
        <v>90</v>
      </c>
      <c r="M12" s="13">
        <f>SUM(M7:M10)</f>
        <v>0.64373466121238976</v>
      </c>
      <c r="N12" s="14">
        <f>SUM(N7:N10)</f>
        <v>0.16074521108476472</v>
      </c>
    </row>
  </sheetData>
  <mergeCells count="2">
    <mergeCell ref="I5:N5"/>
    <mergeCell ref="I3:N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65FB-CC7A-4A61-B30A-5DE797FDA4AA}">
  <dimension ref="D3:N12"/>
  <sheetViews>
    <sheetView showGridLines="0" workbookViewId="0">
      <selection activeCell="A15" sqref="A15:XFD16"/>
    </sheetView>
  </sheetViews>
  <sheetFormatPr defaultRowHeight="15" x14ac:dyDescent="0.25"/>
  <cols>
    <col min="3" max="3" width="25.140625" bestFit="1" customWidth="1"/>
    <col min="4" max="4" width="13.28515625" style="1" customWidth="1"/>
    <col min="5" max="5" width="14.42578125" style="1" customWidth="1"/>
    <col min="6" max="6" width="12" bestFit="1" customWidth="1"/>
    <col min="7" max="7" width="12" customWidth="1"/>
    <col min="8" max="8" width="23.42578125" customWidth="1"/>
    <col min="9" max="9" width="6.7109375" customWidth="1"/>
    <col min="10" max="10" width="9.140625" style="1"/>
    <col min="11" max="12" width="11.7109375" style="1" customWidth="1"/>
    <col min="13" max="13" width="11.85546875" style="1" customWidth="1"/>
    <col min="14" max="14" width="11.5703125" customWidth="1"/>
  </cols>
  <sheetData>
    <row r="3" spans="4:14" x14ac:dyDescent="0.25">
      <c r="I3" s="18" t="s">
        <v>29</v>
      </c>
      <c r="J3" s="18"/>
      <c r="K3" s="18"/>
      <c r="L3" s="18"/>
      <c r="M3" s="18"/>
      <c r="N3" s="18"/>
    </row>
    <row r="5" spans="4:14" x14ac:dyDescent="0.25">
      <c r="I5" s="15" t="s">
        <v>25</v>
      </c>
      <c r="J5" s="16"/>
      <c r="K5" s="16"/>
      <c r="L5" s="16"/>
      <c r="M5" s="16"/>
      <c r="N5" s="17"/>
    </row>
    <row r="6" spans="4:14" x14ac:dyDescent="0.25">
      <c r="D6" s="3" t="s">
        <v>0</v>
      </c>
      <c r="E6" s="3" t="s">
        <v>1</v>
      </c>
      <c r="F6" s="3" t="s">
        <v>4</v>
      </c>
      <c r="G6" s="3"/>
      <c r="H6" s="2"/>
      <c r="I6" s="5"/>
      <c r="J6" s="3" t="s">
        <v>15</v>
      </c>
      <c r="K6" s="2" t="s">
        <v>7</v>
      </c>
      <c r="L6" s="2" t="s">
        <v>8</v>
      </c>
      <c r="M6" s="2" t="s">
        <v>9</v>
      </c>
      <c r="N6" s="6" t="s">
        <v>13</v>
      </c>
    </row>
    <row r="7" spans="4:14" x14ac:dyDescent="0.25">
      <c r="D7" s="4">
        <v>155</v>
      </c>
      <c r="E7" s="4" t="s">
        <v>3</v>
      </c>
      <c r="F7" s="4" t="s">
        <v>6</v>
      </c>
      <c r="G7" s="4"/>
      <c r="H7" t="s">
        <v>16</v>
      </c>
      <c r="I7" s="7" t="s">
        <v>10</v>
      </c>
      <c r="J7" s="8">
        <v>157.49999999940798</v>
      </c>
      <c r="K7" s="8">
        <f>(Table139[[#This Row],[Height]]-J$7)^2</f>
        <v>6.249999997039879</v>
      </c>
      <c r="L7" s="8">
        <f>ABS(Table139[[#This Row],[Height]]-J$8)</f>
        <v>2.1475073066884534</v>
      </c>
      <c r="M7" s="8">
        <f>ABS((Table139[[#This Row],[Height]]-J$9)/Table139[[#This Row],[Height]])</f>
        <v>3.4175241962070538E-6</v>
      </c>
      <c r="N7" s="9">
        <f>((Table139[[#This Row],[Height]]-J$10)/Table139[[#This Row],[Height]])^2</f>
        <v>2.4389470144471539E-4</v>
      </c>
    </row>
    <row r="8" spans="4:14" x14ac:dyDescent="0.25">
      <c r="D8" s="4">
        <v>160</v>
      </c>
      <c r="E8" s="4" t="s">
        <v>3</v>
      </c>
      <c r="F8" s="4" t="s">
        <v>6</v>
      </c>
      <c r="G8" s="4"/>
      <c r="H8" t="s">
        <v>17</v>
      </c>
      <c r="I8" s="7" t="s">
        <v>11</v>
      </c>
      <c r="J8" s="8">
        <v>157.14750730668845</v>
      </c>
      <c r="K8" s="8">
        <f>(Table139[[#This Row],[Height]]-J$7)^2</f>
        <v>6.250000002960121</v>
      </c>
      <c r="L8" s="8">
        <f>ABS(Table139[[#This Row],[Height]]-J$8)</f>
        <v>2.8524926933115466</v>
      </c>
      <c r="M8" s="8">
        <f>ABS((Table139[[#This Row],[Height]]-J$9)/Table139[[#This Row],[Height]])</f>
        <v>3.1246689273434925E-2</v>
      </c>
      <c r="N8" s="9">
        <f>((Table139[[#This Row],[Height]]-J$10)/Table139[[#This Row],[Height]])^2</f>
        <v>2.598836360867708E-4</v>
      </c>
    </row>
    <row r="9" spans="4:14" x14ac:dyDescent="0.25">
      <c r="G9" s="4"/>
      <c r="H9" t="s">
        <v>18</v>
      </c>
      <c r="I9" s="7" t="s">
        <v>12</v>
      </c>
      <c r="J9" s="8">
        <v>155.00052971625041</v>
      </c>
      <c r="K9" s="8"/>
      <c r="L9" s="8"/>
      <c r="M9" s="8"/>
      <c r="N9" s="9"/>
    </row>
    <row r="10" spans="4:14" x14ac:dyDescent="0.25">
      <c r="G10" s="4"/>
      <c r="H10" t="s">
        <v>19</v>
      </c>
      <c r="I10" s="7" t="s">
        <v>14</v>
      </c>
      <c r="J10" s="8">
        <v>157.4206549118388</v>
      </c>
      <c r="K10" s="8"/>
      <c r="L10" s="8"/>
      <c r="M10" s="8"/>
      <c r="N10" s="9"/>
    </row>
    <row r="11" spans="4:14" x14ac:dyDescent="0.25">
      <c r="G11" s="4"/>
      <c r="I11" s="5"/>
      <c r="J11" s="4"/>
      <c r="K11" s="8"/>
      <c r="L11" s="8"/>
      <c r="M11" s="8"/>
      <c r="N11" s="9"/>
    </row>
    <row r="12" spans="4:14" x14ac:dyDescent="0.25">
      <c r="I12" s="11"/>
      <c r="J12" s="12"/>
      <c r="K12" s="13">
        <f>SUM(K7:K11)</f>
        <v>12.5</v>
      </c>
      <c r="L12" s="13">
        <f>SUM(L7:L11)</f>
        <v>5</v>
      </c>
      <c r="M12" s="13">
        <f>SUM(M7:M11)</f>
        <v>3.1250106797631134E-2</v>
      </c>
      <c r="N12" s="14">
        <f>SUM(N7:N11)</f>
        <v>5.0377833753148613E-4</v>
      </c>
    </row>
  </sheetData>
  <mergeCells count="2">
    <mergeCell ref="I5:N5"/>
    <mergeCell ref="I3:N3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07CE-3B77-4192-82DF-00A2AF895F63}">
  <dimension ref="D3:N12"/>
  <sheetViews>
    <sheetView showGridLines="0" workbookViewId="0">
      <selection activeCell="H22" sqref="H22"/>
    </sheetView>
  </sheetViews>
  <sheetFormatPr defaultRowHeight="15" x14ac:dyDescent="0.25"/>
  <cols>
    <col min="3" max="3" width="25.140625" bestFit="1" customWidth="1"/>
    <col min="4" max="4" width="13.28515625" style="1" customWidth="1"/>
    <col min="5" max="5" width="14.42578125" style="1" customWidth="1"/>
    <col min="6" max="6" width="12" bestFit="1" customWidth="1"/>
    <col min="7" max="7" width="12" customWidth="1"/>
    <col min="8" max="8" width="23.42578125" customWidth="1"/>
    <col min="9" max="9" width="6.7109375" customWidth="1"/>
    <col min="10" max="10" width="9.140625" style="1"/>
    <col min="11" max="12" width="11.7109375" style="1" customWidth="1"/>
    <col min="13" max="13" width="11.85546875" style="1" customWidth="1"/>
    <col min="14" max="14" width="11.5703125" customWidth="1"/>
  </cols>
  <sheetData>
    <row r="3" spans="4:14" x14ac:dyDescent="0.25">
      <c r="I3" s="18" t="s">
        <v>29</v>
      </c>
      <c r="J3" s="18"/>
      <c r="K3" s="18"/>
      <c r="L3" s="18"/>
      <c r="M3" s="18"/>
      <c r="N3" s="18"/>
    </row>
    <row r="5" spans="4:14" x14ac:dyDescent="0.25">
      <c r="I5" s="15" t="s">
        <v>26</v>
      </c>
      <c r="J5" s="16"/>
      <c r="K5" s="16"/>
      <c r="L5" s="16"/>
      <c r="M5" s="16"/>
      <c r="N5" s="17"/>
    </row>
    <row r="6" spans="4:14" x14ac:dyDescent="0.25">
      <c r="D6" s="3" t="s">
        <v>0</v>
      </c>
      <c r="E6" s="3" t="s">
        <v>1</v>
      </c>
      <c r="F6" s="3" t="s">
        <v>4</v>
      </c>
      <c r="G6" s="3"/>
      <c r="H6" s="2"/>
      <c r="I6" s="5"/>
      <c r="J6" s="3" t="s">
        <v>15</v>
      </c>
      <c r="K6" s="2" t="s">
        <v>7</v>
      </c>
      <c r="L6" s="2" t="s">
        <v>8</v>
      </c>
      <c r="M6" s="2" t="s">
        <v>9</v>
      </c>
      <c r="N6" s="6" t="s">
        <v>13</v>
      </c>
    </row>
    <row r="7" spans="4:14" x14ac:dyDescent="0.25">
      <c r="D7" s="4">
        <v>150</v>
      </c>
      <c r="E7" s="4" t="s">
        <v>3</v>
      </c>
      <c r="F7" s="4" t="s">
        <v>5</v>
      </c>
      <c r="G7" s="4"/>
      <c r="H7" t="s">
        <v>16</v>
      </c>
      <c r="I7" s="7" t="s">
        <v>10</v>
      </c>
      <c r="J7" s="8">
        <v>157.4999999945598</v>
      </c>
      <c r="K7" s="8">
        <f>(Table15[[#This Row],[Height]]-J$7)^2</f>
        <v>56.249999918397009</v>
      </c>
      <c r="L7" s="8">
        <f>ABS(Table15[[#This Row],[Height]]-J$8)</f>
        <v>14.471869328493625</v>
      </c>
      <c r="M7" s="8">
        <f>ABS((Table15[[#This Row],[Height]]-J$9)/Table15[[#This Row],[Height]])</f>
        <v>2.4140461145331454E-7</v>
      </c>
      <c r="N7" s="9">
        <f>((Table15[[#This Row],[Height]]-J$10)/Table15[[#This Row],[Height]])^2</f>
        <v>2.0474601250068721E-3</v>
      </c>
    </row>
    <row r="8" spans="4:14" x14ac:dyDescent="0.25">
      <c r="D8" s="4">
        <v>165</v>
      </c>
      <c r="E8" s="4" t="s">
        <v>3</v>
      </c>
      <c r="F8" s="4" t="s">
        <v>5</v>
      </c>
      <c r="G8" s="4"/>
      <c r="H8" t="s">
        <v>17</v>
      </c>
      <c r="I8" s="7" t="s">
        <v>11</v>
      </c>
      <c r="J8" s="8">
        <v>164.47186932849363</v>
      </c>
      <c r="K8" s="8">
        <f>(Table15[[#This Row],[Height]]-J$7)^2</f>
        <v>56.250000081602991</v>
      </c>
      <c r="L8" s="8">
        <f>ABS(Table15[[#This Row],[Height]]-J$8)</f>
        <v>0.52813067150637494</v>
      </c>
      <c r="M8" s="8">
        <f>ABS((Table15[[#This Row],[Height]]-J$9)/Table15[[#This Row],[Height]])</f>
        <v>9.0908871450353229E-2</v>
      </c>
      <c r="N8" s="9">
        <f>((Table15[[#This Row],[Height]]-J$10)/Table15[[#This Row],[Height]])^2</f>
        <v>2.4774267528211821E-3</v>
      </c>
    </row>
    <row r="9" spans="4:14" x14ac:dyDescent="0.25">
      <c r="H9" t="s">
        <v>18</v>
      </c>
      <c r="I9" s="7" t="s">
        <v>12</v>
      </c>
      <c r="J9" s="8">
        <v>150.00003621069172</v>
      </c>
      <c r="K9" s="8"/>
      <c r="L9" s="8"/>
      <c r="M9" s="8"/>
      <c r="N9" s="9"/>
    </row>
    <row r="10" spans="4:14" x14ac:dyDescent="0.25">
      <c r="H10" t="s">
        <v>19</v>
      </c>
      <c r="I10" s="7" t="s">
        <v>14</v>
      </c>
      <c r="J10" s="8">
        <v>156.78733031556993</v>
      </c>
      <c r="K10" s="8"/>
      <c r="L10" s="8"/>
      <c r="M10" s="8"/>
      <c r="N10" s="9"/>
    </row>
    <row r="11" spans="4:14" x14ac:dyDescent="0.25">
      <c r="I11" s="5"/>
      <c r="J11" s="4"/>
      <c r="K11" s="8"/>
      <c r="L11" s="8"/>
      <c r="M11" s="8"/>
      <c r="N11" s="10"/>
    </row>
    <row r="12" spans="4:14" x14ac:dyDescent="0.25">
      <c r="I12" s="11"/>
      <c r="J12" s="12"/>
      <c r="K12" s="13">
        <f>SUM(K7:K10)</f>
        <v>112.5</v>
      </c>
      <c r="L12" s="13">
        <f>SUM(L7:L10)</f>
        <v>15</v>
      </c>
      <c r="M12" s="13">
        <f>SUM(M7:M10)</f>
        <v>9.0909112854964683E-2</v>
      </c>
      <c r="N12" s="14">
        <f>SUM(N7:N10)</f>
        <v>4.5248868778280538E-3</v>
      </c>
    </row>
  </sheetData>
  <mergeCells count="2">
    <mergeCell ref="I5:N5"/>
    <mergeCell ref="I3:N3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421A-AA56-463D-8BEC-3300AB6CAD88}">
  <dimension ref="D3:N13"/>
  <sheetViews>
    <sheetView showGridLines="0" workbookViewId="0">
      <selection activeCell="H23" sqref="H23"/>
    </sheetView>
  </sheetViews>
  <sheetFormatPr defaultRowHeight="15" x14ac:dyDescent="0.25"/>
  <cols>
    <col min="3" max="3" width="25.140625" bestFit="1" customWidth="1"/>
    <col min="4" max="4" width="13.28515625" style="1" customWidth="1"/>
    <col min="5" max="5" width="14.42578125" style="1" customWidth="1"/>
    <col min="6" max="6" width="12" bestFit="1" customWidth="1"/>
    <col min="7" max="7" width="12" customWidth="1"/>
    <col min="8" max="8" width="23.42578125" customWidth="1"/>
    <col min="9" max="9" width="6.7109375" customWidth="1"/>
    <col min="10" max="10" width="9.140625" style="1"/>
    <col min="11" max="12" width="11.7109375" style="1" customWidth="1"/>
    <col min="13" max="13" width="11.85546875" style="1" customWidth="1"/>
    <col min="14" max="14" width="11.5703125" customWidth="1"/>
  </cols>
  <sheetData>
    <row r="3" spans="4:14" x14ac:dyDescent="0.25">
      <c r="I3" s="18" t="s">
        <v>29</v>
      </c>
      <c r="J3" s="18"/>
      <c r="K3" s="18"/>
      <c r="L3" s="18"/>
      <c r="M3" s="18"/>
      <c r="N3" s="18"/>
    </row>
    <row r="5" spans="4:14" x14ac:dyDescent="0.25">
      <c r="I5" s="15" t="s">
        <v>27</v>
      </c>
      <c r="J5" s="16"/>
      <c r="K5" s="16"/>
      <c r="L5" s="16"/>
      <c r="M5" s="16"/>
      <c r="N5" s="17"/>
    </row>
    <row r="6" spans="4:14" x14ac:dyDescent="0.25">
      <c r="D6" s="3" t="s">
        <v>0</v>
      </c>
      <c r="E6" s="3" t="s">
        <v>1</v>
      </c>
      <c r="F6" s="3" t="s">
        <v>4</v>
      </c>
      <c r="G6" s="3"/>
      <c r="H6" s="2"/>
      <c r="I6" s="5"/>
      <c r="J6" s="3" t="s">
        <v>15</v>
      </c>
      <c r="K6" s="2" t="s">
        <v>7</v>
      </c>
      <c r="L6" s="2" t="s">
        <v>8</v>
      </c>
      <c r="M6" s="2" t="s">
        <v>9</v>
      </c>
      <c r="N6" s="6" t="s">
        <v>13</v>
      </c>
    </row>
    <row r="7" spans="4:14" x14ac:dyDescent="0.25">
      <c r="D7" s="4">
        <v>160</v>
      </c>
      <c r="E7" s="4" t="s">
        <v>2</v>
      </c>
      <c r="F7" s="4" t="s">
        <v>6</v>
      </c>
      <c r="G7" s="4"/>
      <c r="H7" t="s">
        <v>16</v>
      </c>
      <c r="I7" s="7" t="s">
        <v>10</v>
      </c>
      <c r="J7" s="8">
        <v>177.50000000000003</v>
      </c>
      <c r="K7" s="8">
        <f>(D7-J$7)^2</f>
        <v>306.25000000000102</v>
      </c>
      <c r="L7" s="8">
        <f>ABS(D7-J$8)</f>
        <v>17.38596088607315</v>
      </c>
      <c r="M7" s="8">
        <f>ABS((D7-J$9)/D7)</f>
        <v>9.3759119550280975E-2</v>
      </c>
      <c r="N7" s="9">
        <f>((D7-J$10)/D7)^2</f>
        <v>9.6679426465305241E-3</v>
      </c>
    </row>
    <row r="8" spans="4:14" x14ac:dyDescent="0.25">
      <c r="D8" s="4">
        <v>175</v>
      </c>
      <c r="E8" s="4" t="s">
        <v>2</v>
      </c>
      <c r="F8" s="4" t="s">
        <v>6</v>
      </c>
      <c r="G8" s="4"/>
      <c r="H8" t="s">
        <v>17</v>
      </c>
      <c r="I8" s="7" t="s">
        <v>11</v>
      </c>
      <c r="J8" s="8">
        <v>177.38596088607315</v>
      </c>
      <c r="K8" s="8">
        <f t="shared" ref="K8:K10" si="0">(D8-J$7)^2</f>
        <v>6.2500000000001421</v>
      </c>
      <c r="L8" s="8">
        <f t="shared" ref="L8:L10" si="1">ABS(D8-J$8)</f>
        <v>2.3859608860731498</v>
      </c>
      <c r="M8" s="8">
        <f t="shared" ref="M8:M10" si="2">ABS((D8-J$9)/D8)</f>
        <v>8.3378745426086563E-6</v>
      </c>
      <c r="N8" s="9">
        <f t="shared" ref="N8:N10" si="3">((D8-J$10)/D8)^2</f>
        <v>1.7501623683008095E-5</v>
      </c>
    </row>
    <row r="9" spans="4:14" x14ac:dyDescent="0.25">
      <c r="D9" s="4">
        <v>180</v>
      </c>
      <c r="E9" s="4" t="s">
        <v>2</v>
      </c>
      <c r="F9" s="4" t="s">
        <v>6</v>
      </c>
      <c r="G9" s="4"/>
      <c r="H9" t="s">
        <v>18</v>
      </c>
      <c r="I9" s="7" t="s">
        <v>12</v>
      </c>
      <c r="J9" s="8">
        <v>175.00145912804496</v>
      </c>
      <c r="K9" s="8">
        <f t="shared" si="0"/>
        <v>6.2499999999998579</v>
      </c>
      <c r="L9" s="8">
        <f t="shared" si="1"/>
        <v>2.6140391139268502</v>
      </c>
      <c r="M9" s="8">
        <f t="shared" si="2"/>
        <v>2.7769671510861352E-2</v>
      </c>
      <c r="N9" s="9">
        <f t="shared" si="3"/>
        <v>5.6218741923855036E-4</v>
      </c>
    </row>
    <row r="10" spans="4:14" x14ac:dyDescent="0.25">
      <c r="D10" s="4">
        <v>195</v>
      </c>
      <c r="E10" s="4" t="s">
        <v>2</v>
      </c>
      <c r="F10" s="4" t="s">
        <v>6</v>
      </c>
      <c r="G10" s="4"/>
      <c r="H10" t="s">
        <v>19</v>
      </c>
      <c r="I10" s="7" t="s">
        <v>14</v>
      </c>
      <c r="J10" s="8">
        <v>175.73211148419631</v>
      </c>
      <c r="K10" s="8">
        <f t="shared" si="0"/>
        <v>306.24999999999898</v>
      </c>
      <c r="L10" s="8">
        <f t="shared" si="1"/>
        <v>17.61403911392685</v>
      </c>
      <c r="M10" s="8">
        <f t="shared" si="2"/>
        <v>0.10255661985617971</v>
      </c>
      <c r="N10" s="9">
        <f t="shared" si="3"/>
        <v>9.7633537898077528E-3</v>
      </c>
    </row>
    <row r="11" spans="4:14" x14ac:dyDescent="0.25">
      <c r="I11" s="5"/>
      <c r="J11" s="4"/>
      <c r="K11" s="8"/>
      <c r="L11" s="8"/>
      <c r="M11" s="8"/>
      <c r="N11" s="9"/>
    </row>
    <row r="12" spans="4:14" x14ac:dyDescent="0.25">
      <c r="I12" s="5"/>
      <c r="J12" s="4"/>
      <c r="K12" s="8"/>
      <c r="L12" s="8"/>
      <c r="M12" s="8"/>
      <c r="N12" s="10"/>
    </row>
    <row r="13" spans="4:14" x14ac:dyDescent="0.25">
      <c r="I13" s="11"/>
      <c r="J13" s="12"/>
      <c r="K13" s="13">
        <f>SUM(K7:K11)</f>
        <v>625</v>
      </c>
      <c r="L13" s="13">
        <f>SUM(L7:L11)</f>
        <v>40</v>
      </c>
      <c r="M13" s="13">
        <f>SUM(M7:M11)</f>
        <v>0.22409374879186464</v>
      </c>
      <c r="N13" s="14">
        <f>SUM(N7:N11)</f>
        <v>2.0010985479259835E-2</v>
      </c>
    </row>
  </sheetData>
  <mergeCells count="2">
    <mergeCell ref="I5:N5"/>
    <mergeCell ref="I3:N3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3560-6C0F-4784-9CBE-D7DBD1C3B59F}">
  <dimension ref="D3:N12"/>
  <sheetViews>
    <sheetView showGridLines="0" workbookViewId="0">
      <selection activeCell="G26" sqref="G26"/>
    </sheetView>
  </sheetViews>
  <sheetFormatPr defaultRowHeight="15" x14ac:dyDescent="0.25"/>
  <cols>
    <col min="3" max="3" width="25.140625" bestFit="1" customWidth="1"/>
    <col min="4" max="4" width="13.28515625" style="1" customWidth="1"/>
    <col min="5" max="5" width="14.42578125" style="1" customWidth="1"/>
    <col min="6" max="6" width="12" bestFit="1" customWidth="1"/>
    <col min="7" max="7" width="12" customWidth="1"/>
    <col min="8" max="8" width="23.42578125" customWidth="1"/>
    <col min="9" max="9" width="6.7109375" customWidth="1"/>
    <col min="10" max="10" width="9.140625" style="1"/>
    <col min="11" max="12" width="11.7109375" style="1" customWidth="1"/>
    <col min="13" max="13" width="11.85546875" style="1" customWidth="1"/>
    <col min="14" max="14" width="11.5703125" customWidth="1"/>
  </cols>
  <sheetData>
    <row r="3" spans="4:14" x14ac:dyDescent="0.25">
      <c r="I3" s="18" t="s">
        <v>29</v>
      </c>
      <c r="J3" s="18"/>
      <c r="K3" s="18"/>
      <c r="L3" s="18"/>
      <c r="M3" s="18"/>
      <c r="N3" s="18"/>
    </row>
    <row r="5" spans="4:14" x14ac:dyDescent="0.25">
      <c r="I5" s="15" t="s">
        <v>28</v>
      </c>
      <c r="J5" s="16"/>
      <c r="K5" s="16"/>
      <c r="L5" s="16"/>
      <c r="M5" s="16"/>
      <c r="N5" s="17"/>
    </row>
    <row r="6" spans="4:14" x14ac:dyDescent="0.25">
      <c r="D6" s="3" t="s">
        <v>0</v>
      </c>
      <c r="E6" s="3" t="s">
        <v>1</v>
      </c>
      <c r="F6" s="3" t="s">
        <v>4</v>
      </c>
      <c r="G6" s="3"/>
      <c r="H6" s="2"/>
      <c r="I6" s="5"/>
      <c r="J6" s="3" t="s">
        <v>15</v>
      </c>
      <c r="K6" s="2" t="s">
        <v>7</v>
      </c>
      <c r="L6" s="2" t="s">
        <v>8</v>
      </c>
      <c r="M6" s="2" t="s">
        <v>9</v>
      </c>
      <c r="N6" s="6" t="s">
        <v>13</v>
      </c>
    </row>
    <row r="7" spans="4:14" x14ac:dyDescent="0.25">
      <c r="D7" s="4">
        <v>110</v>
      </c>
      <c r="E7" s="4" t="s">
        <v>2</v>
      </c>
      <c r="F7" s="4" t="s">
        <v>5</v>
      </c>
      <c r="G7" s="4"/>
      <c r="H7" t="s">
        <v>16</v>
      </c>
      <c r="I7" s="7" t="s">
        <v>10</v>
      </c>
      <c r="J7" s="8">
        <v>147.49999979498256</v>
      </c>
      <c r="K7" s="8">
        <f>(D7-J$7)^2</f>
        <v>1406.2499846236917</v>
      </c>
      <c r="L7" s="8">
        <f>ABS(D7-J$8)</f>
        <v>35.424083769633512</v>
      </c>
      <c r="M7" s="8">
        <f>ABS((D7-J$9)/D7)</f>
        <v>3.91317786739943E-7</v>
      </c>
      <c r="N7" s="9">
        <f>((D7-J$10)/D7)^2</f>
        <v>3.1715900092293546E-2</v>
      </c>
    </row>
    <row r="8" spans="4:14" x14ac:dyDescent="0.25">
      <c r="D8" s="4">
        <v>185</v>
      </c>
      <c r="E8" s="4" t="s">
        <v>2</v>
      </c>
      <c r="F8" s="4" t="s">
        <v>5</v>
      </c>
      <c r="G8" s="4"/>
      <c r="H8" t="s">
        <v>17</v>
      </c>
      <c r="I8" s="7" t="s">
        <v>11</v>
      </c>
      <c r="J8" s="8">
        <v>145.42408376963351</v>
      </c>
      <c r="K8" s="8">
        <f t="shared" ref="K8" si="0">(D8-J$7)^2</f>
        <v>1406.2500153763083</v>
      </c>
      <c r="L8" s="8">
        <f t="shared" ref="L8" si="1">ABS(D8-J$8)</f>
        <v>39.575916230366488</v>
      </c>
      <c r="M8" s="8">
        <f t="shared" ref="M8" si="2">ABS((D8-J$9)/D8)</f>
        <v>0.40540517272996462</v>
      </c>
      <c r="N8" s="9">
        <f t="shared" ref="N8" si="3">((D8-J$10)/D8)^2</f>
        <v>8.9708816583367532E-2</v>
      </c>
    </row>
    <row r="9" spans="4:14" x14ac:dyDescent="0.25">
      <c r="H9" t="s">
        <v>18</v>
      </c>
      <c r="I9" s="7" t="s">
        <v>12</v>
      </c>
      <c r="J9" s="8">
        <v>110.00004304495654</v>
      </c>
      <c r="K9" s="8"/>
      <c r="L9" s="8"/>
      <c r="M9" s="8"/>
      <c r="N9" s="9"/>
    </row>
    <row r="10" spans="4:14" x14ac:dyDescent="0.25">
      <c r="H10" t="s">
        <v>19</v>
      </c>
      <c r="I10" s="7" t="s">
        <v>14</v>
      </c>
      <c r="J10" s="8">
        <v>129.58985429033999</v>
      </c>
      <c r="K10" s="8"/>
      <c r="L10" s="8"/>
      <c r="M10" s="8"/>
      <c r="N10" s="9"/>
    </row>
    <row r="11" spans="4:14" x14ac:dyDescent="0.25">
      <c r="I11" s="5"/>
      <c r="J11" s="4"/>
      <c r="K11" s="8"/>
      <c r="L11" s="8"/>
      <c r="M11" s="8"/>
      <c r="N11" s="10"/>
    </row>
    <row r="12" spans="4:14" x14ac:dyDescent="0.25">
      <c r="I12" s="11"/>
      <c r="J12" s="12"/>
      <c r="K12" s="13">
        <f>SUM(K7:K10)</f>
        <v>2812.5</v>
      </c>
      <c r="L12" s="13">
        <f>SUM(L7:L10)</f>
        <v>75</v>
      </c>
      <c r="M12" s="13">
        <f>SUM(M7:M10)</f>
        <v>0.40540556404775135</v>
      </c>
      <c r="N12" s="14">
        <f>SUM(N7:N10)</f>
        <v>0.12142471667566107</v>
      </c>
    </row>
  </sheetData>
  <mergeCells count="2">
    <mergeCell ref="I5:N5"/>
    <mergeCell ref="I3:N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Intercept</vt:lpstr>
      <vt:lpstr>Female</vt:lpstr>
      <vt:lpstr>Male</vt:lpstr>
      <vt:lpstr>&gt;20</vt:lpstr>
      <vt:lpstr>&lt;20</vt:lpstr>
      <vt:lpstr>Female &amp; &gt;20</vt:lpstr>
      <vt:lpstr>Female &amp;  &lt;20</vt:lpstr>
      <vt:lpstr>Male &amp; &gt;20</vt:lpstr>
      <vt:lpstr>Male &amp; &lt;20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Thu Uyên Nguyễn</cp:lastModifiedBy>
  <dcterms:created xsi:type="dcterms:W3CDTF">2020-08-17T20:34:26Z</dcterms:created>
  <dcterms:modified xsi:type="dcterms:W3CDTF">2020-08-23T16:04:44Z</dcterms:modified>
</cp:coreProperties>
</file>