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alea\Documents\UBCO\Thesis\ddPCR\Inoculum potential\"/>
    </mc:Choice>
  </mc:AlternateContent>
  <xr:revisionPtr revIDLastSave="0" documentId="13_ncr:1_{C4506DBA-07B3-4D26-9C32-D7ECE1E02BB5}" xr6:coauthVersionLast="47" xr6:coauthVersionMax="47" xr10:uidLastSave="{00000000-0000-0000-0000-000000000000}"/>
  <bookViews>
    <workbookView xWindow="1980" yWindow="2916" windowWidth="15576" windowHeight="10008" xr2:uid="{CE3CA589-6737-48A9-8907-CC7129347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5" i="1"/>
  <c r="I14" i="1"/>
  <c r="I13" i="1"/>
  <c r="B15" i="1"/>
  <c r="C15" i="1" s="1"/>
  <c r="D15" i="1" s="1"/>
  <c r="B14" i="1"/>
  <c r="C14" i="1" s="1"/>
  <c r="D14" i="1" s="1"/>
  <c r="E9" i="1"/>
  <c r="E8" i="1"/>
  <c r="E7" i="1"/>
  <c r="J4" i="1"/>
  <c r="E4" i="1"/>
  <c r="B13" i="1" s="1"/>
  <c r="C13" i="1" s="1"/>
  <c r="D13" i="1" s="1"/>
  <c r="J3" i="1"/>
  <c r="J2" i="1"/>
  <c r="F13" i="1" l="1"/>
  <c r="G13" i="1" s="1"/>
  <c r="E13" i="1"/>
  <c r="F14" i="1"/>
  <c r="G14" i="1" s="1"/>
  <c r="E14" i="1"/>
  <c r="F15" i="1"/>
  <c r="G15" i="1" s="1"/>
  <c r="E15" i="1"/>
</calcChain>
</file>

<file path=xl/sharedStrings.xml><?xml version="1.0" encoding="utf-8"?>
<sst xmlns="http://schemas.openxmlformats.org/spreadsheetml/2006/main" count="31" uniqueCount="31">
  <si>
    <t>Inoculum Potential</t>
  </si>
  <si>
    <t>197 A</t>
  </si>
  <si>
    <t>197 B</t>
  </si>
  <si>
    <t>197 D</t>
  </si>
  <si>
    <t>720 A</t>
  </si>
  <si>
    <t>720 B</t>
  </si>
  <si>
    <t>720 C</t>
  </si>
  <si>
    <t>448 A</t>
  </si>
  <si>
    <t>448 B</t>
  </si>
  <si>
    <t>448 C</t>
  </si>
  <si>
    <t>Mean</t>
  </si>
  <si>
    <t>Rep 1</t>
  </si>
  <si>
    <t>Rep 2</t>
  </si>
  <si>
    <t>Rep 3</t>
  </si>
  <si>
    <t>Total Mean</t>
  </si>
  <si>
    <t>Copies/0.2 gram samples = Mean Copies/uL * 24 uL reaction *(50uL dilution/2 uL DNA added)</t>
  </si>
  <si>
    <t>Copies/g = Copies/0.2 g * 5</t>
  </si>
  <si>
    <t>Total copies/isolate = Copies/g * total isolate weight</t>
  </si>
  <si>
    <t>Wet Weight(g)</t>
  </si>
  <si>
    <t>Total spores/isolate = Total copies per isolate/200 nuclei per spore</t>
  </si>
  <si>
    <t>1 copy = 1 nuclei</t>
  </si>
  <si>
    <t>Total DNA volume = 50uL</t>
  </si>
  <si>
    <t>Reaction volume = 24 uL</t>
  </si>
  <si>
    <t>Copies/0.2g</t>
  </si>
  <si>
    <t>Copies/g</t>
  </si>
  <si>
    <t>TOTAL ISOLATE</t>
  </si>
  <si>
    <t>Amount/mesocosm</t>
  </si>
  <si>
    <t>Spores/g</t>
  </si>
  <si>
    <t>Spore estimate/total isolate</t>
  </si>
  <si>
    <t>Weight post 0.2 g DNA</t>
  </si>
  <si>
    <t>Inoculum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</si>
</sst>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6558-5E55-4CFA-816D-AA229517CC37}">
  <dimension ref="A1:J24"/>
  <sheetViews>
    <sheetView tabSelected="1" zoomScale="64" workbookViewId="0">
      <selection activeCell="M14" sqref="M14"/>
    </sheetView>
  </sheetViews>
  <sheetFormatPr defaultRowHeight="14.4" x14ac:dyDescent="0.3"/>
  <sheetData>
    <row r="1" spans="1:10" x14ac:dyDescent="0.3">
      <c r="A1" s="1" t="s">
        <v>0</v>
      </c>
      <c r="B1" t="s">
        <v>11</v>
      </c>
      <c r="C1" t="s">
        <v>12</v>
      </c>
      <c r="D1" t="s">
        <v>13</v>
      </c>
      <c r="E1" t="s">
        <v>10</v>
      </c>
      <c r="I1" t="s">
        <v>18</v>
      </c>
      <c r="J1" t="s">
        <v>29</v>
      </c>
    </row>
    <row r="2" spans="1:10" x14ac:dyDescent="0.3">
      <c r="A2" t="s">
        <v>1</v>
      </c>
      <c r="D2">
        <v>297</v>
      </c>
      <c r="E2">
        <v>297</v>
      </c>
      <c r="H2">
        <v>197198</v>
      </c>
      <c r="I2">
        <v>9.7100000000000009</v>
      </c>
      <c r="J2">
        <f>9.21-0.8</f>
        <v>8.41</v>
      </c>
    </row>
    <row r="3" spans="1:10" x14ac:dyDescent="0.3">
      <c r="A3" t="s">
        <v>2</v>
      </c>
      <c r="D3">
        <v>307</v>
      </c>
      <c r="E3">
        <v>307</v>
      </c>
      <c r="H3">
        <v>240720</v>
      </c>
      <c r="I3">
        <v>8.34</v>
      </c>
      <c r="J3">
        <f>I3-0.6</f>
        <v>7.74</v>
      </c>
    </row>
    <row r="4" spans="1:10" x14ac:dyDescent="0.3">
      <c r="A4" t="s">
        <v>3</v>
      </c>
      <c r="B4">
        <v>293</v>
      </c>
      <c r="C4">
        <v>226</v>
      </c>
      <c r="D4">
        <v>297</v>
      </c>
      <c r="E4">
        <f>AVERAGE(B4:D4)</f>
        <v>272</v>
      </c>
      <c r="H4">
        <v>240448</v>
      </c>
      <c r="I4">
        <v>8.85</v>
      </c>
      <c r="J4">
        <f>I4-0.6</f>
        <v>8.25</v>
      </c>
    </row>
    <row r="5" spans="1:10" x14ac:dyDescent="0.3">
      <c r="A5" t="s">
        <v>4</v>
      </c>
      <c r="D5">
        <v>232</v>
      </c>
      <c r="E5">
        <v>232</v>
      </c>
    </row>
    <row r="6" spans="1:10" x14ac:dyDescent="0.3">
      <c r="A6" t="s">
        <v>5</v>
      </c>
      <c r="D6">
        <v>221</v>
      </c>
      <c r="E6" s="2">
        <v>211</v>
      </c>
    </row>
    <row r="7" spans="1:10" x14ac:dyDescent="0.3">
      <c r="A7" t="s">
        <v>6</v>
      </c>
      <c r="B7">
        <v>190</v>
      </c>
      <c r="C7">
        <v>182</v>
      </c>
      <c r="D7">
        <v>173</v>
      </c>
      <c r="E7">
        <f>AVERAGE(B7:D7)</f>
        <v>181.66666666666666</v>
      </c>
    </row>
    <row r="8" spans="1:10" x14ac:dyDescent="0.3">
      <c r="A8" t="s">
        <v>7</v>
      </c>
      <c r="B8">
        <v>157</v>
      </c>
      <c r="D8">
        <v>130</v>
      </c>
      <c r="E8">
        <f>AVERAGE(B8:D8)</f>
        <v>143.5</v>
      </c>
    </row>
    <row r="9" spans="1:10" x14ac:dyDescent="0.3">
      <c r="A9" t="s">
        <v>8</v>
      </c>
      <c r="B9">
        <v>216</v>
      </c>
      <c r="D9">
        <v>181</v>
      </c>
      <c r="E9">
        <f>AVERAGE(B9:D9)</f>
        <v>198.5</v>
      </c>
    </row>
    <row r="10" spans="1:10" x14ac:dyDescent="0.3">
      <c r="A10" t="s">
        <v>9</v>
      </c>
      <c r="D10">
        <v>225</v>
      </c>
      <c r="E10">
        <v>225</v>
      </c>
    </row>
    <row r="12" spans="1:10" x14ac:dyDescent="0.3">
      <c r="A12" s="1"/>
      <c r="B12" s="1" t="s">
        <v>14</v>
      </c>
      <c r="C12" s="1" t="s">
        <v>23</v>
      </c>
      <c r="D12" s="1" t="s">
        <v>24</v>
      </c>
      <c r="E12" s="1" t="s">
        <v>27</v>
      </c>
      <c r="F12" s="1" t="s">
        <v>25</v>
      </c>
      <c r="G12" s="1" t="s">
        <v>28</v>
      </c>
      <c r="H12" s="1" t="s">
        <v>26</v>
      </c>
      <c r="I12" s="1" t="s">
        <v>30</v>
      </c>
    </row>
    <row r="13" spans="1:10" x14ac:dyDescent="0.3">
      <c r="A13" s="1">
        <v>197198</v>
      </c>
      <c r="B13">
        <f>AVERAGE(E2:E4)</f>
        <v>292</v>
      </c>
      <c r="C13">
        <f>B13*24*25</f>
        <v>175200</v>
      </c>
      <c r="D13">
        <f>C13*5</f>
        <v>876000</v>
      </c>
      <c r="E13">
        <f>D13/200</f>
        <v>4380</v>
      </c>
      <c r="F13">
        <f>D13*9.71</f>
        <v>8505960</v>
      </c>
      <c r="G13">
        <f>F13/200</f>
        <v>42529.8</v>
      </c>
      <c r="H13">
        <v>0.55000000000000004</v>
      </c>
      <c r="I13">
        <f>H13*E13</f>
        <v>2409</v>
      </c>
    </row>
    <row r="14" spans="1:10" x14ac:dyDescent="0.3">
      <c r="A14" s="1">
        <v>240720</v>
      </c>
      <c r="B14">
        <f>AVERAGE(E5:E7)</f>
        <v>208.2222222222222</v>
      </c>
      <c r="C14">
        <f>B14*24*25</f>
        <v>124933.33333333333</v>
      </c>
      <c r="D14">
        <f>C14*5</f>
        <v>624666.66666666663</v>
      </c>
      <c r="E14">
        <f>D14/200</f>
        <v>3123.333333333333</v>
      </c>
      <c r="F14">
        <f>D14*8.34</f>
        <v>5209720</v>
      </c>
      <c r="G14">
        <f>F14/200</f>
        <v>26048.6</v>
      </c>
      <c r="H14">
        <f>7.5/7</f>
        <v>1.0714285714285714</v>
      </c>
      <c r="I14" s="2">
        <f>H14*E14</f>
        <v>3346.4285714285711</v>
      </c>
    </row>
    <row r="15" spans="1:10" x14ac:dyDescent="0.3">
      <c r="A15" s="1">
        <v>240448</v>
      </c>
      <c r="B15">
        <f>AVERAGE(E8:E10)</f>
        <v>189</v>
      </c>
      <c r="C15">
        <f>B15*24*25</f>
        <v>113400</v>
      </c>
      <c r="D15">
        <f>C15*5</f>
        <v>567000</v>
      </c>
      <c r="E15">
        <f>D15/200</f>
        <v>2835</v>
      </c>
      <c r="F15">
        <f>D15*8.85</f>
        <v>5017950</v>
      </c>
      <c r="G15">
        <f>F15/200</f>
        <v>25089.75</v>
      </c>
      <c r="H15">
        <v>0.85</v>
      </c>
      <c r="I15">
        <f>H15*E15</f>
        <v>2409.75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joyalea@student.ubc.ca</dc:creator>
  <cp:lastModifiedBy>joyalea@student.ubc.ca</cp:lastModifiedBy>
  <dcterms:created xsi:type="dcterms:W3CDTF">2024-05-09T18:23:16Z</dcterms:created>
  <dcterms:modified xsi:type="dcterms:W3CDTF">2025-08-04T21:35:47Z</dcterms:modified>
</cp:coreProperties>
</file>