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-108" yWindow="-108" windowWidth="19416" windowHeight="10296"/>
  </bookViews>
  <sheets>
    <sheet name="MBIS5020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MBIS5020!$C$22:$R$820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23" i="1"/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<sst xmlns="http://schemas.openxmlformats.org/spreadsheetml/2006/main" count="2129" uniqueCount="930">
  <si>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</si>
  <si>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</si>
  <si>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</si>
  <si>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</si>
  <si>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</si>
  <si>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</si>
  <si>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</si>
  <si>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</si>
  <si>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</si>
  <si>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</si>
  <si>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</si>
  <si>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</si>
  <si>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</si>
  <si>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</si>
  <si>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</si>
  <si>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</si>
  <si>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</si>
  <si>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</si>
  <si>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</si>
  <si>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</si>
  <si>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</si>
  <si>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</si>
  <si>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</si>
  <si>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</si>
  <si>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</si>
  <si>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</si>
  <si>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</si>
  <si>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</si>
  <si>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</si>
  <si>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</si>
  <si>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</si>
  <si>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</si>
  <si>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</si>
  <si>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</si>
  <si>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</si>
  <si>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</si>
  <si>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</si>
  <si>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</si>
  <si>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</si>
  <si>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</si>
  <si>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</si>
  <si>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</si>
  <si>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</si>
  <si>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</si>
  <si>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</si>
  <si>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</si>
  <si>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</si>
  <si>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</si>
  <si>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</si>
  <si>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</si>
  <si>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</si>
  <si>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</si>
  <si>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</si>
  <si>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</si>
  <si>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</si>
  <si>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</si>
  <si>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</si>
  <si>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</si>
  <si>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</si>
  <si>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</si>
  <si>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</si>
  <si>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</si>
  <si>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</si>
  <si>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</si>
  <si>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</si>
  <si>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</si>
  <si>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</si>
  <si>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</si>
  <si>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</si>
  <si>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</si>
  <si>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</si>
  <si>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</si>
  <si>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</si>
  <si>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</si>
  <si>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</si>
  <si>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</si>
  <si>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</si>
  <si>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</si>
  <si>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</si>
  <si>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</si>
  <si>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</si>
  <si>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</si>
  <si>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</si>
  <si>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</si>
  <si>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</si>
  <si>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</si>
  <si>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</si>
  <si>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</si>
  <si>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</si>
  <si>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</si>
  <si>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</si>
  <si>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</si>
  <si>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</si>
  <si>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</si>
  <si>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</si>
  <si>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</si>
  <si>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</si>
  <si>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</si>
  <si>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</si>
  <si>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</si>
  <si>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</si>
  <si>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</si>
  <si>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</si>
  <si>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</si>
  <si>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</si>
  <si>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</si>
  <si>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</si>
  <si>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</si>
  <si>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</si>
  <si>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</si>
  <si>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</si>
  <si>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</si>
  <si>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</si>
  <si>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</si>
  <si>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</si>
  <si>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</si>
  <si>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</si>
  <si>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</si>
  <si>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</si>
  <si>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</si>
  <si>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</si>
  <si>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</si>
  <si>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</si>
  <si>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</si>
  <si>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</si>
  <si>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</si>
  <si>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</si>
  <si>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</si>
  <si>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</si>
  <si>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</si>
  <si>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</si>
  <si>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</si>
  <si>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</si>
  <si>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</si>
  <si>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</si>
  <si>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</si>
  <si>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</si>
  <si>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</si>
  <si>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</si>
  <si>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</si>
  <si>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</si>
  <si>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</si>
  <si>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</si>
  <si>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</si>
  <si>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</si>
  <si>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</si>
  <si>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</si>
  <si>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</si>
  <si>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</si>
  <si>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</si>
  <si>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</si>
  <si>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</si>
  <si>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</si>
  <si>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</si>
  <si>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</si>
  <si>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</si>
  <si>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</si>
  <si>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</si>
  <si>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</si>
  <si>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</si>
  <si>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</si>
  <si>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</si>
  <si>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</si>
  <si>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</si>
  <si>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</si>
  <si>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</si>
  <si>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</si>
  <si>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</si>
  <si>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</si>
  <si>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</si>
  <si>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</si>
  <si>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</si>
  <si>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</si>
  <si>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</si>
  <si>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</si>
  <si>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</si>
  <si>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</si>
  <si>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</si>
  <si>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</si>
  <si>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</si>
  <si>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</si>
  <si>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</si>
  <si>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</si>
  <si>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</si>
  <si>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</si>
  <si>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</si>
  <si>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</si>
  <si>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</si>
  <si>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</si>
  <si>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</si>
  <si>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</si>
  <si>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</si>
  <si>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</si>
  <si>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</si>
  <si>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</si>
  <si>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</si>
  <si>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</si>
  <si>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</si>
  <si>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</si>
  <si>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</si>
  <si>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</si>
  <si>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</si>
  <si>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</si>
  <si>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</si>
  <si>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</si>
  <si>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</si>
  <si>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</si>
  <si>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</si>
  <si>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</si>
  <si>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</si>
  <si>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</si>
  <si>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</si>
  <si>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</si>
  <si>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</si>
  <si>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</si>
  <si>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</si>
  <si>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</si>
  <si>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</si>
  <si>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</si>
  <si>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</si>
  <si>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</si>
  <si>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</si>
  <si>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</si>
  <si>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</si>
  <si>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</si>
  <si>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</si>
  <si>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</si>
  <si>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</si>
  <si>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</si>
  <si>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</si>
  <si>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</si>
  <si>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</si>
  <si>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</si>
  <si>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</si>
  <si>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</si>
  <si>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</si>
  <si>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</si>
  <si>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</si>
  <si>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</si>
  <si>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</si>
  <si>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</si>
  <si>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</si>
  <si>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</si>
  <si>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</si>
  <si>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</si>
  <si>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</si>
  <si>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</si>
  <si>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</si>
  <si>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</si>
  <si>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</si>
  <si>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</si>
  <si>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</si>
  <si>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</si>
  <si>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</si>
  <si>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</si>
  <si>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</si>
  <si>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</si>
  <si>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</si>
  <si>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</si>
  <si>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</si>
  <si>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</si>
  <si>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</si>
  <si>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</si>
  <si>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</si>
  <si>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</si>
  <si>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</si>
  <si>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</si>
  <si>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</si>
  <si>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</si>
  <si>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</si>
  <si>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</si>
  <si>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</si>
  <si>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</si>
  <si>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</si>
  <si>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</si>
  <si>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</si>
  <si>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</si>
  <si>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</si>
  <si>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</si>
  <si>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</si>
  <si>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</si>
  <si>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</si>
  <si>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</si>
  <si>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</si>
  <si>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</si>
  <si>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</si>
  <si>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</si>
  <si>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</si>
  <si>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</si>
  <si>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</si>
  <si>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</si>
  <si>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</si>
  <si>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</si>
  <si>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</si>
  <si>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</si>
  <si>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</si>
  <si>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</si>
  <si>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</si>
  <si>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</si>
  <si>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</si>
  <si>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</si>
  <si>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</si>
  <si>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</si>
  <si>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</si>
  <si>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</si>
  <si>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</si>
  <si>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</si>
  <si>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</si>
  <si>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</si>
  <si>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</si>
  <si>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</si>
  <si>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</si>
  <si>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</si>
  <si>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</si>
  <si>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</si>
  <si>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</si>
  <si>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</si>
  <si>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</si>
  <si>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</si>
  <si>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</si>
  <si>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</si>
  <si>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</si>
  <si>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</si>
  <si>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</si>
  <si>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</si>
  <si>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</si>
  <si>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</si>
  <si>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</si>
  <si>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</si>
  <si>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</si>
  <si>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</si>
  <si>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</si>
  <si>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</si>
  <si>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</si>
  <si>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</si>
  <si>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</si>
  <si>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</si>
  <si>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</si>
  <si>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</si>
  <si>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</si>
  <si>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</si>
  <si>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</si>
  <si>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</si>
  <si>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</si>
  <si>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</si>
  <si>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</si>
  <si>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</si>
  <si>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</si>
  <si>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</si>
  <si>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</si>
  <si>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</si>
  <si>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</si>
  <si>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</si>
  <si>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</si>
  <si>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</si>
  <si>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</si>
  <si>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</si>
  <si>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</si>
  <si>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</si>
  <si>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</si>
  <si>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</si>
  <si>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</si>
  <si>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</si>
  <si>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</si>
  <si>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</si>
  <si>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</si>
  <si>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</si>
  <si>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</si>
  <si>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</si>
  <si>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</si>
  <si>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</si>
  <si>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</si>
  <si>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</si>
  <si>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</si>
  <si>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</si>
  <si>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</si>
  <si>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</si>
  <si>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</si>
  <si>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</si>
  <si>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</si>
  <si>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</si>
  <si>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</si>
  <si>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</si>
  <si>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</si>
  <si>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</si>
  <si>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</si>
  <si>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</si>
  <si>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</si>
  <si>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</si>
  <si>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</si>
  <si>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</si>
  <si>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</si>
  <si>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</si>
  <si>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</si>
  <si>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</si>
  <si>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</si>
  <si>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</si>
  <si>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</si>
  <si>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</si>
  <si>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</si>
  <si>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</si>
  <si>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</si>
  <si>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</si>
  <si>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</si>
  <si>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</si>
  <si>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</si>
  <si>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</si>
  <si>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</si>
  <si>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</si>
  <si>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</si>
  <si>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</si>
  <si>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</si>
  <si>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</si>
  <si>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</si>
  <si>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</si>
  <si>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</si>
  <si>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</si>
  <si>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</si>
  <si>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</si>
  <si>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</si>
  <si>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</si>
  <si>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</si>
  <si>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</si>
  <si>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</si>
  <si>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</si>
  <si>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</si>
  <si>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</si>
  <si>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</si>
  <si>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</si>
  <si>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</si>
  <si>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</si>
  <si>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</si>
  <si>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</si>
  <si>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</si>
  <si>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</si>
  <si>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</si>
  <si>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</si>
  <si>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</si>
  <si>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</si>
  <si>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</si>
  <si>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</si>
  <si>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</si>
  <si>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</si>
  <si>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</si>
  <si>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</si>
  <si>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</si>
  <si>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</si>
  <si>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</si>
  <si>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</si>
  <si>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</si>
  <si>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</si>
  <si>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</si>
  <si>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</si>
  <si>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</si>
  <si>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</si>
  <si>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</si>
  <si>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</si>
  <si>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</si>
  <si>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</si>
  <si>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</si>
  <si>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</si>
  <si>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</si>
  <si>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</si>
  <si>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</si>
  <si>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</si>
  <si>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</si>
  <si>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</si>
  <si>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</si>
  <si>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</si>
  <si>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</si>
  <si>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</si>
  <si>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</si>
  <si>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</si>
  <si>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</si>
  <si>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</si>
  <si>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</si>
  <si>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</si>
  <si>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</si>
  <si>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</si>
  <si>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</si>
  <si>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</si>
  <si>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</si>
  <si>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</si>
  <si>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</si>
  <si>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</si>
  <si>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</si>
  <si>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</si>
  <si>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</si>
  <si>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</si>
  <si>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</si>
  <si>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</si>
  <si>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</si>
  <si>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</si>
  <si>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</si>
  <si>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</si>
  <si>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</si>
  <si>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</si>
  <si>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</si>
  <si>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</si>
  <si>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</si>
  <si>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</si>
  <si>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</si>
  <si>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</si>
  <si>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</si>
  <si>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</si>
  <si>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</si>
  <si>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</si>
  <si>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</si>
  <si>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</si>
  <si>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</si>
  <si>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</si>
  <si>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</si>
  <si>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</si>
  <si>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</si>
  <si>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</si>
  <si>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</si>
  <si>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</si>
  <si>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</si>
  <si>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</si>
  <si>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</si>
  <si>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</si>
  <si>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</si>
  <si>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</si>
  <si>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</si>
  <si>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</si>
  <si>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</si>
  <si>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</si>
  <si>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</si>
  <si>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</si>
  <si>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</si>
  <si>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</si>
  <si>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</si>
  <si>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</si>
  <si>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</si>
  <si>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</si>
  <si>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</si>
  <si>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</si>
  <si>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</si>
  <si>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</si>
  <si>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</si>
  <si>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</si>
  <si>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</si>
  <si>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</si>
  <si>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</si>
  <si>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</si>
  <si>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</si>
  <si>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</si>
  <si>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</si>
  <si>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</si>
  <si>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</si>
  <si>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</si>
  <si>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</si>
  <si>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</si>
  <si>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</si>
  <si>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</si>
  <si>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</si>
  <si>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</si>
  <si>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</si>
  <si>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</si>
  <si>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</si>
  <si>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</si>
  <si>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</si>
  <si>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</si>
  <si>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</si>
  <si>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</si>
  <si>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</si>
  <si>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</si>
  <si>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</si>
  <si>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</si>
  <si>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</si>
  <si>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</si>
  <si>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</si>
  <si>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</si>
  <si>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</si>
  <si>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</si>
  <si>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</si>
  <si>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</si>
  <si>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</si>
  <si>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</si>
  <si>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</si>
  <si>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</si>
  <si>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</si>
  <si>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</si>
  <si>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</si>
  <si>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</si>
  <si>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</si>
  <si>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</si>
  <si>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</si>
  <si>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</si>
  <si>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</si>
  <si>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</si>
  <si>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</si>
  <si>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</si>
  <si>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</si>
  <si>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</si>
  <si>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</si>
  <si>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</si>
  <si>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</si>
  <si>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</si>
  <si>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</si>
  <si>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</si>
  <si>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</si>
  <si>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</si>
  <si>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</si>
  <si>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</si>
  <si>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</si>
  <si>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</si>
  <si>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</si>
  <si>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</si>
  <si>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</si>
  <si>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</si>
  <si>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</si>
  <si>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</si>
  <si>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</si>
  <si>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</si>
  <si>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</si>
  <si>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</si>
  <si>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</si>
  <si>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</si>
  <si>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</si>
  <si>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</si>
  <si>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</si>
  <si>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</si>
  <si>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</si>
  <si>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</si>
  <si>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</si>
  <si>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</si>
  <si>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</si>
  <si>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</si>
  <si>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</si>
  <si>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</si>
  <si>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</si>
  <si>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</si>
  <si>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</si>
  <si>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</si>
  <si>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</si>
  <si>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</si>
  <si>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</si>
  <si>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</si>
  <si>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</si>
  <si>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</si>
  <si>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</si>
  <si>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</si>
  <si>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</si>
  <si>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</si>
  <si>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</si>
  <si>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</si>
  <si>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</si>
  <si>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</si>
  <si>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</si>
  <si>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</si>
  <si>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</si>
  <si>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</si>
  <si>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</si>
  <si>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</si>
  <si>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</si>
  <si>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</si>
  <si>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</si>
  <si>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</si>
  <si>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</si>
  <si>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</si>
  <si>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</si>
  <si>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</si>
  <si>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</si>
  <si>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</si>
  <si>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</si>
  <si>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</si>
  <si>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</si>
  <si>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</si>
  <si>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</si>
  <si>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</si>
  <si>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</si>
  <si>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</si>
  <si>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</si>
  <si>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</si>
  <si>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</si>
  <si>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</si>
  <si>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</si>
  <si>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</si>
  <si>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</si>
  <si>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</si>
  <si>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</si>
  <si>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</si>
  <si>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</si>
  <si>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</si>
  <si>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</si>
  <si>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A2: Report Group</t>
  </si>
  <si>
    <t>A3: Quiz</t>
  </si>
  <si>
    <t>D. Rudd</t>
  </si>
  <si>
    <t>2025-S1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</si>
  <si>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</si>
  <si>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</si>
  <si>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</si>
  <si>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</si>
  <si>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</si>
  <si>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</si>
  <si>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</si>
  <si>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</si>
  <si>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</si>
  <si>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</si>
  <si>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</si>
  <si>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</si>
  <si>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</si>
  <si>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</si>
  <si>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</si>
  <si>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</si>
  <si>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</si>
  <si>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</si>
  <si>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</si>
  <si>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</si>
  <si>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</si>
  <si>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</si>
  <si>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</si>
  <si>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</si>
  <si>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</si>
  <si>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</si>
  <si>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</si>
  <si>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</si>
  <si>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</si>
  <si>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</si>
  <si>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</si>
  <si>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</si>
  <si>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</si>
  <si>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</si>
  <si>
    <t>Fstudent18</t>
  </si>
  <si>
    <t>Sstudent18</t>
  </si>
  <si>
    <t>Fstudent19</t>
  </si>
  <si>
    <t>Sstudent19</t>
  </si>
  <si>
    <t>Fstudent20</t>
  </si>
  <si>
    <t>Sstudent20</t>
  </si>
  <si>
    <t>Fstudent21</t>
  </si>
  <si>
    <t>Sstudent21</t>
  </si>
  <si>
    <t>Fstudent22</t>
  </si>
  <si>
    <t>Sstudent22</t>
  </si>
  <si>
    <t>Fstudent23</t>
  </si>
  <si>
    <t>Sstudent23</t>
  </si>
  <si>
    <t>Fstudent24</t>
  </si>
  <si>
    <t>Sstudent24</t>
  </si>
  <si>
    <t>Fstudent25</t>
  </si>
  <si>
    <t>Sstudent25</t>
  </si>
  <si>
    <t>Fstudent26</t>
  </si>
  <si>
    <t>Sstudent26</t>
  </si>
  <si>
    <t>Fstudent27</t>
  </si>
  <si>
    <t>Sstudent27</t>
  </si>
  <si>
    <t>Fstudent28</t>
  </si>
  <si>
    <t>Sstudent28</t>
  </si>
  <si>
    <t>Fstudent29</t>
  </si>
  <si>
    <t>Sstudent29</t>
  </si>
  <si>
    <t>Fstudent30</t>
  </si>
  <si>
    <t>Sstudent30</t>
  </si>
  <si>
    <t>Fstudent31</t>
  </si>
  <si>
    <t>Sstudent31</t>
  </si>
  <si>
    <t>Fstudent32</t>
  </si>
  <si>
    <t>Sstudent32</t>
  </si>
  <si>
    <t>Fstudent33</t>
  </si>
  <si>
    <t>Sstudent33</t>
  </si>
  <si>
    <t>Fstudent34</t>
  </si>
  <si>
    <t>Sstudent34</t>
  </si>
  <si>
    <t>Fstudent35</t>
  </si>
  <si>
    <t>Sstudent35</t>
  </si>
  <si>
    <t>Fstudent36</t>
  </si>
  <si>
    <t>Sstudent36</t>
  </si>
  <si>
    <t>Fstudent37</t>
  </si>
  <si>
    <t>Sstudent37</t>
  </si>
  <si>
    <t>Fstudent38</t>
  </si>
  <si>
    <t>Sstudent38</t>
  </si>
  <si>
    <t>Fstudent39</t>
  </si>
  <si>
    <t>Sstudent39</t>
  </si>
  <si>
    <t>Fstudent40</t>
  </si>
  <si>
    <t>Sstudent40</t>
  </si>
  <si>
    <t>Fstudent41</t>
  </si>
  <si>
    <t>Sstudent41</t>
  </si>
  <si>
    <t>Fstudent42</t>
  </si>
  <si>
    <t>Sstudent42</t>
  </si>
  <si>
    <t>Fstudent43</t>
  </si>
  <si>
    <t>Sstudent43</t>
  </si>
  <si>
    <t>Fstudent44</t>
  </si>
  <si>
    <t>Sstudent44</t>
  </si>
  <si>
    <t>Fstudent45</t>
  </si>
  <si>
    <t>Sstudent45</t>
  </si>
  <si>
    <t>Fstudent46</t>
  </si>
  <si>
    <t>Sstudent46</t>
  </si>
  <si>
    <t>Fstudent47</t>
  </si>
  <si>
    <t>Sstudent47</t>
  </si>
  <si>
    <t>Fstudent48</t>
  </si>
  <si>
    <t>Sstudent48</t>
  </si>
  <si>
    <t>Fstudent49</t>
  </si>
  <si>
    <t>Sstudent49</t>
  </si>
  <si>
    <t>Fstudent50</t>
  </si>
  <si>
    <t>Sstudent50</t>
  </si>
  <si>
    <t>Fstudent51</t>
  </si>
  <si>
    <t>Sstudent51</t>
  </si>
  <si>
    <t>Fstudent52</t>
  </si>
  <si>
    <t>Sstudent52</t>
  </si>
  <si>
    <t>Fstudent53</t>
  </si>
  <si>
    <t>Sstudent53</t>
  </si>
  <si>
    <t>Fstudent54</t>
  </si>
  <si>
    <t>Sstudent54</t>
  </si>
  <si>
    <t>Fstudent55</t>
  </si>
  <si>
    <t>Sstudent55</t>
  </si>
  <si>
    <t>Fstudent56</t>
  </si>
  <si>
    <t>Sstudent56</t>
  </si>
  <si>
    <t>Fstudent57</t>
  </si>
  <si>
    <t>Sstudent57</t>
  </si>
  <si>
    <t>Fstudent58</t>
  </si>
  <si>
    <t>Sstudent58</t>
  </si>
  <si>
    <t>Fstudent59</t>
  </si>
  <si>
    <t>Sstudent59</t>
  </si>
  <si>
    <t>Fstudent60</t>
  </si>
  <si>
    <t>Sstudent60</t>
  </si>
  <si>
    <t>Fstudent61</t>
  </si>
  <si>
    <t>Sstudent61</t>
  </si>
  <si>
    <t>Fstudent62</t>
  </si>
  <si>
    <t>Sstudent62</t>
  </si>
  <si>
    <t>Fstudent63</t>
  </si>
  <si>
    <t>Sstudent63</t>
  </si>
  <si>
    <t>Fstudent64</t>
  </si>
  <si>
    <t>Sstudent64</t>
  </si>
  <si>
    <t>Fstudent65</t>
  </si>
  <si>
    <t>Sstudent65</t>
  </si>
  <si>
    <t>Fstudent66</t>
  </si>
  <si>
    <t>Sstudent66</t>
  </si>
  <si>
    <t>Fstudent67</t>
  </si>
  <si>
    <t>Sstudent67</t>
  </si>
  <si>
    <t>Fstudent68</t>
  </si>
  <si>
    <t>Sstudent68</t>
  </si>
  <si>
    <t>Fstudent69</t>
  </si>
  <si>
    <t>Sstudent69</t>
  </si>
  <si>
    <t>Fstudent70</t>
  </si>
  <si>
    <t>Sstudent70</t>
  </si>
  <si>
    <t>Fstudent71</t>
  </si>
  <si>
    <t>Sstudent71</t>
  </si>
  <si>
    <t>Fstudent72</t>
  </si>
  <si>
    <t>Sstudent72</t>
  </si>
  <si>
    <t>Fstudent73</t>
  </si>
  <si>
    <t>Sstudent73</t>
  </si>
  <si>
    <t>Fstudent74</t>
  </si>
  <si>
    <t>Sstudent74</t>
  </si>
  <si>
    <t>Fstudent75</t>
  </si>
  <si>
    <t>Sstudent75</t>
  </si>
  <si>
    <t>Fstudent76</t>
  </si>
  <si>
    <t>Sstudent76</t>
  </si>
  <si>
    <t>Fstudent77</t>
  </si>
  <si>
    <t>Sstudent77</t>
  </si>
  <si>
    <t>Fstudent78</t>
  </si>
  <si>
    <t>Sstudent78</t>
  </si>
  <si>
    <t>Fstudent79</t>
  </si>
  <si>
    <t>Sstudent79</t>
  </si>
  <si>
    <t>Fstudent80</t>
  </si>
  <si>
    <t>Sstudent80</t>
  </si>
  <si>
    <t>Fstudent81</t>
  </si>
  <si>
    <t>Sstudent81</t>
  </si>
  <si>
    <t>Fstudent82</t>
  </si>
  <si>
    <t>Sstudent82</t>
  </si>
  <si>
    <t>Fstudent83</t>
  </si>
  <si>
    <t>Sstudent83</t>
  </si>
  <si>
    <t>Fstudent84</t>
  </si>
  <si>
    <t>Sstudent84</t>
  </si>
  <si>
    <t>Fstudent85</t>
  </si>
  <si>
    <t>Sstudent85</t>
  </si>
  <si>
    <t>Fstudent86</t>
  </si>
  <si>
    <t>Sstudent86</t>
  </si>
  <si>
    <t>Fstudent87</t>
  </si>
  <si>
    <t>Sstudent87</t>
  </si>
  <si>
    <t>Fstudent88</t>
  </si>
  <si>
    <t>Sstudent88</t>
  </si>
  <si>
    <t>Fstudent89</t>
  </si>
  <si>
    <t>Sstudent89</t>
  </si>
  <si>
    <t>Fstudent90</t>
  </si>
  <si>
    <t>Sstudent90</t>
  </si>
  <si>
    <t>Fstudent91</t>
  </si>
  <si>
    <t>Sstudent91</t>
  </si>
  <si>
    <t>Fstudent92</t>
  </si>
  <si>
    <t>Sstudent92</t>
  </si>
  <si>
    <t>Fstudent93</t>
  </si>
  <si>
    <t>Sstudent93</t>
  </si>
  <si>
    <t>Fstudent94</t>
  </si>
  <si>
    <t>Sstudent94</t>
  </si>
  <si>
    <t>Fstudent95</t>
  </si>
  <si>
    <t>Sstudent95</t>
  </si>
  <si>
    <t>Fstudent96</t>
  </si>
  <si>
    <t>Sstudent96</t>
  </si>
  <si>
    <t>Fstudent97</t>
  </si>
  <si>
    <t>Sstudent97</t>
  </si>
  <si>
    <t>Fstudent98</t>
  </si>
  <si>
    <t>Sstudent98</t>
  </si>
  <si>
    <t>Fstudent99</t>
  </si>
  <si>
    <t>Sstudent99</t>
  </si>
  <si>
    <t>Fstudent100</t>
  </si>
  <si>
    <t>Sstudent100</t>
  </si>
  <si>
    <t>Fstudent101</t>
  </si>
  <si>
    <t>Sstudent101</t>
  </si>
  <si>
    <t>Fstudent102</t>
  </si>
  <si>
    <t>Sstudent102</t>
  </si>
  <si>
    <t>Fstudent103</t>
  </si>
  <si>
    <t>Sstudent103</t>
  </si>
  <si>
    <t>Fstudent104</t>
  </si>
  <si>
    <t>Sstudent104</t>
  </si>
  <si>
    <t>Fstudent105</t>
  </si>
  <si>
    <t>Sstudent105</t>
  </si>
  <si>
    <t>Fstudent106</t>
  </si>
  <si>
    <t>Sstudent106</t>
  </si>
  <si>
    <t>Fstudent107</t>
  </si>
  <si>
    <t>Sstudent107</t>
  </si>
  <si>
    <t>Fstudent108</t>
  </si>
  <si>
    <t>Sstudent108</t>
  </si>
  <si>
    <t>Fstudent109</t>
  </si>
  <si>
    <t>Sstudent109</t>
  </si>
  <si>
    <t>Fstudent110</t>
  </si>
  <si>
    <t>Sstudent110</t>
  </si>
  <si>
    <t>Fstudent111</t>
  </si>
  <si>
    <t>Sstudent111</t>
  </si>
  <si>
    <t>Fstudent112</t>
  </si>
  <si>
    <t>Sstudent112</t>
  </si>
  <si>
    <t>Fstudent113</t>
  </si>
  <si>
    <t>Sstudent113</t>
  </si>
  <si>
    <t>Fstudent114</t>
  </si>
  <si>
    <t>Sstudent114</t>
  </si>
  <si>
    <t>Fstudent115</t>
  </si>
  <si>
    <t>Sstudent115</t>
  </si>
  <si>
    <t>Fstudent116</t>
  </si>
  <si>
    <t>Sstudent116</t>
  </si>
  <si>
    <t>Fstudent117</t>
  </si>
  <si>
    <t>Sstudent117</t>
  </si>
  <si>
    <t>Fstudent118</t>
  </si>
  <si>
    <t>Sstudent118</t>
  </si>
  <si>
    <t>Lecturer1</t>
  </si>
  <si>
    <t>Lecturer2</t>
  </si>
  <si>
    <t>Lecturer3</t>
  </si>
  <si>
    <t>Lecturer4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</si>
</sst>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MBIS5020!$D$14:$K$14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 formatCode="@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18992"/>
        <c:axId val="433018600"/>
      </c:barChart>
      <c:catAx>
        <c:axId val="4330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8600"/>
        <c:crosses val="autoZero"/>
        <c:auto val="1"/>
        <c:lblAlgn val="ctr"/>
        <c:lblOffset val="100"/>
        <c:noMultiLvlLbl val="0"/>
      </c:catAx>
      <c:valAx>
        <c:axId val="433018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018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15464"/>
        <c:axId val="433015856"/>
      </c:barChart>
      <c:catAx>
        <c:axId val="4330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5856"/>
        <c:crosses val="autoZero"/>
        <c:auto val="1"/>
        <c:lblAlgn val="ctr"/>
        <c:lblOffset val="100"/>
        <c:noMultiLvlLbl val="0"/>
      </c:catAx>
      <c:valAx>
        <c:axId val="4330158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30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17816"/>
        <c:axId val="433582312"/>
      </c:barChart>
      <c:catAx>
        <c:axId val="43301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2312"/>
        <c:crosses val="autoZero"/>
        <c:auto val="1"/>
        <c:lblAlgn val="ctr"/>
        <c:lblOffset val="100"/>
        <c:noMultiLvlLbl val="0"/>
      </c:catAx>
      <c:valAx>
        <c:axId val="433582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01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78784"/>
        <c:axId val="433581528"/>
      </c:barChart>
      <c:catAx>
        <c:axId val="4335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528"/>
        <c:crosses val="autoZero"/>
        <c:auto val="1"/>
        <c:lblAlgn val="ctr"/>
        <c:lblOffset val="100"/>
        <c:noMultiLvlLbl val="0"/>
      </c:catAx>
      <c:valAx>
        <c:axId val="433581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5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77608"/>
        <c:axId val="433580352"/>
      </c:barChart>
      <c:catAx>
        <c:axId val="4335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0352"/>
        <c:crosses val="autoZero"/>
        <c:auto val="1"/>
        <c:lblAlgn val="ctr"/>
        <c:lblOffset val="100"/>
        <c:noMultiLvlLbl val="0"/>
      </c:catAx>
      <c:valAx>
        <c:axId val="43358035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357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78000"/>
        <c:axId val="433578392"/>
      </c:barChart>
      <c:catAx>
        <c:axId val="4335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8392"/>
        <c:crosses val="autoZero"/>
        <c:auto val="1"/>
        <c:lblAlgn val="ctr"/>
        <c:lblOffset val="100"/>
        <c:noMultiLvlLbl val="0"/>
      </c:catAx>
      <c:valAx>
        <c:axId val="4335783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35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82704"/>
        <c:axId val="433584272"/>
      </c:barChart>
      <c:catAx>
        <c:axId val="4335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272"/>
        <c:crosses val="autoZero"/>
        <c:auto val="1"/>
        <c:lblAlgn val="ctr"/>
        <c:lblOffset val="100"/>
        <c:noMultiLvlLbl val="0"/>
      </c:catAx>
      <c:valAx>
        <c:axId val="43358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5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80744"/>
        <c:axId val="433584664"/>
      </c:barChart>
      <c:catAx>
        <c:axId val="4335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664"/>
        <c:crosses val="autoZero"/>
        <c:auto val="1"/>
        <c:lblAlgn val="ctr"/>
        <c:lblOffset val="100"/>
        <c:noMultiLvlLbl val="0"/>
      </c:catAx>
      <c:valAx>
        <c:axId val="4335846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358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MBIS5020!$D$15:$K$15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 formatCode="@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21736"/>
        <c:axId val="433014288"/>
      </c:barChart>
      <c:catAx>
        <c:axId val="43302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4288"/>
        <c:crosses val="autoZero"/>
        <c:auto val="1"/>
        <c:lblAlgn val="ctr"/>
        <c:lblOffset val="100"/>
        <c:noMultiLvlLbl val="0"/>
      </c:catAx>
      <c:valAx>
        <c:axId val="4330142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302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MBIS5020!$AH$3:$AO$3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17032"/>
        <c:axId val="433014680"/>
      </c:barChart>
      <c:catAx>
        <c:axId val="43301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4680"/>
        <c:crosses val="autoZero"/>
        <c:auto val="1"/>
        <c:lblAlgn val="ctr"/>
        <c:lblOffset val="100"/>
        <c:noMultiLvlLbl val="0"/>
      </c:catAx>
      <c:valAx>
        <c:axId val="433014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01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MBIS5020!$AH$14:$AO$14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17424"/>
        <c:axId val="427164624"/>
      </c:barChart>
      <c:catAx>
        <c:axId val="4330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4624"/>
        <c:crosses val="autoZero"/>
        <c:auto val="1"/>
        <c:lblAlgn val="ctr"/>
        <c:lblOffset val="100"/>
        <c:noMultiLvlLbl val="0"/>
      </c:catAx>
      <c:valAx>
        <c:axId val="427164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0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MBIS5020!$AH$4:$AO$4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29448"/>
        <c:axId val="438028272"/>
      </c:barChart>
      <c:catAx>
        <c:axId val="4380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8272"/>
        <c:crosses val="autoZero"/>
        <c:auto val="1"/>
        <c:lblAlgn val="ctr"/>
        <c:lblOffset val="100"/>
        <c:noMultiLvlLbl val="0"/>
      </c:catAx>
      <c:valAx>
        <c:axId val="4380282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802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MBIS5020!$AH$15:$AO$15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29840"/>
        <c:axId val="438030232"/>
      </c:barChart>
      <c:catAx>
        <c:axId val="4380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232"/>
        <c:crosses val="autoZero"/>
        <c:auto val="1"/>
        <c:lblAlgn val="ctr"/>
        <c:lblOffset val="100"/>
        <c:noMultiLvlLbl val="0"/>
      </c:catAx>
      <c:valAx>
        <c:axId val="4380302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80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30624"/>
        <c:axId val="438026704"/>
      </c:barChart>
      <c:catAx>
        <c:axId val="4380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6704"/>
        <c:crosses val="autoZero"/>
        <c:auto val="1"/>
        <c:lblAlgn val="ctr"/>
        <c:lblOffset val="100"/>
        <c:noMultiLvlLbl val="0"/>
      </c:catAx>
      <c:valAx>
        <c:axId val="43802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0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28664"/>
        <c:axId val="438027096"/>
      </c:barChart>
      <c:catAx>
        <c:axId val="43802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7096"/>
        <c:crosses val="autoZero"/>
        <c:auto val="1"/>
        <c:lblAlgn val="ctr"/>
        <c:lblOffset val="100"/>
        <c:noMultiLvlLbl val="0"/>
      </c:catAx>
      <c:valAx>
        <c:axId val="4380270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802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32192"/>
        <c:axId val="438026312"/>
      </c:barChart>
      <c:catAx>
        <c:axId val="438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6312"/>
        <c:crosses val="autoZero"/>
        <c:auto val="1"/>
        <c:lblAlgn val="ctr"/>
        <c:lblOffset val="100"/>
        <c:noMultiLvlLbl val="0"/>
      </c:catAx>
      <c:valAx>
        <c:axId val="438026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032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24" zoomScale="85" zoomScaleNormal="85" workbookViewId="0">
      <selection activeCell="G24" sqref="G23:G140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296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16</v>
      </c>
      <c r="AJ3" s="9">
        <f>COUNTIFS($R:$R,AJ2,$C:$C,U3)</f>
        <v>45</v>
      </c>
      <c r="AK3" s="9">
        <f>COUNTIFS($R:$R,AK2,$C:$C,U3)</f>
        <v>54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8.4745762711864406E-3</v>
      </c>
      <c r="AI4" s="47">
        <f>AI3/COUNTIF($C:$C,U3)</f>
        <v>0.13559322033898305</v>
      </c>
      <c r="AJ4" s="47">
        <f>AJ3/COUNTIF($C:$C,U3)</f>
        <v>0.38135593220338981</v>
      </c>
      <c r="AK4" s="47">
        <f>AK3/COUNTIF($C:$C,U3)</f>
        <v>0.4576271186440678</v>
      </c>
      <c r="AL4" s="47">
        <f>AL3/COUNTIF($C:$C,U3)</f>
        <v>8.4745762711864406E-3</v>
      </c>
      <c r="AM4" s="47">
        <f>AM3/COUNTIF($C:$C,U3)</f>
        <v>0</v>
      </c>
      <c r="AN4" s="47">
        <f>AN3/COUNTIF($C:$C,U3)</f>
        <v>8.4745762711864406E-3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B1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1</v>
      </c>
      <c r="I6" s="115">
        <f>E14</f>
        <v>16</v>
      </c>
      <c r="J6" s="115">
        <f t="shared" ref="J6:Q6" si="1">F14</f>
        <v>45</v>
      </c>
      <c r="K6" s="115">
        <f t="shared" si="1"/>
        <v>54</v>
      </c>
      <c r="L6" s="115">
        <f t="shared" si="1"/>
        <v>1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689</v>
      </c>
      <c r="F7" s="123"/>
      <c r="G7" s="124"/>
      <c r="Q7" s="130"/>
      <c r="S7" s="151"/>
      <c r="T7" s="149"/>
      <c r="AE7" s="50"/>
      <c r="AF7" s="131">
        <f>SUM(AH4:AK4)</f>
        <v>0.98305084745762705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681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Information Systems Project Management</v>
      </c>
      <c r="F9" s="126"/>
      <c r="G9" s="125"/>
      <c r="P9" s="116" t="s">
        <v>678</v>
      </c>
      <c r="Q9" s="117">
        <f>SUM(D15:G15)</f>
        <v>0.98305084745762705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0.98305084745762705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118</v>
      </c>
      <c r="F11" s="126"/>
      <c r="G11" s="125"/>
      <c r="P11" s="116" t="s">
        <v>680</v>
      </c>
      <c r="Q11" s="117">
        <f>H15</f>
        <v>8.4745762711864406E-3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1</v>
      </c>
      <c r="E14" s="9">
        <f t="shared" si="2"/>
        <v>16</v>
      </c>
      <c r="F14" s="9">
        <f t="shared" si="2"/>
        <v>45</v>
      </c>
      <c r="G14" s="62">
        <f t="shared" si="2"/>
        <v>54</v>
      </c>
      <c r="H14" s="9">
        <f t="shared" si="2"/>
        <v>1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296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16</v>
      </c>
      <c r="AJ14" s="9">
        <f>COUNTIFS($R:$R,AJ13,$C:$C,U14)</f>
        <v>45</v>
      </c>
      <c r="AK14" s="9">
        <f>COUNTIFS($R:$R,AK13,$C:$C,U14)</f>
        <v>54</v>
      </c>
      <c r="AL14" s="9">
        <f>COUNTIFS($R:$R,AL13,$C:$C,U14)</f>
        <v>1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8.4745762711864406E-3</v>
      </c>
      <c r="E15" s="47">
        <f t="shared" si="4"/>
        <v>0.13559322033898305</v>
      </c>
      <c r="F15" s="47">
        <f t="shared" si="4"/>
        <v>0.38135593220338981</v>
      </c>
      <c r="G15" s="63">
        <f t="shared" si="4"/>
        <v>0.4576271186440678</v>
      </c>
      <c r="H15" s="47">
        <f t="shared" si="4"/>
        <v>8.4745762711864406E-3</v>
      </c>
      <c r="I15" s="47">
        <f t="shared" si="4"/>
        <v>0</v>
      </c>
      <c r="J15" s="47">
        <f t="shared" si="4"/>
        <v>8.4745762711864406E-3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8.4745762711864406E-3</v>
      </c>
      <c r="AI15" s="47">
        <f>AI14/COUNTIF($C:$C,U14)</f>
        <v>0.13559322033898305</v>
      </c>
      <c r="AJ15" s="47">
        <f>AJ14/COUNTIF($C:$C,U14)</f>
        <v>0.38135593220338981</v>
      </c>
      <c r="AK15" s="47">
        <f>AK14/COUNTIF($C:$C,U14)</f>
        <v>0.4576271186440678</v>
      </c>
      <c r="AL15" s="47">
        <f>AL14/COUNTIF($C:$C,U14)</f>
        <v>8.4745762711864406E-3</v>
      </c>
      <c r="AM15" s="47">
        <f>AM14/COUNTIF($C:$C,U14)</f>
        <v>0</v>
      </c>
      <c r="AN15" s="47">
        <f>AN14/COUNTIF($C:$C,U14)</f>
        <v>8.4745762711864406E-3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16</v>
      </c>
      <c r="F16" s="9">
        <f t="shared" si="5"/>
        <v>45</v>
      </c>
      <c r="G16" s="62">
        <f t="shared" si="5"/>
        <v>54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8.4745762711864406E-3</v>
      </c>
      <c r="E17" s="47">
        <f t="shared" si="6"/>
        <v>0.13559322033898305</v>
      </c>
      <c r="F17" s="47">
        <f t="shared" si="6"/>
        <v>0.38135593220338981</v>
      </c>
      <c r="G17" s="47">
        <f t="shared" si="6"/>
        <v>0.4576271186440678</v>
      </c>
      <c r="H17" s="47">
        <f t="shared" si="6"/>
        <v>8.4745762711864406E-3</v>
      </c>
      <c r="I17" s="47">
        <f t="shared" si="6"/>
        <v>0</v>
      </c>
      <c r="J17" s="47">
        <f t="shared" si="6"/>
        <v>8.4745762711864406E-3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B1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686</v>
      </c>
      <c r="J20" s="25" t="s">
        <v>687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0.98305084745762705</v>
      </c>
    </row>
    <row r="23" spans="2:32" ht="15" customHeight="1" x14ac:dyDescent="0.3">
      <c r="B23" s="120" t="str">
        <f t="shared" ref="B23:B86" si="9">E$8&amp;" "&amp;G23</f>
        <v>MBIS5020 x1</v>
      </c>
      <c r="C23" s="6" t="s">
        <v>296</v>
      </c>
      <c r="D23" s="6" t="s">
        <v>926</v>
      </c>
      <c r="E23" s="23" t="s">
        <v>690</v>
      </c>
      <c r="F23" s="23" t="s">
        <v>691</v>
      </c>
      <c r="G23" s="87" t="str">
        <f>"x" &amp; ROW(A1)</f>
        <v>x1</v>
      </c>
      <c r="H23" s="37">
        <v>28.25</v>
      </c>
      <c r="I23" s="37">
        <v>24.9</v>
      </c>
      <c r="J23" s="37">
        <v>32.200000000000003</v>
      </c>
      <c r="K23" s="132"/>
      <c r="L23" s="40"/>
      <c r="M23" s="19">
        <f t="shared" ref="M23:M86" si="10">IF(G23="","",SUM(H23:L23))</f>
        <v>85.35</v>
      </c>
      <c r="N23" s="20">
        <f t="shared" ref="N23:N86" si="11">IF(G23="","",ROUND(M23,0))</f>
        <v>85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MBIS5020 x2</v>
      </c>
      <c r="C24" s="6" t="s">
        <v>296</v>
      </c>
      <c r="D24" s="6" t="s">
        <v>926</v>
      </c>
      <c r="E24" s="82" t="s">
        <v>692</v>
      </c>
      <c r="F24" s="82" t="s">
        <v>693</v>
      </c>
      <c r="G24" s="87" t="str">
        <f t="shared" ref="G24:G87" si="13">"x" &amp; ROW(A2)</f>
        <v>x2</v>
      </c>
      <c r="H24" s="138">
        <v>24.5</v>
      </c>
      <c r="I24" s="138">
        <v>28.5</v>
      </c>
      <c r="J24" s="138">
        <v>29.4</v>
      </c>
      <c r="K24" s="132"/>
      <c r="L24" s="42"/>
      <c r="M24" s="19">
        <f t="shared" si="10"/>
        <v>82.4</v>
      </c>
      <c r="N24" s="20">
        <f t="shared" si="11"/>
        <v>82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MBIS5020 x3</v>
      </c>
      <c r="C25" s="6" t="s">
        <v>296</v>
      </c>
      <c r="D25" s="6" t="s">
        <v>926</v>
      </c>
      <c r="E25" s="82" t="s">
        <v>694</v>
      </c>
      <c r="F25" s="82" t="s">
        <v>695</v>
      </c>
      <c r="G25" s="87" t="str">
        <f t="shared" si="13"/>
        <v>x3</v>
      </c>
      <c r="H25" s="132">
        <v>23.95</v>
      </c>
      <c r="I25" s="132">
        <v>28.5</v>
      </c>
      <c r="J25" s="132">
        <v>29.4</v>
      </c>
      <c r="K25" s="132"/>
      <c r="L25" s="44"/>
      <c r="M25" s="19">
        <f t="shared" si="10"/>
        <v>81.849999999999994</v>
      </c>
      <c r="N25" s="20">
        <f t="shared" si="11"/>
        <v>82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MBIS5020 x4</v>
      </c>
      <c r="C26" s="6" t="s">
        <v>296</v>
      </c>
      <c r="D26" s="6" t="s">
        <v>926</v>
      </c>
      <c r="E26" s="23" t="s">
        <v>696</v>
      </c>
      <c r="F26" s="23" t="s">
        <v>697</v>
      </c>
      <c r="G26" s="87" t="str">
        <f t="shared" si="13"/>
        <v>x4</v>
      </c>
      <c r="H26" s="132">
        <v>23.2</v>
      </c>
      <c r="I26" s="132">
        <v>24.9</v>
      </c>
      <c r="J26" s="132">
        <v>33.6</v>
      </c>
      <c r="K26" s="132"/>
      <c r="L26" s="44"/>
      <c r="M26" s="19">
        <f t="shared" si="10"/>
        <v>81.699999999999989</v>
      </c>
      <c r="N26" s="20">
        <f t="shared" si="11"/>
        <v>82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MBIS5020 x5</v>
      </c>
      <c r="C27" s="6" t="s">
        <v>296</v>
      </c>
      <c r="D27" s="6" t="s">
        <v>927</v>
      </c>
      <c r="E27" s="82" t="s">
        <v>698</v>
      </c>
      <c r="F27" s="82" t="s">
        <v>699</v>
      </c>
      <c r="G27" s="87" t="str">
        <f t="shared" si="13"/>
        <v>x5</v>
      </c>
      <c r="H27" s="37">
        <v>23.9</v>
      </c>
      <c r="I27" s="37">
        <v>16.5</v>
      </c>
      <c r="J27" s="37">
        <v>40</v>
      </c>
      <c r="K27" s="132"/>
      <c r="L27" s="44"/>
      <c r="M27" s="19">
        <f t="shared" si="10"/>
        <v>80.400000000000006</v>
      </c>
      <c r="N27" s="20">
        <f t="shared" si="11"/>
        <v>80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MBIS5020 x6</v>
      </c>
      <c r="C28" s="6" t="s">
        <v>296</v>
      </c>
      <c r="D28" s="6" t="s">
        <v>926</v>
      </c>
      <c r="E28" s="82" t="s">
        <v>700</v>
      </c>
      <c r="F28" s="82" t="s">
        <v>701</v>
      </c>
      <c r="G28" s="87" t="str">
        <f t="shared" si="13"/>
        <v>x6</v>
      </c>
      <c r="H28" s="135">
        <v>22.55</v>
      </c>
      <c r="I28" s="135">
        <v>26.7</v>
      </c>
      <c r="J28" s="135">
        <v>31</v>
      </c>
      <c r="K28" s="132"/>
      <c r="L28" s="39"/>
      <c r="M28" s="19">
        <f t="shared" si="10"/>
        <v>80.25</v>
      </c>
      <c r="N28" s="20">
        <f t="shared" si="11"/>
        <v>80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MBIS5020 x7</v>
      </c>
      <c r="C29" s="6" t="s">
        <v>296</v>
      </c>
      <c r="D29" s="6" t="s">
        <v>926</v>
      </c>
      <c r="E29" s="23" t="s">
        <v>702</v>
      </c>
      <c r="F29" s="23" t="s">
        <v>703</v>
      </c>
      <c r="G29" s="87" t="str">
        <f t="shared" si="13"/>
        <v>x7</v>
      </c>
      <c r="H29" s="141">
        <v>24.5</v>
      </c>
      <c r="I29" s="141">
        <v>22.5</v>
      </c>
      <c r="J29" s="141">
        <v>33</v>
      </c>
      <c r="K29" s="141"/>
      <c r="L29" s="44"/>
      <c r="M29" s="19">
        <f t="shared" si="10"/>
        <v>80</v>
      </c>
      <c r="N29" s="20">
        <f t="shared" si="11"/>
        <v>80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MBIS5020 x8</v>
      </c>
      <c r="C30" s="6" t="s">
        <v>296</v>
      </c>
      <c r="D30" s="6" t="s">
        <v>926</v>
      </c>
      <c r="E30" s="23" t="s">
        <v>704</v>
      </c>
      <c r="F30" s="23" t="s">
        <v>705</v>
      </c>
      <c r="G30" s="87" t="str">
        <f t="shared" si="13"/>
        <v>x8</v>
      </c>
      <c r="H30" s="141">
        <v>17.95</v>
      </c>
      <c r="I30" s="141">
        <v>24.9</v>
      </c>
      <c r="J30" s="141">
        <v>36</v>
      </c>
      <c r="K30" s="141"/>
      <c r="L30" s="44"/>
      <c r="M30" s="19">
        <f t="shared" si="10"/>
        <v>78.849999999999994</v>
      </c>
      <c r="N30" s="20">
        <f t="shared" si="11"/>
        <v>79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4">COUNTIFS($R:$R,X29,$D:$D,$U$30)</f>
        <v>0</v>
      </c>
      <c r="Y30" s="9">
        <f t="shared" si="14"/>
        <v>0</v>
      </c>
      <c r="Z30" s="9">
        <f t="shared" si="14"/>
        <v>0</v>
      </c>
      <c r="AA30" s="9">
        <f t="shared" si="14"/>
        <v>0</v>
      </c>
      <c r="AB30" s="9">
        <f t="shared" si="14"/>
        <v>0</v>
      </c>
      <c r="AC30" s="9">
        <f t="shared" si="14"/>
        <v>0</v>
      </c>
      <c r="AD30" s="9">
        <f t="shared" si="14"/>
        <v>0</v>
      </c>
      <c r="AE30" s="9">
        <f t="shared" si="14"/>
        <v>0</v>
      </c>
    </row>
    <row r="31" spans="2:32" ht="15" thickBot="1" x14ac:dyDescent="0.35">
      <c r="B31" s="120" t="str">
        <f t="shared" si="9"/>
        <v>MBIS5020 x9</v>
      </c>
      <c r="C31" s="6" t="s">
        <v>296</v>
      </c>
      <c r="D31" s="6" t="s">
        <v>926</v>
      </c>
      <c r="E31" s="23" t="s">
        <v>706</v>
      </c>
      <c r="F31" s="23" t="s">
        <v>707</v>
      </c>
      <c r="G31" s="87" t="str">
        <f t="shared" si="13"/>
        <v>x9</v>
      </c>
      <c r="H31" s="132">
        <v>21.2</v>
      </c>
      <c r="I31" s="132">
        <v>28.5</v>
      </c>
      <c r="J31" s="132">
        <v>28.9</v>
      </c>
      <c r="K31" s="132"/>
      <c r="L31" s="44"/>
      <c r="M31" s="19">
        <f t="shared" si="10"/>
        <v>78.599999999999994</v>
      </c>
      <c r="N31" s="20">
        <f t="shared" si="11"/>
        <v>79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 t="e">
        <f t="shared" ref="X31:AE31" si="15">X30/COUNTIFS($D:$D,$U$30)</f>
        <v>#DIV/0!</v>
      </c>
      <c r="Y31" s="47" t="e">
        <f t="shared" si="15"/>
        <v>#DIV/0!</v>
      </c>
      <c r="Z31" s="47" t="e">
        <f t="shared" si="15"/>
        <v>#DIV/0!</v>
      </c>
      <c r="AA31" s="47" t="e">
        <f t="shared" si="15"/>
        <v>#DIV/0!</v>
      </c>
      <c r="AB31" s="47" t="e">
        <f t="shared" si="15"/>
        <v>#DIV/0!</v>
      </c>
      <c r="AC31" s="47" t="e">
        <f t="shared" si="15"/>
        <v>#DIV/0!</v>
      </c>
      <c r="AD31" s="47" t="e">
        <f t="shared" si="15"/>
        <v>#DIV/0!</v>
      </c>
      <c r="AE31" s="47" t="e">
        <f t="shared" si="15"/>
        <v>#DIV/0!</v>
      </c>
    </row>
    <row r="32" spans="2:32" x14ac:dyDescent="0.3">
      <c r="B32" s="120" t="str">
        <f t="shared" si="9"/>
        <v>MBIS5020 x10</v>
      </c>
      <c r="C32" s="6" t="s">
        <v>296</v>
      </c>
      <c r="D32" s="6" t="s">
        <v>928</v>
      </c>
      <c r="E32" s="32" t="s">
        <v>708</v>
      </c>
      <c r="F32" s="32" t="s">
        <v>709</v>
      </c>
      <c r="G32" s="87" t="str">
        <f t="shared" si="13"/>
        <v>x10</v>
      </c>
      <c r="H32" s="37">
        <v>24.5</v>
      </c>
      <c r="I32" s="37">
        <v>21.6</v>
      </c>
      <c r="J32" s="132">
        <v>32.200000000000003</v>
      </c>
      <c r="K32" s="132"/>
      <c r="L32" s="40"/>
      <c r="M32" s="19">
        <f t="shared" si="10"/>
        <v>78.300000000000011</v>
      </c>
      <c r="N32" s="20">
        <f t="shared" si="11"/>
        <v>78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MBIS5020 x11</v>
      </c>
      <c r="C33" s="6" t="s">
        <v>296</v>
      </c>
      <c r="D33" s="6" t="s">
        <v>927</v>
      </c>
      <c r="E33" s="23" t="s">
        <v>710</v>
      </c>
      <c r="F33" s="23" t="s">
        <v>711</v>
      </c>
      <c r="G33" s="87" t="str">
        <f t="shared" si="13"/>
        <v>x11</v>
      </c>
      <c r="H33" s="132">
        <v>25.35</v>
      </c>
      <c r="I33" s="132">
        <v>16.5</v>
      </c>
      <c r="J33" s="132">
        <v>36</v>
      </c>
      <c r="K33" s="132"/>
      <c r="L33" s="44"/>
      <c r="M33" s="19">
        <f t="shared" si="10"/>
        <v>77.849999999999994</v>
      </c>
      <c r="N33" s="20">
        <f t="shared" si="11"/>
        <v>78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MBIS5020 x12</v>
      </c>
      <c r="C34" s="6" t="s">
        <v>296</v>
      </c>
      <c r="D34" s="6" t="s">
        <v>927</v>
      </c>
      <c r="E34" s="32" t="s">
        <v>712</v>
      </c>
      <c r="F34" s="32" t="s">
        <v>713</v>
      </c>
      <c r="G34" s="87" t="str">
        <f t="shared" si="13"/>
        <v>x12</v>
      </c>
      <c r="H34" s="37">
        <v>21.75</v>
      </c>
      <c r="I34" s="132">
        <v>16.5</v>
      </c>
      <c r="J34" s="37">
        <v>39.200000000000003</v>
      </c>
      <c r="K34" s="132"/>
      <c r="L34" s="44"/>
      <c r="M34" s="19">
        <f t="shared" si="10"/>
        <v>77.45</v>
      </c>
      <c r="N34" s="20">
        <f t="shared" si="11"/>
        <v>77</v>
      </c>
      <c r="O34" s="21" t="str">
        <f>IF(G34="","",LOOKUP(N34,{0,50,65,75,85},{"F","P","C","D","HD"}))</f>
        <v>D</v>
      </c>
      <c r="P34" s="77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MBIS5020 x13</v>
      </c>
      <c r="C35" s="6" t="s">
        <v>296</v>
      </c>
      <c r="D35" s="6" t="s">
        <v>926</v>
      </c>
      <c r="E35" s="82" t="s">
        <v>714</v>
      </c>
      <c r="F35" s="82" t="s">
        <v>715</v>
      </c>
      <c r="G35" s="87" t="str">
        <f t="shared" si="13"/>
        <v>x13</v>
      </c>
      <c r="H35" s="134">
        <v>23.1</v>
      </c>
      <c r="I35" s="134">
        <v>24.9</v>
      </c>
      <c r="J35" s="134">
        <v>28.4</v>
      </c>
      <c r="K35" s="132"/>
      <c r="L35" s="71"/>
      <c r="M35" s="72">
        <f t="shared" si="10"/>
        <v>76.400000000000006</v>
      </c>
      <c r="N35" s="73">
        <f t="shared" si="11"/>
        <v>76</v>
      </c>
      <c r="O35" s="74" t="str">
        <f>IF(G35="","",LOOKUP(N35,{0,50,65,75,85},{"F","P","C","D","HD"}))</f>
        <v>D</v>
      </c>
      <c r="P35" s="77"/>
      <c r="Q35" s="77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MBIS5020 x14</v>
      </c>
      <c r="C36" s="6" t="s">
        <v>296</v>
      </c>
      <c r="D36" s="6" t="s">
        <v>928</v>
      </c>
      <c r="E36" s="82" t="s">
        <v>716</v>
      </c>
      <c r="F36" s="82" t="s">
        <v>717</v>
      </c>
      <c r="G36" s="87" t="str">
        <f t="shared" si="13"/>
        <v>x14</v>
      </c>
      <c r="H36" s="134">
        <v>25.5</v>
      </c>
      <c r="I36" s="134">
        <v>19.5</v>
      </c>
      <c r="J36" s="134">
        <v>30.2</v>
      </c>
      <c r="K36" s="132"/>
      <c r="L36" s="76"/>
      <c r="M36" s="72">
        <f t="shared" si="10"/>
        <v>75.2</v>
      </c>
      <c r="N36" s="73">
        <f t="shared" si="11"/>
        <v>75</v>
      </c>
      <c r="O36" s="74" t="str">
        <f>IF(G36="","",LOOKUP(N36,{0,50,65,75,85},{"F","P","C","D","HD"}))</f>
        <v>D</v>
      </c>
      <c r="P36" s="78"/>
      <c r="Q36" s="77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MBIS5020 x15</v>
      </c>
      <c r="C37" s="6" t="s">
        <v>296</v>
      </c>
      <c r="D37" s="6" t="s">
        <v>926</v>
      </c>
      <c r="E37" s="23" t="s">
        <v>718</v>
      </c>
      <c r="F37" s="23" t="s">
        <v>719</v>
      </c>
      <c r="G37" s="87" t="str">
        <f t="shared" si="13"/>
        <v>x15</v>
      </c>
      <c r="H37" s="139">
        <v>24.45</v>
      </c>
      <c r="I37" s="139">
        <v>22.2</v>
      </c>
      <c r="J37" s="139">
        <v>28.4</v>
      </c>
      <c r="K37" s="139"/>
      <c r="L37" s="44"/>
      <c r="M37" s="19">
        <f t="shared" si="10"/>
        <v>75.05</v>
      </c>
      <c r="N37" s="20">
        <f t="shared" si="11"/>
        <v>75</v>
      </c>
      <c r="O37" s="21" t="str">
        <f>IF(G37="","",LOOKUP(N37,{0,50,65,75,85},{"F","P","C","D","HD"}))</f>
        <v>D</v>
      </c>
      <c r="P37" s="23"/>
      <c r="Q37" s="23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MBIS5020 x16</v>
      </c>
      <c r="C38" s="6" t="s">
        <v>296</v>
      </c>
      <c r="D38" s="6" t="s">
        <v>928</v>
      </c>
      <c r="E38" s="23" t="s">
        <v>720</v>
      </c>
      <c r="F38" s="23" t="s">
        <v>721</v>
      </c>
      <c r="G38" s="87" t="str">
        <f t="shared" si="13"/>
        <v>x16</v>
      </c>
      <c r="H38" s="132">
        <v>23</v>
      </c>
      <c r="I38" s="132">
        <v>16.8</v>
      </c>
      <c r="J38" s="132">
        <v>35.200000000000003</v>
      </c>
      <c r="K38" s="132"/>
      <c r="L38" s="44"/>
      <c r="M38" s="19">
        <f t="shared" si="10"/>
        <v>75</v>
      </c>
      <c r="N38" s="20">
        <f t="shared" si="11"/>
        <v>75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MBIS5020 x17</v>
      </c>
      <c r="C39" s="6" t="s">
        <v>296</v>
      </c>
      <c r="D39" s="6" t="s">
        <v>928</v>
      </c>
      <c r="E39" s="32" t="s">
        <v>722</v>
      </c>
      <c r="F39" s="32" t="s">
        <v>723</v>
      </c>
      <c r="G39" s="87" t="str">
        <f t="shared" si="13"/>
        <v>x17</v>
      </c>
      <c r="H39" s="37">
        <v>24.75</v>
      </c>
      <c r="I39" s="37">
        <v>21.6</v>
      </c>
      <c r="J39" s="132">
        <v>28.2</v>
      </c>
      <c r="K39" s="132"/>
      <c r="L39" s="43"/>
      <c r="M39" s="19">
        <f t="shared" si="10"/>
        <v>74.55</v>
      </c>
      <c r="N39" s="20">
        <f t="shared" si="11"/>
        <v>75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MBIS5020 x18</v>
      </c>
      <c r="C40" s="6" t="s">
        <v>296</v>
      </c>
      <c r="D40" s="6" t="s">
        <v>926</v>
      </c>
      <c r="E40" s="32" t="s">
        <v>724</v>
      </c>
      <c r="F40" s="32" t="s">
        <v>725</v>
      </c>
      <c r="G40" s="87" t="str">
        <f t="shared" si="13"/>
        <v>x18</v>
      </c>
      <c r="H40" s="37">
        <v>24.85</v>
      </c>
      <c r="I40" s="136">
        <v>22.2</v>
      </c>
      <c r="J40" s="136">
        <v>25.7</v>
      </c>
      <c r="K40" s="132"/>
      <c r="L40" s="42"/>
      <c r="M40" s="19">
        <f t="shared" si="10"/>
        <v>72.75</v>
      </c>
      <c r="N40" s="20">
        <f t="shared" si="11"/>
        <v>73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MBIS5020 x19</v>
      </c>
      <c r="C41" s="6" t="s">
        <v>296</v>
      </c>
      <c r="D41" s="6" t="s">
        <v>929</v>
      </c>
      <c r="E41" s="82" t="s">
        <v>726</v>
      </c>
      <c r="F41" s="82" t="s">
        <v>727</v>
      </c>
      <c r="G41" s="87" t="str">
        <f t="shared" si="13"/>
        <v>x19</v>
      </c>
      <c r="H41" s="37">
        <v>20.25</v>
      </c>
      <c r="I41" s="132">
        <v>23.4</v>
      </c>
      <c r="J41" s="132">
        <v>29</v>
      </c>
      <c r="K41" s="132"/>
      <c r="L41" s="42"/>
      <c r="M41" s="19">
        <f t="shared" si="10"/>
        <v>72.650000000000006</v>
      </c>
      <c r="N41" s="20">
        <f t="shared" si="11"/>
        <v>73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MBIS5020 x20</v>
      </c>
      <c r="C42" s="6" t="s">
        <v>296</v>
      </c>
      <c r="D42" s="6" t="s">
        <v>927</v>
      </c>
      <c r="E42" s="80" t="s">
        <v>728</v>
      </c>
      <c r="F42" s="80" t="s">
        <v>729</v>
      </c>
      <c r="G42" s="87" t="str">
        <f t="shared" si="13"/>
        <v>x20</v>
      </c>
      <c r="H42" s="135">
        <v>20.25</v>
      </c>
      <c r="I42" s="135">
        <v>13.5</v>
      </c>
      <c r="J42" s="135">
        <v>38.4</v>
      </c>
      <c r="K42" s="132"/>
      <c r="L42" s="40"/>
      <c r="M42" s="19">
        <f t="shared" si="10"/>
        <v>72.150000000000006</v>
      </c>
      <c r="N42" s="20">
        <f t="shared" si="11"/>
        <v>72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MBIS5020 x21</v>
      </c>
      <c r="C43" s="6" t="s">
        <v>296</v>
      </c>
      <c r="D43" s="6" t="s">
        <v>929</v>
      </c>
      <c r="E43" s="23" t="s">
        <v>730</v>
      </c>
      <c r="F43" s="23" t="s">
        <v>731</v>
      </c>
      <c r="G43" s="87" t="str">
        <f t="shared" si="13"/>
        <v>x21</v>
      </c>
      <c r="H43" s="132">
        <v>20.8</v>
      </c>
      <c r="I43" s="132">
        <v>22.2</v>
      </c>
      <c r="J43" s="132">
        <v>29</v>
      </c>
      <c r="K43" s="132"/>
      <c r="L43" s="44"/>
      <c r="M43" s="19">
        <f t="shared" si="10"/>
        <v>72</v>
      </c>
      <c r="N43" s="20">
        <f t="shared" si="11"/>
        <v>72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MBIS5020 x22</v>
      </c>
      <c r="C44" s="6" t="s">
        <v>296</v>
      </c>
      <c r="D44" s="6" t="s">
        <v>928</v>
      </c>
      <c r="E44" s="23" t="s">
        <v>732</v>
      </c>
      <c r="F44" s="23" t="s">
        <v>733</v>
      </c>
      <c r="G44" s="87" t="str">
        <f t="shared" si="13"/>
        <v>x22</v>
      </c>
      <c r="H44" s="133">
        <v>26.15</v>
      </c>
      <c r="I44" s="133">
        <v>21.6</v>
      </c>
      <c r="J44" s="133">
        <v>24</v>
      </c>
      <c r="K44" s="132"/>
      <c r="L44" s="44"/>
      <c r="M44" s="19">
        <f t="shared" si="10"/>
        <v>71.75</v>
      </c>
      <c r="N44" s="20">
        <f t="shared" si="11"/>
        <v>72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">
      <c r="B45" s="120" t="str">
        <f t="shared" si="9"/>
        <v>MBIS5020 x23</v>
      </c>
      <c r="C45" s="6" t="s">
        <v>296</v>
      </c>
      <c r="D45" s="6" t="s">
        <v>926</v>
      </c>
      <c r="E45" s="23" t="s">
        <v>734</v>
      </c>
      <c r="F45" s="23" t="s">
        <v>735</v>
      </c>
      <c r="G45" s="87" t="str">
        <f t="shared" si="13"/>
        <v>x23</v>
      </c>
      <c r="H45" s="132">
        <v>13.55</v>
      </c>
      <c r="I45" s="132">
        <v>24.9</v>
      </c>
      <c r="J45" s="132">
        <v>33</v>
      </c>
      <c r="K45" s="132"/>
      <c r="L45" s="44"/>
      <c r="M45" s="19">
        <f t="shared" si="10"/>
        <v>71.45</v>
      </c>
      <c r="N45" s="20">
        <f t="shared" si="11"/>
        <v>71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">
      <c r="B46" s="120" t="str">
        <f t="shared" si="9"/>
        <v>MBIS5020 x24</v>
      </c>
      <c r="C46" s="6" t="s">
        <v>296</v>
      </c>
      <c r="D46" s="6" t="s">
        <v>927</v>
      </c>
      <c r="E46" s="23" t="s">
        <v>736</v>
      </c>
      <c r="F46" s="23" t="s">
        <v>737</v>
      </c>
      <c r="G46" s="87" t="str">
        <f t="shared" si="13"/>
        <v>x24</v>
      </c>
      <c r="H46" s="132">
        <v>25.5</v>
      </c>
      <c r="I46" s="132">
        <v>16.5</v>
      </c>
      <c r="J46" s="132">
        <v>29.2</v>
      </c>
      <c r="K46" s="132"/>
      <c r="L46" s="44"/>
      <c r="M46" s="19">
        <f t="shared" si="10"/>
        <v>71.2</v>
      </c>
      <c r="N46" s="20">
        <f t="shared" si="11"/>
        <v>71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MBIS5020 x25</v>
      </c>
      <c r="C47" s="6" t="s">
        <v>296</v>
      </c>
      <c r="D47" s="6" t="s">
        <v>926</v>
      </c>
      <c r="E47" s="23" t="s">
        <v>738</v>
      </c>
      <c r="F47" s="23" t="s">
        <v>739</v>
      </c>
      <c r="G47" s="87" t="str">
        <f t="shared" si="13"/>
        <v>x25</v>
      </c>
      <c r="H47" s="132">
        <v>14.75</v>
      </c>
      <c r="I47" s="132">
        <v>27</v>
      </c>
      <c r="J47" s="132">
        <v>29.4</v>
      </c>
      <c r="K47" s="132"/>
      <c r="L47" s="44"/>
      <c r="M47" s="19">
        <f t="shared" si="10"/>
        <v>71.150000000000006</v>
      </c>
      <c r="N47" s="20">
        <f t="shared" si="11"/>
        <v>71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MBIS5020 x26</v>
      </c>
      <c r="C48" s="6" t="s">
        <v>296</v>
      </c>
      <c r="D48" s="6" t="s">
        <v>927</v>
      </c>
      <c r="E48" s="23" t="s">
        <v>740</v>
      </c>
      <c r="F48" s="23" t="s">
        <v>741</v>
      </c>
      <c r="G48" s="87" t="str">
        <f t="shared" si="13"/>
        <v>x26</v>
      </c>
      <c r="H48" s="132">
        <v>23.5</v>
      </c>
      <c r="I48" s="132">
        <v>13.5</v>
      </c>
      <c r="J48" s="132">
        <v>33.200000000000003</v>
      </c>
      <c r="K48" s="132"/>
      <c r="L48" s="44"/>
      <c r="M48" s="19">
        <f t="shared" si="10"/>
        <v>70.2</v>
      </c>
      <c r="N48" s="20">
        <f t="shared" si="11"/>
        <v>70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">
      <c r="B49" s="120" t="str">
        <f t="shared" si="9"/>
        <v>MBIS5020 x27</v>
      </c>
      <c r="C49" s="6" t="s">
        <v>296</v>
      </c>
      <c r="D49" s="6" t="s">
        <v>926</v>
      </c>
      <c r="E49" s="32" t="s">
        <v>742</v>
      </c>
      <c r="F49" s="32" t="s">
        <v>743</v>
      </c>
      <c r="G49" s="87" t="str">
        <f t="shared" si="13"/>
        <v>x27</v>
      </c>
      <c r="H49" s="138">
        <v>23.65</v>
      </c>
      <c r="I49" s="138">
        <v>26.7</v>
      </c>
      <c r="J49" s="138">
        <v>19.8</v>
      </c>
      <c r="K49" s="132"/>
      <c r="L49" s="70"/>
      <c r="M49" s="72">
        <f t="shared" si="10"/>
        <v>70.149999999999991</v>
      </c>
      <c r="N49" s="73">
        <f t="shared" si="11"/>
        <v>70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">
      <c r="B50" s="120" t="str">
        <f t="shared" si="9"/>
        <v>MBIS5020 x28</v>
      </c>
      <c r="C50" s="6" t="s">
        <v>296</v>
      </c>
      <c r="D50" s="6" t="s">
        <v>926</v>
      </c>
      <c r="E50" s="82" t="s">
        <v>744</v>
      </c>
      <c r="F50" s="82" t="s">
        <v>745</v>
      </c>
      <c r="G50" s="87" t="str">
        <f t="shared" si="13"/>
        <v>x28</v>
      </c>
      <c r="H50" s="134">
        <v>19.5</v>
      </c>
      <c r="I50" s="134">
        <v>18</v>
      </c>
      <c r="J50" s="134">
        <v>32.200000000000003</v>
      </c>
      <c r="K50" s="132"/>
      <c r="L50" s="39"/>
      <c r="M50" s="19">
        <f t="shared" si="10"/>
        <v>69.7</v>
      </c>
      <c r="N50" s="20">
        <f t="shared" si="11"/>
        <v>70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">
      <c r="B51" s="120" t="str">
        <f t="shared" si="9"/>
        <v>MBIS5020 x29</v>
      </c>
      <c r="C51" s="6" t="s">
        <v>296</v>
      </c>
      <c r="D51" s="6" t="s">
        <v>927</v>
      </c>
      <c r="E51" s="32" t="s">
        <v>746</v>
      </c>
      <c r="F51" s="32" t="s">
        <v>747</v>
      </c>
      <c r="G51" s="87" t="str">
        <f t="shared" si="13"/>
        <v>x29</v>
      </c>
      <c r="H51" s="37">
        <v>19</v>
      </c>
      <c r="I51" s="37">
        <v>13.5</v>
      </c>
      <c r="J51" s="132">
        <v>37.200000000000003</v>
      </c>
      <c r="K51" s="132"/>
      <c r="L51" s="39"/>
      <c r="M51" s="19">
        <f t="shared" si="10"/>
        <v>69.7</v>
      </c>
      <c r="N51" s="20">
        <f t="shared" si="11"/>
        <v>70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">
      <c r="B52" s="120" t="str">
        <f t="shared" si="9"/>
        <v>MBIS5020 x30</v>
      </c>
      <c r="C52" s="6" t="s">
        <v>296</v>
      </c>
      <c r="D52" s="6" t="s">
        <v>929</v>
      </c>
      <c r="E52" s="32" t="s">
        <v>748</v>
      </c>
      <c r="F52" s="32" t="s">
        <v>749</v>
      </c>
      <c r="G52" s="87" t="str">
        <f t="shared" si="13"/>
        <v>x30</v>
      </c>
      <c r="H52" s="37">
        <v>20.05</v>
      </c>
      <c r="I52" s="37">
        <v>21.6</v>
      </c>
      <c r="J52" s="132">
        <v>27.6</v>
      </c>
      <c r="K52" s="132"/>
      <c r="L52" s="42"/>
      <c r="M52" s="19">
        <f t="shared" si="10"/>
        <v>69.25</v>
      </c>
      <c r="N52" s="20">
        <f t="shared" si="11"/>
        <v>69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MBIS5020 x31</v>
      </c>
      <c r="C53" s="6" t="s">
        <v>296</v>
      </c>
      <c r="D53" s="6" t="s">
        <v>927</v>
      </c>
      <c r="E53" s="23" t="s">
        <v>750</v>
      </c>
      <c r="F53" s="23" t="s">
        <v>751</v>
      </c>
      <c r="G53" s="87" t="str">
        <f t="shared" si="13"/>
        <v>x31</v>
      </c>
      <c r="H53" s="132">
        <v>23.15</v>
      </c>
      <c r="I53" s="132">
        <v>10.5</v>
      </c>
      <c r="J53" s="132">
        <v>35.200000000000003</v>
      </c>
      <c r="K53" s="132"/>
      <c r="L53" s="44"/>
      <c r="M53" s="19">
        <f t="shared" si="10"/>
        <v>68.849999999999994</v>
      </c>
      <c r="N53" s="20">
        <f t="shared" si="11"/>
        <v>69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MBIS5020 x32</v>
      </c>
      <c r="C54" s="6" t="s">
        <v>296</v>
      </c>
      <c r="D54" s="6" t="s">
        <v>927</v>
      </c>
      <c r="E54" s="32" t="s">
        <v>752</v>
      </c>
      <c r="F54" s="32" t="s">
        <v>753</v>
      </c>
      <c r="G54" s="87" t="str">
        <f t="shared" si="13"/>
        <v>x32</v>
      </c>
      <c r="H54" s="37">
        <v>23.5</v>
      </c>
      <c r="I54" s="37">
        <v>10.5</v>
      </c>
      <c r="J54" s="37">
        <v>34.4</v>
      </c>
      <c r="K54" s="132"/>
      <c r="L54" s="44"/>
      <c r="M54" s="19">
        <f t="shared" si="10"/>
        <v>68.400000000000006</v>
      </c>
      <c r="N54" s="20">
        <f t="shared" si="11"/>
        <v>68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MBIS5020 x33</v>
      </c>
      <c r="C55" s="6" t="s">
        <v>296</v>
      </c>
      <c r="D55" s="6" t="s">
        <v>926</v>
      </c>
      <c r="E55" s="23" t="s">
        <v>754</v>
      </c>
      <c r="F55" s="23" t="s">
        <v>755</v>
      </c>
      <c r="G55" s="87" t="str">
        <f t="shared" si="13"/>
        <v>x33</v>
      </c>
      <c r="H55" s="132">
        <v>18.149999999999999</v>
      </c>
      <c r="I55" s="132">
        <v>21</v>
      </c>
      <c r="J55" s="132">
        <v>29.2</v>
      </c>
      <c r="K55" s="132"/>
      <c r="L55" s="44"/>
      <c r="M55" s="19">
        <f t="shared" si="10"/>
        <v>68.349999999999994</v>
      </c>
      <c r="N55" s="20">
        <f t="shared" si="11"/>
        <v>68</v>
      </c>
      <c r="O55" s="21" t="str">
        <f>IF(G55="","",LOOKUP(N55,{0,50,65,75,85},{"F","P","C","D","HD"}))</f>
        <v>C</v>
      </c>
      <c r="P55" s="23"/>
      <c r="Q55" s="23"/>
      <c r="R55" s="31" t="str">
        <f t="shared" si="12"/>
        <v>C</v>
      </c>
      <c r="S55" s="5"/>
      <c r="T55" s="28"/>
      <c r="U55" s="28"/>
      <c r="V55" s="28"/>
    </row>
    <row r="56" spans="2:22" x14ac:dyDescent="0.3">
      <c r="B56" s="120" t="str">
        <f t="shared" si="9"/>
        <v>MBIS5020 x34</v>
      </c>
      <c r="C56" s="6" t="s">
        <v>296</v>
      </c>
      <c r="D56" s="6" t="s">
        <v>926</v>
      </c>
      <c r="E56" s="23" t="s">
        <v>756</v>
      </c>
      <c r="F56" s="23" t="s">
        <v>757</v>
      </c>
      <c r="G56" s="87" t="str">
        <f t="shared" si="13"/>
        <v>x34</v>
      </c>
      <c r="H56" s="132">
        <v>23.45</v>
      </c>
      <c r="I56" s="132">
        <v>26.7</v>
      </c>
      <c r="J56" s="132">
        <v>18.2</v>
      </c>
      <c r="K56" s="132"/>
      <c r="L56" s="44"/>
      <c r="M56" s="19">
        <f t="shared" si="10"/>
        <v>68.349999999999994</v>
      </c>
      <c r="N56" s="20">
        <f t="shared" si="11"/>
        <v>68</v>
      </c>
      <c r="O56" s="21" t="str">
        <f>IF(G56="","",LOOKUP(N56,{0,50,65,75,85},{"F","P","C","D","HD"}))</f>
        <v>C</v>
      </c>
      <c r="P56" s="2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MBIS5020 x35</v>
      </c>
      <c r="C57" s="6" t="s">
        <v>296</v>
      </c>
      <c r="D57" s="6" t="s">
        <v>926</v>
      </c>
      <c r="E57" s="23" t="s">
        <v>758</v>
      </c>
      <c r="F57" s="23" t="s">
        <v>759</v>
      </c>
      <c r="G57" s="87" t="str">
        <f t="shared" si="13"/>
        <v>x35</v>
      </c>
      <c r="H57" s="132">
        <v>17.75</v>
      </c>
      <c r="I57" s="132">
        <v>22.5</v>
      </c>
      <c r="J57" s="132">
        <v>27.6</v>
      </c>
      <c r="K57" s="132"/>
      <c r="L57" s="44"/>
      <c r="M57" s="19">
        <f t="shared" si="10"/>
        <v>67.849999999999994</v>
      </c>
      <c r="N57" s="20">
        <f t="shared" si="11"/>
        <v>68</v>
      </c>
      <c r="O57" s="21" t="str">
        <f>IF(G57="","",LOOKUP(N57,{0,50,65,75,85},{"F","P","C","D","HD"}))</f>
        <v>C</v>
      </c>
      <c r="P57" s="23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MBIS5020 x36</v>
      </c>
      <c r="C58" s="6" t="s">
        <v>296</v>
      </c>
      <c r="D58" s="6" t="s">
        <v>929</v>
      </c>
      <c r="E58" s="23" t="s">
        <v>760</v>
      </c>
      <c r="F58" s="23" t="s">
        <v>761</v>
      </c>
      <c r="G58" s="87" t="str">
        <f t="shared" si="13"/>
        <v>x36</v>
      </c>
      <c r="H58" s="134">
        <v>20.05</v>
      </c>
      <c r="I58" s="134">
        <v>19.5</v>
      </c>
      <c r="J58" s="134">
        <v>28.2</v>
      </c>
      <c r="K58" s="132"/>
      <c r="L58" s="42"/>
      <c r="M58" s="19">
        <f t="shared" si="10"/>
        <v>67.75</v>
      </c>
      <c r="N58" s="20">
        <f t="shared" si="11"/>
        <v>68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MBIS5020 x37</v>
      </c>
      <c r="C59" s="6" t="s">
        <v>296</v>
      </c>
      <c r="D59" s="6" t="s">
        <v>929</v>
      </c>
      <c r="E59" s="82" t="s">
        <v>762</v>
      </c>
      <c r="F59" s="82" t="s">
        <v>763</v>
      </c>
      <c r="G59" s="87" t="str">
        <f t="shared" si="13"/>
        <v>x37</v>
      </c>
      <c r="H59" s="136">
        <v>20.350000000000001</v>
      </c>
      <c r="I59" s="136">
        <v>19.2</v>
      </c>
      <c r="J59" s="136">
        <v>28</v>
      </c>
      <c r="K59" s="132"/>
      <c r="L59" s="42"/>
      <c r="M59" s="19">
        <f t="shared" si="10"/>
        <v>67.55</v>
      </c>
      <c r="N59" s="20">
        <f t="shared" si="11"/>
        <v>68</v>
      </c>
      <c r="O59" s="21" t="str">
        <f>IF(G59="","",LOOKUP(N59,{0,50,65,75,85},{"F","P","C","D","HD"}))</f>
        <v>C</v>
      </c>
      <c r="P59" s="23"/>
      <c r="Q59" s="23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MBIS5020 x38</v>
      </c>
      <c r="C60" s="6" t="s">
        <v>296</v>
      </c>
      <c r="D60" s="6" t="s">
        <v>929</v>
      </c>
      <c r="E60" s="82" t="s">
        <v>764</v>
      </c>
      <c r="F60" s="82" t="s">
        <v>765</v>
      </c>
      <c r="G60" s="87" t="str">
        <f t="shared" si="13"/>
        <v>x38</v>
      </c>
      <c r="H60" s="135">
        <v>20.5</v>
      </c>
      <c r="I60" s="135">
        <v>18.600000000000001</v>
      </c>
      <c r="J60" s="135">
        <v>28.2</v>
      </c>
      <c r="K60" s="132"/>
      <c r="L60" s="44"/>
      <c r="M60" s="19">
        <f t="shared" si="10"/>
        <v>67.3</v>
      </c>
      <c r="N60" s="20">
        <f t="shared" si="11"/>
        <v>67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MBIS5020 x39</v>
      </c>
      <c r="C61" s="6" t="s">
        <v>296</v>
      </c>
      <c r="D61" s="6" t="s">
        <v>926</v>
      </c>
      <c r="E61" s="23" t="s">
        <v>766</v>
      </c>
      <c r="F61" s="23" t="s">
        <v>767</v>
      </c>
      <c r="G61" s="87" t="str">
        <f t="shared" si="13"/>
        <v>x39</v>
      </c>
      <c r="H61" s="132">
        <v>20.8</v>
      </c>
      <c r="I61" s="132">
        <v>18</v>
      </c>
      <c r="J61" s="132">
        <v>28.4</v>
      </c>
      <c r="K61" s="132"/>
      <c r="L61" s="43"/>
      <c r="M61" s="19">
        <f t="shared" si="10"/>
        <v>67.199999999999989</v>
      </c>
      <c r="N61" s="20">
        <f t="shared" si="11"/>
        <v>67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MBIS5020 x40</v>
      </c>
      <c r="C62" s="6" t="s">
        <v>296</v>
      </c>
      <c r="D62" s="6" t="s">
        <v>926</v>
      </c>
      <c r="E62" s="32" t="s">
        <v>768</v>
      </c>
      <c r="F62" s="32" t="s">
        <v>769</v>
      </c>
      <c r="G62" s="87" t="str">
        <f t="shared" si="13"/>
        <v>x40</v>
      </c>
      <c r="H62" s="37">
        <v>16.2</v>
      </c>
      <c r="I62" s="37">
        <v>22.5</v>
      </c>
      <c r="J62" s="37">
        <v>28.4</v>
      </c>
      <c r="K62" s="132"/>
      <c r="L62" s="43"/>
      <c r="M62" s="19">
        <f t="shared" si="10"/>
        <v>67.099999999999994</v>
      </c>
      <c r="N62" s="20">
        <f t="shared" si="11"/>
        <v>67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MBIS5020 x41</v>
      </c>
      <c r="C63" s="6" t="s">
        <v>296</v>
      </c>
      <c r="D63" s="6" t="s">
        <v>927</v>
      </c>
      <c r="E63" s="23" t="s">
        <v>770</v>
      </c>
      <c r="F63" s="23" t="s">
        <v>771</v>
      </c>
      <c r="G63" s="87" t="str">
        <f t="shared" si="13"/>
        <v>x41</v>
      </c>
      <c r="H63" s="37">
        <v>25.25</v>
      </c>
      <c r="I63" s="132">
        <v>10.5</v>
      </c>
      <c r="J63" s="132">
        <v>31.2</v>
      </c>
      <c r="K63" s="132"/>
      <c r="L63" s="42"/>
      <c r="M63" s="19">
        <f t="shared" si="10"/>
        <v>66.95</v>
      </c>
      <c r="N63" s="20">
        <f t="shared" si="11"/>
        <v>67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MBIS5020 x42</v>
      </c>
      <c r="C64" s="6" t="s">
        <v>296</v>
      </c>
      <c r="D64" s="6" t="s">
        <v>929</v>
      </c>
      <c r="E64" s="82" t="s">
        <v>772</v>
      </c>
      <c r="F64" s="82" t="s">
        <v>773</v>
      </c>
      <c r="G64" s="87" t="str">
        <f t="shared" si="13"/>
        <v>x42</v>
      </c>
      <c r="H64" s="134">
        <v>19.850000000000001</v>
      </c>
      <c r="I64" s="134">
        <v>18</v>
      </c>
      <c r="J64" s="140">
        <v>29</v>
      </c>
      <c r="K64" s="132"/>
      <c r="L64" s="61"/>
      <c r="M64" s="19">
        <f t="shared" si="10"/>
        <v>66.849999999999994</v>
      </c>
      <c r="N64" s="20">
        <f t="shared" si="11"/>
        <v>67</v>
      </c>
      <c r="O64" s="21" t="str">
        <f>IF(G64="","",LOOKUP(N64,{0,50,65,75,85},{"F","P","C","D","HD"}))</f>
        <v>C</v>
      </c>
      <c r="P64" s="3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MBIS5020 x43</v>
      </c>
      <c r="C65" s="6" t="s">
        <v>296</v>
      </c>
      <c r="D65" s="6" t="s">
        <v>926</v>
      </c>
      <c r="E65" s="23" t="s">
        <v>774</v>
      </c>
      <c r="F65" s="23" t="s">
        <v>775</v>
      </c>
      <c r="G65" s="87" t="str">
        <f t="shared" si="13"/>
        <v>x43</v>
      </c>
      <c r="H65" s="132">
        <v>24.65</v>
      </c>
      <c r="I65" s="132">
        <v>18</v>
      </c>
      <c r="J65" s="132">
        <v>24.1</v>
      </c>
      <c r="K65" s="132"/>
      <c r="L65" s="44"/>
      <c r="M65" s="19">
        <f t="shared" si="10"/>
        <v>66.75</v>
      </c>
      <c r="N65" s="20">
        <f t="shared" si="11"/>
        <v>67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MBIS5020 x44</v>
      </c>
      <c r="C66" s="6" t="s">
        <v>296</v>
      </c>
      <c r="D66" s="6" t="s">
        <v>929</v>
      </c>
      <c r="E66" s="32" t="s">
        <v>776</v>
      </c>
      <c r="F66" s="32" t="s">
        <v>777</v>
      </c>
      <c r="G66" s="87" t="str">
        <f t="shared" si="13"/>
        <v>x44</v>
      </c>
      <c r="H66" s="134">
        <v>17.600000000000001</v>
      </c>
      <c r="I66" s="134">
        <v>19.8</v>
      </c>
      <c r="J66" s="134">
        <v>29.2</v>
      </c>
      <c r="K66" s="132"/>
      <c r="L66" s="43"/>
      <c r="M66" s="19">
        <f t="shared" si="10"/>
        <v>66.600000000000009</v>
      </c>
      <c r="N66" s="20">
        <f t="shared" si="11"/>
        <v>67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MBIS5020 x45</v>
      </c>
      <c r="C67" s="6" t="s">
        <v>296</v>
      </c>
      <c r="D67" s="6" t="s">
        <v>927</v>
      </c>
      <c r="E67" s="32" t="s">
        <v>778</v>
      </c>
      <c r="F67" s="32" t="s">
        <v>779</v>
      </c>
      <c r="G67" s="87" t="str">
        <f t="shared" si="13"/>
        <v>x45</v>
      </c>
      <c r="H67" s="37">
        <v>24.25</v>
      </c>
      <c r="I67" s="37">
        <v>9</v>
      </c>
      <c r="J67" s="37">
        <v>33.200000000000003</v>
      </c>
      <c r="K67" s="132"/>
      <c r="L67" s="44"/>
      <c r="M67" s="19">
        <f t="shared" si="10"/>
        <v>66.45</v>
      </c>
      <c r="N67" s="20">
        <f t="shared" si="11"/>
        <v>66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MBIS5020 x46</v>
      </c>
      <c r="C68" s="6" t="s">
        <v>296</v>
      </c>
      <c r="D68" s="6" t="s">
        <v>927</v>
      </c>
      <c r="E68" s="32" t="s">
        <v>780</v>
      </c>
      <c r="F68" s="32" t="s">
        <v>781</v>
      </c>
      <c r="G68" s="87" t="str">
        <f t="shared" si="13"/>
        <v>x46</v>
      </c>
      <c r="H68" s="132">
        <v>18.75</v>
      </c>
      <c r="I68" s="132">
        <v>12.9</v>
      </c>
      <c r="J68" s="132">
        <v>34.799999999999997</v>
      </c>
      <c r="K68" s="132"/>
      <c r="L68" s="40"/>
      <c r="M68" s="19">
        <f t="shared" si="10"/>
        <v>66.449999999999989</v>
      </c>
      <c r="N68" s="20">
        <f t="shared" si="11"/>
        <v>66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MBIS5020 x47</v>
      </c>
      <c r="C69" s="6" t="s">
        <v>296</v>
      </c>
      <c r="D69" s="6" t="s">
        <v>929</v>
      </c>
      <c r="E69" s="23" t="s">
        <v>782</v>
      </c>
      <c r="F69" s="23" t="s">
        <v>783</v>
      </c>
      <c r="G69" s="87" t="str">
        <f t="shared" si="13"/>
        <v>x47</v>
      </c>
      <c r="H69" s="132">
        <v>20.5</v>
      </c>
      <c r="I69" s="132">
        <v>19.5</v>
      </c>
      <c r="J69" s="132">
        <v>26.4</v>
      </c>
      <c r="K69" s="132"/>
      <c r="L69" s="44"/>
      <c r="M69" s="19">
        <f t="shared" si="10"/>
        <v>66.400000000000006</v>
      </c>
      <c r="N69" s="20">
        <f t="shared" si="11"/>
        <v>66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MBIS5020 x48</v>
      </c>
      <c r="C70" s="6" t="s">
        <v>296</v>
      </c>
      <c r="D70" s="6" t="s">
        <v>929</v>
      </c>
      <c r="E70" s="23" t="s">
        <v>784</v>
      </c>
      <c r="F70" s="23" t="s">
        <v>785</v>
      </c>
      <c r="G70" s="87" t="str">
        <f t="shared" si="13"/>
        <v>x48</v>
      </c>
      <c r="H70" s="132">
        <v>19.5</v>
      </c>
      <c r="I70" s="132">
        <v>16.5</v>
      </c>
      <c r="J70" s="132">
        <v>30</v>
      </c>
      <c r="K70" s="132"/>
      <c r="L70" s="44"/>
      <c r="M70" s="19">
        <f t="shared" si="10"/>
        <v>66</v>
      </c>
      <c r="N70" s="20">
        <f t="shared" si="11"/>
        <v>66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MBIS5020 x49</v>
      </c>
      <c r="C71" s="6" t="s">
        <v>296</v>
      </c>
      <c r="D71" s="6" t="s">
        <v>929</v>
      </c>
      <c r="E71" s="23" t="s">
        <v>786</v>
      </c>
      <c r="F71" s="23" t="s">
        <v>787</v>
      </c>
      <c r="G71" s="87" t="str">
        <f t="shared" si="13"/>
        <v>x49</v>
      </c>
      <c r="H71" s="132">
        <v>20.25</v>
      </c>
      <c r="I71" s="132">
        <v>17.399999999999999</v>
      </c>
      <c r="J71" s="132">
        <v>28.2</v>
      </c>
      <c r="K71" s="132"/>
      <c r="L71" s="44"/>
      <c r="M71" s="19">
        <f t="shared" si="10"/>
        <v>65.849999999999994</v>
      </c>
      <c r="N71" s="20">
        <f t="shared" si="11"/>
        <v>66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MBIS5020 x50</v>
      </c>
      <c r="C72" s="6" t="s">
        <v>296</v>
      </c>
      <c r="D72" s="6" t="s">
        <v>928</v>
      </c>
      <c r="E72" s="23" t="s">
        <v>788</v>
      </c>
      <c r="F72" s="23" t="s">
        <v>789</v>
      </c>
      <c r="G72" s="87" t="str">
        <f t="shared" si="13"/>
        <v>x50</v>
      </c>
      <c r="H72" s="132">
        <v>23.75</v>
      </c>
      <c r="I72" s="132">
        <v>19.5</v>
      </c>
      <c r="J72" s="132">
        <v>22.6</v>
      </c>
      <c r="K72" s="132"/>
      <c r="L72" s="44"/>
      <c r="M72" s="19">
        <f t="shared" si="10"/>
        <v>65.849999999999994</v>
      </c>
      <c r="N72" s="20">
        <f t="shared" si="11"/>
        <v>66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MBIS5020 x51</v>
      </c>
      <c r="C73" s="6" t="s">
        <v>296</v>
      </c>
      <c r="D73" s="6" t="s">
        <v>928</v>
      </c>
      <c r="E73" s="23" t="s">
        <v>790</v>
      </c>
      <c r="F73" s="23" t="s">
        <v>791</v>
      </c>
      <c r="G73" s="87" t="str">
        <f t="shared" si="13"/>
        <v>x51</v>
      </c>
      <c r="H73" s="134">
        <v>19.8</v>
      </c>
      <c r="I73" s="134">
        <v>19.5</v>
      </c>
      <c r="J73" s="134">
        <v>26.4</v>
      </c>
      <c r="K73" s="132"/>
      <c r="L73" s="40"/>
      <c r="M73" s="19">
        <f t="shared" si="10"/>
        <v>65.699999999999989</v>
      </c>
      <c r="N73" s="20">
        <f t="shared" si="11"/>
        <v>66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MBIS5020 x52</v>
      </c>
      <c r="C74" s="6" t="s">
        <v>296</v>
      </c>
      <c r="D74" s="6" t="s">
        <v>928</v>
      </c>
      <c r="E74" s="23" t="s">
        <v>792</v>
      </c>
      <c r="F74" s="23" t="s">
        <v>793</v>
      </c>
      <c r="G74" s="87" t="str">
        <f t="shared" si="13"/>
        <v>x52</v>
      </c>
      <c r="H74" s="132">
        <v>13.75</v>
      </c>
      <c r="I74" s="132">
        <v>19.2</v>
      </c>
      <c r="J74" s="132">
        <v>32.6</v>
      </c>
      <c r="K74" s="132"/>
      <c r="L74" s="44"/>
      <c r="M74" s="19">
        <f t="shared" si="10"/>
        <v>65.550000000000011</v>
      </c>
      <c r="N74" s="20">
        <f t="shared" si="11"/>
        <v>66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MBIS5020 x53</v>
      </c>
      <c r="C75" s="6" t="s">
        <v>296</v>
      </c>
      <c r="D75" s="6" t="s">
        <v>927</v>
      </c>
      <c r="E75" s="32" t="s">
        <v>794</v>
      </c>
      <c r="F75" s="32" t="s">
        <v>795</v>
      </c>
      <c r="G75" s="87" t="str">
        <f t="shared" si="13"/>
        <v>x53</v>
      </c>
      <c r="H75" s="37">
        <v>23</v>
      </c>
      <c r="I75" s="37">
        <v>16.5</v>
      </c>
      <c r="J75" s="37">
        <v>26</v>
      </c>
      <c r="K75" s="132"/>
      <c r="L75" s="42"/>
      <c r="M75" s="19">
        <f t="shared" si="10"/>
        <v>65.5</v>
      </c>
      <c r="N75" s="20">
        <f t="shared" si="11"/>
        <v>66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MBIS5020 x54</v>
      </c>
      <c r="C76" s="6" t="s">
        <v>296</v>
      </c>
      <c r="D76" s="6" t="s">
        <v>928</v>
      </c>
      <c r="E76" s="82" t="s">
        <v>796</v>
      </c>
      <c r="F76" s="82" t="s">
        <v>797</v>
      </c>
      <c r="G76" s="87" t="str">
        <f t="shared" si="13"/>
        <v>x54</v>
      </c>
      <c r="H76" s="134">
        <v>14.25</v>
      </c>
      <c r="I76" s="134">
        <v>19.2</v>
      </c>
      <c r="J76" s="134">
        <v>31.8</v>
      </c>
      <c r="K76" s="132"/>
      <c r="L76" s="71"/>
      <c r="M76" s="72">
        <f t="shared" si="10"/>
        <v>65.25</v>
      </c>
      <c r="N76" s="73">
        <f t="shared" si="11"/>
        <v>65</v>
      </c>
      <c r="O76" s="74" t="str">
        <f>IF(G76="","",LOOKUP(N76,{0,50,65,75,85},{"F","P","C","D","HD"}))</f>
        <v>C</v>
      </c>
      <c r="P76" s="77"/>
      <c r="Q76" s="77"/>
      <c r="R76" s="31" t="str">
        <f t="shared" si="12"/>
        <v>C</v>
      </c>
      <c r="S76" s="5"/>
    </row>
    <row r="77" spans="2:19" x14ac:dyDescent="0.3">
      <c r="B77" s="120" t="str">
        <f t="shared" si="9"/>
        <v>MBIS5020 x55</v>
      </c>
      <c r="C77" s="6" t="s">
        <v>296</v>
      </c>
      <c r="D77" s="6" t="s">
        <v>926</v>
      </c>
      <c r="E77" s="80" t="s">
        <v>798</v>
      </c>
      <c r="F77" s="80" t="s">
        <v>799</v>
      </c>
      <c r="G77" s="87" t="str">
        <f t="shared" si="13"/>
        <v>x55</v>
      </c>
      <c r="H77" s="135">
        <v>13.5</v>
      </c>
      <c r="I77" s="135">
        <v>22.5</v>
      </c>
      <c r="J77" s="135">
        <v>29.2</v>
      </c>
      <c r="K77" s="132"/>
      <c r="L77" s="43"/>
      <c r="M77" s="19">
        <f t="shared" si="10"/>
        <v>65.2</v>
      </c>
      <c r="N77" s="20">
        <f t="shared" si="11"/>
        <v>65</v>
      </c>
      <c r="O77" s="21" t="str">
        <f>IF(G77="","",LOOKUP(N77,{0,50,65,75,85},{"F","P","C","D","HD"}))</f>
        <v>C</v>
      </c>
      <c r="P77" s="3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MBIS5020 x56</v>
      </c>
      <c r="C78" s="6" t="s">
        <v>296</v>
      </c>
      <c r="D78" s="6" t="s">
        <v>926</v>
      </c>
      <c r="E78" s="23" t="s">
        <v>800</v>
      </c>
      <c r="F78" s="23" t="s">
        <v>801</v>
      </c>
      <c r="G78" s="87" t="str">
        <f t="shared" si="13"/>
        <v>x56</v>
      </c>
      <c r="H78" s="132">
        <v>20.399999999999999</v>
      </c>
      <c r="I78" s="132">
        <v>27.6</v>
      </c>
      <c r="J78" s="132">
        <v>17.2</v>
      </c>
      <c r="K78" s="132"/>
      <c r="L78" s="44"/>
      <c r="M78" s="19">
        <f t="shared" si="10"/>
        <v>65.2</v>
      </c>
      <c r="N78" s="20">
        <f t="shared" si="11"/>
        <v>65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MBIS5020 x57</v>
      </c>
      <c r="C79" s="6" t="s">
        <v>296</v>
      </c>
      <c r="D79" s="6" t="s">
        <v>929</v>
      </c>
      <c r="E79" s="23" t="s">
        <v>802</v>
      </c>
      <c r="F79" s="23" t="s">
        <v>803</v>
      </c>
      <c r="G79" s="87" t="str">
        <f t="shared" si="13"/>
        <v>x57</v>
      </c>
      <c r="H79" s="132">
        <v>20.25</v>
      </c>
      <c r="I79" s="132">
        <v>16.5</v>
      </c>
      <c r="J79" s="132">
        <v>28.4</v>
      </c>
      <c r="K79" s="132"/>
      <c r="L79" s="44"/>
      <c r="M79" s="19">
        <f t="shared" si="10"/>
        <v>65.150000000000006</v>
      </c>
      <c r="N79" s="20">
        <f t="shared" si="11"/>
        <v>65</v>
      </c>
      <c r="O79" s="21" t="str">
        <f>IF(G79="","",LOOKUP(N79,{0,50,65,75,85},{"F","P","C","D","HD"}))</f>
        <v>C</v>
      </c>
      <c r="P79" s="23"/>
      <c r="Q79" s="23"/>
      <c r="R79" s="31" t="str">
        <f t="shared" si="12"/>
        <v>C</v>
      </c>
      <c r="S79" s="5"/>
    </row>
    <row r="80" spans="2:19" x14ac:dyDescent="0.3">
      <c r="B80" s="120" t="str">
        <f t="shared" si="9"/>
        <v>MBIS5020 x58</v>
      </c>
      <c r="C80" s="6" t="s">
        <v>296</v>
      </c>
      <c r="D80" s="6" t="s">
        <v>927</v>
      </c>
      <c r="E80" s="82" t="s">
        <v>804</v>
      </c>
      <c r="F80" s="82" t="s">
        <v>805</v>
      </c>
      <c r="G80" s="87" t="str">
        <f t="shared" si="13"/>
        <v>x58</v>
      </c>
      <c r="H80" s="138">
        <v>18.25</v>
      </c>
      <c r="I80" s="138">
        <v>10.5</v>
      </c>
      <c r="J80" s="138">
        <v>36.4</v>
      </c>
      <c r="K80" s="132"/>
      <c r="L80" s="44"/>
      <c r="M80" s="19">
        <f t="shared" si="10"/>
        <v>65.150000000000006</v>
      </c>
      <c r="N80" s="20">
        <f t="shared" si="11"/>
        <v>65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MBIS5020 x59</v>
      </c>
      <c r="C81" s="6" t="s">
        <v>296</v>
      </c>
      <c r="D81" s="6" t="s">
        <v>928</v>
      </c>
      <c r="E81" s="32" t="s">
        <v>806</v>
      </c>
      <c r="F81" s="32" t="s">
        <v>807</v>
      </c>
      <c r="G81" s="87" t="str">
        <f t="shared" si="13"/>
        <v>x59</v>
      </c>
      <c r="H81" s="37">
        <v>20.75</v>
      </c>
      <c r="I81" s="37">
        <v>21.6</v>
      </c>
      <c r="J81" s="37">
        <v>22.7</v>
      </c>
      <c r="K81" s="132"/>
      <c r="L81" s="40"/>
      <c r="M81" s="19">
        <f t="shared" si="10"/>
        <v>65.05</v>
      </c>
      <c r="N81" s="20">
        <f t="shared" si="11"/>
        <v>65</v>
      </c>
      <c r="O81" s="21" t="str">
        <f>IF(G81="","",LOOKUP(N81,{0,50,65,75,85},{"F","P","C","D","HD"}))</f>
        <v>C</v>
      </c>
      <c r="P81" s="23"/>
      <c r="Q81" s="23"/>
      <c r="R81" s="31" t="str">
        <f t="shared" si="12"/>
        <v>C</v>
      </c>
      <c r="S81" s="5"/>
    </row>
    <row r="82" spans="2:19" x14ac:dyDescent="0.3">
      <c r="B82" s="120" t="str">
        <f t="shared" si="9"/>
        <v>MBIS5020 x60</v>
      </c>
      <c r="C82" s="6" t="s">
        <v>296</v>
      </c>
      <c r="D82" s="6" t="s">
        <v>928</v>
      </c>
      <c r="E82" s="82" t="s">
        <v>808</v>
      </c>
      <c r="F82" s="82" t="s">
        <v>809</v>
      </c>
      <c r="G82" s="87" t="str">
        <f t="shared" si="13"/>
        <v>x60</v>
      </c>
      <c r="H82" s="37">
        <v>25.25</v>
      </c>
      <c r="I82" s="37">
        <v>19.2</v>
      </c>
      <c r="J82" s="135">
        <v>20.399999999999999</v>
      </c>
      <c r="K82" s="132"/>
      <c r="L82" s="40"/>
      <c r="M82" s="19">
        <f t="shared" si="10"/>
        <v>64.849999999999994</v>
      </c>
      <c r="N82" s="20">
        <f t="shared" si="11"/>
        <v>65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MBIS5020 x61</v>
      </c>
      <c r="C83" s="6" t="s">
        <v>296</v>
      </c>
      <c r="D83" s="6" t="s">
        <v>929</v>
      </c>
      <c r="E83" s="29" t="s">
        <v>810</v>
      </c>
      <c r="F83" s="29" t="s">
        <v>811</v>
      </c>
      <c r="G83" s="87" t="str">
        <f t="shared" si="13"/>
        <v>x61</v>
      </c>
      <c r="H83" s="132">
        <v>19.95</v>
      </c>
      <c r="I83" s="139">
        <v>18</v>
      </c>
      <c r="J83" s="139">
        <v>26.8</v>
      </c>
      <c r="K83" s="132"/>
      <c r="L83" s="42"/>
      <c r="M83" s="19">
        <f t="shared" si="10"/>
        <v>64.75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MBIS5020 x62</v>
      </c>
      <c r="C84" s="6" t="s">
        <v>296</v>
      </c>
      <c r="D84" s="6" t="s">
        <v>928</v>
      </c>
      <c r="E84" s="23" t="s">
        <v>812</v>
      </c>
      <c r="F84" s="23" t="s">
        <v>813</v>
      </c>
      <c r="G84" s="87" t="str">
        <f t="shared" si="13"/>
        <v>x62</v>
      </c>
      <c r="H84" s="132">
        <v>25.5</v>
      </c>
      <c r="I84" s="132">
        <v>19.2</v>
      </c>
      <c r="J84" s="132">
        <v>19.8</v>
      </c>
      <c r="K84" s="132"/>
      <c r="L84" s="44"/>
      <c r="M84" s="19">
        <f t="shared" si="10"/>
        <v>64.5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MBIS5020 x63</v>
      </c>
      <c r="C85" s="6" t="s">
        <v>296</v>
      </c>
      <c r="D85" s="6" t="s">
        <v>926</v>
      </c>
      <c r="E85" s="23" t="s">
        <v>814</v>
      </c>
      <c r="F85" s="23" t="s">
        <v>815</v>
      </c>
      <c r="G85" s="87" t="str">
        <f t="shared" si="13"/>
        <v>x63</v>
      </c>
      <c r="H85" s="132">
        <v>13.25</v>
      </c>
      <c r="I85" s="132">
        <v>17.7</v>
      </c>
      <c r="J85" s="132">
        <v>32.200000000000003</v>
      </c>
      <c r="K85" s="132"/>
      <c r="L85" s="44"/>
      <c r="M85" s="19">
        <f t="shared" si="10"/>
        <v>63.150000000000006</v>
      </c>
      <c r="N85" s="20">
        <f t="shared" si="11"/>
        <v>63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">
      <c r="B86" s="120" t="str">
        <f t="shared" si="9"/>
        <v>MBIS5020 x64</v>
      </c>
      <c r="C86" s="6" t="s">
        <v>296</v>
      </c>
      <c r="D86" s="6" t="s">
        <v>929</v>
      </c>
      <c r="E86" s="23" t="s">
        <v>816</v>
      </c>
      <c r="F86" s="23" t="s">
        <v>817</v>
      </c>
      <c r="G86" s="87" t="str">
        <f t="shared" si="13"/>
        <v>x64</v>
      </c>
      <c r="H86" s="132">
        <v>20.05</v>
      </c>
      <c r="I86" s="132">
        <v>19.5</v>
      </c>
      <c r="J86" s="132">
        <v>23.6</v>
      </c>
      <c r="K86" s="132"/>
      <c r="L86" s="44"/>
      <c r="M86" s="19">
        <f t="shared" si="10"/>
        <v>63.15</v>
      </c>
      <c r="N86" s="20">
        <f t="shared" si="11"/>
        <v>63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MBIS5020 x65</v>
      </c>
      <c r="C87" s="6" t="s">
        <v>296</v>
      </c>
      <c r="D87" s="6" t="s">
        <v>929</v>
      </c>
      <c r="E87" s="23" t="s">
        <v>818</v>
      </c>
      <c r="F87" s="23" t="s">
        <v>819</v>
      </c>
      <c r="G87" s="87" t="str">
        <f t="shared" si="13"/>
        <v>x65</v>
      </c>
      <c r="H87" s="132">
        <v>19.75</v>
      </c>
      <c r="I87" s="132">
        <v>16.5</v>
      </c>
      <c r="J87" s="132">
        <v>26.8</v>
      </c>
      <c r="K87" s="132"/>
      <c r="L87" s="44"/>
      <c r="M87" s="19">
        <f t="shared" ref="M87:M150" si="17">IF(G87="","",SUM(H87:L87))</f>
        <v>63.05</v>
      </c>
      <c r="N87" s="20">
        <f t="shared" ref="N87:N150" si="18">IF(G87="","",ROUND(M87,0))</f>
        <v>63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9">IF(P87="",O87,P87)</f>
        <v>P</v>
      </c>
      <c r="S87" s="5"/>
    </row>
    <row r="88" spans="2:19" x14ac:dyDescent="0.3">
      <c r="B88" s="120" t="str">
        <f t="shared" si="16"/>
        <v>MBIS5020 x66</v>
      </c>
      <c r="C88" s="6" t="s">
        <v>296</v>
      </c>
      <c r="D88" s="6" t="s">
        <v>926</v>
      </c>
      <c r="E88" s="23" t="s">
        <v>820</v>
      </c>
      <c r="F88" s="23" t="s">
        <v>821</v>
      </c>
      <c r="G88" s="87" t="str">
        <f t="shared" ref="G88:G140" si="20">"x" &amp; ROW(A66)</f>
        <v>x66</v>
      </c>
      <c r="H88" s="132">
        <v>23.45</v>
      </c>
      <c r="I88" s="132">
        <v>21.6</v>
      </c>
      <c r="J88" s="132">
        <v>18</v>
      </c>
      <c r="K88" s="132"/>
      <c r="L88" s="44"/>
      <c r="M88" s="19">
        <f t="shared" si="17"/>
        <v>63.05</v>
      </c>
      <c r="N88" s="20">
        <f t="shared" si="18"/>
        <v>63</v>
      </c>
      <c r="O88" s="21" t="str">
        <f>IF(G88="","",LOOKUP(N88,{0,50,65,75,85},{"F","P","C","D","HD"}))</f>
        <v>P</v>
      </c>
      <c r="P88" s="23"/>
      <c r="Q88" s="23"/>
      <c r="R88" s="31" t="str">
        <f t="shared" si="19"/>
        <v>P</v>
      </c>
      <c r="S88" s="5"/>
    </row>
    <row r="89" spans="2:19" x14ac:dyDescent="0.3">
      <c r="B89" s="120" t="str">
        <f t="shared" si="16"/>
        <v>MBIS5020 x67</v>
      </c>
      <c r="C89" s="6" t="s">
        <v>296</v>
      </c>
      <c r="D89" s="6" t="s">
        <v>929</v>
      </c>
      <c r="E89" s="32" t="s">
        <v>822</v>
      </c>
      <c r="F89" s="32" t="s">
        <v>823</v>
      </c>
      <c r="G89" s="87" t="str">
        <f t="shared" si="20"/>
        <v>x67</v>
      </c>
      <c r="H89" s="37">
        <v>20.2</v>
      </c>
      <c r="I89" s="132">
        <v>19.5</v>
      </c>
      <c r="J89" s="37">
        <v>23.2</v>
      </c>
      <c r="K89" s="132"/>
      <c r="L89" s="44"/>
      <c r="M89" s="19">
        <f t="shared" si="17"/>
        <v>62.900000000000006</v>
      </c>
      <c r="N89" s="20">
        <f t="shared" si="18"/>
        <v>63</v>
      </c>
      <c r="O89" s="21" t="str">
        <f>IF(G89="","",LOOKUP(N89,{0,50,65,75,85},{"F","P","C","D","HD"}))</f>
        <v>P</v>
      </c>
      <c r="P89" s="23"/>
      <c r="Q89" s="23"/>
      <c r="R89" s="31" t="str">
        <f t="shared" si="19"/>
        <v>P</v>
      </c>
      <c r="S89" s="5"/>
    </row>
    <row r="90" spans="2:19" x14ac:dyDescent="0.3">
      <c r="B90" s="120" t="str">
        <f t="shared" si="16"/>
        <v>MBIS5020 x68</v>
      </c>
      <c r="C90" s="6" t="s">
        <v>296</v>
      </c>
      <c r="D90" s="6" t="s">
        <v>926</v>
      </c>
      <c r="E90" s="32" t="s">
        <v>824</v>
      </c>
      <c r="F90" s="32" t="s">
        <v>825</v>
      </c>
      <c r="G90" s="87" t="str">
        <f t="shared" si="20"/>
        <v>x68</v>
      </c>
      <c r="H90" s="37">
        <v>17.899999999999999</v>
      </c>
      <c r="I90" s="37">
        <v>21</v>
      </c>
      <c r="J90" s="37">
        <v>23.9</v>
      </c>
      <c r="K90" s="132"/>
      <c r="L90" s="44"/>
      <c r="M90" s="19">
        <f t="shared" si="17"/>
        <v>62.8</v>
      </c>
      <c r="N90" s="20">
        <f t="shared" si="18"/>
        <v>63</v>
      </c>
      <c r="O90" s="21" t="str">
        <f>IF(G90="","",LOOKUP(N90,{0,50,65,75,85},{"F","P","C","D","HD"}))</f>
        <v>P</v>
      </c>
      <c r="P90" s="23"/>
      <c r="Q90" s="23"/>
      <c r="R90" s="31" t="str">
        <f t="shared" si="19"/>
        <v>P</v>
      </c>
      <c r="S90" s="5"/>
    </row>
    <row r="91" spans="2:19" x14ac:dyDescent="0.3">
      <c r="B91" s="120" t="str">
        <f t="shared" si="16"/>
        <v>MBIS5020 x69</v>
      </c>
      <c r="C91" s="6" t="s">
        <v>296</v>
      </c>
      <c r="D91" s="6" t="s">
        <v>927</v>
      </c>
      <c r="E91" s="32" t="s">
        <v>826</v>
      </c>
      <c r="F91" s="32" t="s">
        <v>827</v>
      </c>
      <c r="G91" s="87" t="str">
        <f t="shared" si="20"/>
        <v>x69</v>
      </c>
      <c r="H91" s="132">
        <v>23.25</v>
      </c>
      <c r="I91" s="132">
        <v>13.5</v>
      </c>
      <c r="J91" s="132">
        <v>26</v>
      </c>
      <c r="K91" s="132"/>
      <c r="L91" s="44"/>
      <c r="M91" s="19">
        <f t="shared" si="17"/>
        <v>62.75</v>
      </c>
      <c r="N91" s="20">
        <f t="shared" si="18"/>
        <v>63</v>
      </c>
      <c r="O91" s="21" t="str">
        <f>IF(G91="","",LOOKUP(N91,{0,50,65,75,85},{"F","P","C","D","HD"}))</f>
        <v>P</v>
      </c>
      <c r="P91" s="23"/>
      <c r="Q91" s="23"/>
      <c r="R91" s="31" t="str">
        <f t="shared" si="19"/>
        <v>P</v>
      </c>
      <c r="S91" s="5"/>
    </row>
    <row r="92" spans="2:19" x14ac:dyDescent="0.3">
      <c r="B92" s="120" t="str">
        <f t="shared" si="16"/>
        <v>MBIS5020 x70</v>
      </c>
      <c r="C92" s="6" t="s">
        <v>296</v>
      </c>
      <c r="D92" s="6" t="s">
        <v>929</v>
      </c>
      <c r="E92" s="32" t="s">
        <v>828</v>
      </c>
      <c r="F92" s="32" t="s">
        <v>829</v>
      </c>
      <c r="G92" s="87" t="str">
        <f t="shared" si="20"/>
        <v>x70</v>
      </c>
      <c r="H92" s="132">
        <v>20.7</v>
      </c>
      <c r="I92" s="132">
        <v>19.5</v>
      </c>
      <c r="J92" s="132">
        <v>22.4</v>
      </c>
      <c r="K92" s="132"/>
      <c r="L92" s="44"/>
      <c r="M92" s="19">
        <f t="shared" si="17"/>
        <v>62.6</v>
      </c>
      <c r="N92" s="20">
        <f t="shared" si="18"/>
        <v>63</v>
      </c>
      <c r="O92" s="21" t="str">
        <f>IF(G92="","",LOOKUP(N92,{0,50,65,75,85},{"F","P","C","D","HD"}))</f>
        <v>P</v>
      </c>
      <c r="P92" s="23"/>
      <c r="Q92" s="23"/>
      <c r="R92" s="31" t="str">
        <f t="shared" si="19"/>
        <v>P</v>
      </c>
      <c r="S92" s="5"/>
    </row>
    <row r="93" spans="2:19" x14ac:dyDescent="0.3">
      <c r="B93" s="120" t="str">
        <f t="shared" si="16"/>
        <v>MBIS5020 x71</v>
      </c>
      <c r="C93" s="6" t="s">
        <v>296</v>
      </c>
      <c r="D93" s="6" t="s">
        <v>929</v>
      </c>
      <c r="E93" s="32" t="s">
        <v>830</v>
      </c>
      <c r="F93" s="32" t="s">
        <v>831</v>
      </c>
      <c r="G93" s="87" t="str">
        <f t="shared" si="20"/>
        <v>x71</v>
      </c>
      <c r="H93" s="37">
        <v>20.75</v>
      </c>
      <c r="I93" s="37">
        <v>18.600000000000001</v>
      </c>
      <c r="J93" s="37">
        <v>22.8</v>
      </c>
      <c r="K93" s="132"/>
      <c r="L93" s="43"/>
      <c r="M93" s="19">
        <f t="shared" si="17"/>
        <v>62.150000000000006</v>
      </c>
      <c r="N93" s="20">
        <f t="shared" si="18"/>
        <v>62</v>
      </c>
      <c r="O93" s="21" t="str">
        <f>IF(G93="","",LOOKUP(N93,{0,50,65,75,85},{"F","P","C","D","HD"}))</f>
        <v>P</v>
      </c>
      <c r="P93" s="23"/>
      <c r="Q93" s="23"/>
      <c r="R93" s="31" t="str">
        <f t="shared" si="19"/>
        <v>P</v>
      </c>
      <c r="S93" s="5"/>
    </row>
    <row r="94" spans="2:19" x14ac:dyDescent="0.3">
      <c r="B94" s="120" t="str">
        <f t="shared" si="16"/>
        <v>MBIS5020 x72</v>
      </c>
      <c r="C94" s="6" t="s">
        <v>296</v>
      </c>
      <c r="D94" s="6" t="s">
        <v>929</v>
      </c>
      <c r="E94" s="82" t="s">
        <v>832</v>
      </c>
      <c r="F94" s="82" t="s">
        <v>833</v>
      </c>
      <c r="G94" s="87" t="str">
        <f t="shared" si="20"/>
        <v>x72</v>
      </c>
      <c r="H94" s="134">
        <v>19.45</v>
      </c>
      <c r="I94" s="134">
        <v>18</v>
      </c>
      <c r="J94" s="134">
        <v>24.4</v>
      </c>
      <c r="K94" s="132"/>
      <c r="L94" s="44"/>
      <c r="M94" s="19">
        <f t="shared" si="17"/>
        <v>61.85</v>
      </c>
      <c r="N94" s="20">
        <f t="shared" si="18"/>
        <v>62</v>
      </c>
      <c r="O94" s="21" t="str">
        <f>IF(G94="","",LOOKUP(N94,{0,50,65,75,85},{"F","P","C","D","HD"}))</f>
        <v>P</v>
      </c>
      <c r="P94" s="23"/>
      <c r="Q94" s="23"/>
      <c r="R94" s="31" t="str">
        <f t="shared" si="19"/>
        <v>P</v>
      </c>
      <c r="S94" s="5"/>
    </row>
    <row r="95" spans="2:19" x14ac:dyDescent="0.3">
      <c r="B95" s="120" t="str">
        <f t="shared" si="16"/>
        <v>MBIS5020 x73</v>
      </c>
      <c r="C95" s="6" t="s">
        <v>296</v>
      </c>
      <c r="D95" s="6" t="s">
        <v>929</v>
      </c>
      <c r="E95" s="82" t="s">
        <v>834</v>
      </c>
      <c r="F95" s="82" t="s">
        <v>835</v>
      </c>
      <c r="G95" s="87" t="str">
        <f t="shared" si="20"/>
        <v>x73</v>
      </c>
      <c r="H95" s="132">
        <v>20.350000000000001</v>
      </c>
      <c r="I95" s="132">
        <v>19.5</v>
      </c>
      <c r="J95" s="132">
        <v>21.8</v>
      </c>
      <c r="K95" s="132"/>
      <c r="L95" s="44"/>
      <c r="M95" s="19">
        <f t="shared" si="17"/>
        <v>61.650000000000006</v>
      </c>
      <c r="N95" s="20">
        <f t="shared" si="18"/>
        <v>62</v>
      </c>
      <c r="O95" s="21" t="str">
        <f>IF(G95="","",LOOKUP(N95,{0,50,65,75,85},{"F","P","C","D","HD"}))</f>
        <v>P</v>
      </c>
      <c r="P95" s="23"/>
      <c r="Q95" s="23"/>
      <c r="R95" s="31" t="str">
        <f t="shared" si="19"/>
        <v>P</v>
      </c>
      <c r="S95" s="5"/>
    </row>
    <row r="96" spans="2:19" x14ac:dyDescent="0.3">
      <c r="B96" s="120" t="str">
        <f t="shared" si="16"/>
        <v>MBIS5020 x74</v>
      </c>
      <c r="C96" s="6" t="s">
        <v>296</v>
      </c>
      <c r="D96" s="6" t="s">
        <v>929</v>
      </c>
      <c r="E96" s="23" t="s">
        <v>836</v>
      </c>
      <c r="F96" s="23" t="s">
        <v>837</v>
      </c>
      <c r="G96" s="87" t="str">
        <f t="shared" si="20"/>
        <v>x74</v>
      </c>
      <c r="H96" s="132">
        <v>19.95</v>
      </c>
      <c r="I96" s="132">
        <v>16.5</v>
      </c>
      <c r="J96" s="132">
        <v>25.2</v>
      </c>
      <c r="K96" s="132"/>
      <c r="L96" s="44"/>
      <c r="M96" s="19">
        <f t="shared" si="17"/>
        <v>61.650000000000006</v>
      </c>
      <c r="N96" s="20">
        <f t="shared" si="18"/>
        <v>62</v>
      </c>
      <c r="O96" s="21" t="str">
        <f>IF(G96="","",LOOKUP(N96,{0,50,65,75,85},{"F","P","C","D","HD"}))</f>
        <v>P</v>
      </c>
      <c r="P96" s="23"/>
      <c r="Q96" s="23"/>
      <c r="R96" s="31" t="str">
        <f t="shared" si="19"/>
        <v>P</v>
      </c>
      <c r="S96" s="5"/>
    </row>
    <row r="97" spans="2:19" x14ac:dyDescent="0.3">
      <c r="B97" s="120" t="str">
        <f t="shared" si="16"/>
        <v>MBIS5020 x75</v>
      </c>
      <c r="C97" s="6" t="s">
        <v>296</v>
      </c>
      <c r="D97" s="6" t="s">
        <v>929</v>
      </c>
      <c r="E97" s="32" t="s">
        <v>838</v>
      </c>
      <c r="F97" s="32" t="s">
        <v>839</v>
      </c>
      <c r="G97" s="87" t="str">
        <f t="shared" si="20"/>
        <v>x75</v>
      </c>
      <c r="H97" s="37">
        <v>17.2</v>
      </c>
      <c r="I97" s="37">
        <v>18</v>
      </c>
      <c r="J97" s="37">
        <v>26.4</v>
      </c>
      <c r="K97" s="132"/>
      <c r="L97" s="44"/>
      <c r="M97" s="19">
        <f t="shared" si="17"/>
        <v>61.6</v>
      </c>
      <c r="N97" s="20">
        <f t="shared" si="18"/>
        <v>62</v>
      </c>
      <c r="O97" s="21" t="str">
        <f>IF(G97="","",LOOKUP(N97,{0,50,65,75,85},{"F","P","C","D","HD"}))</f>
        <v>P</v>
      </c>
      <c r="P97" s="23"/>
      <c r="Q97" s="23"/>
      <c r="R97" s="31" t="str">
        <f t="shared" si="19"/>
        <v>P</v>
      </c>
      <c r="S97" s="5"/>
    </row>
    <row r="98" spans="2:19" x14ac:dyDescent="0.3">
      <c r="B98" s="120" t="str">
        <f t="shared" si="16"/>
        <v>MBIS5020 x76</v>
      </c>
      <c r="C98" s="6" t="s">
        <v>296</v>
      </c>
      <c r="D98" s="6" t="s">
        <v>929</v>
      </c>
      <c r="E98" s="32" t="s">
        <v>840</v>
      </c>
      <c r="F98" s="32" t="s">
        <v>841</v>
      </c>
      <c r="G98" s="87" t="str">
        <f t="shared" si="20"/>
        <v>x76</v>
      </c>
      <c r="H98" s="37">
        <v>16.75</v>
      </c>
      <c r="I98" s="37">
        <v>20.399999999999999</v>
      </c>
      <c r="J98" s="37">
        <v>24.4</v>
      </c>
      <c r="K98" s="132"/>
      <c r="L98" s="39"/>
      <c r="M98" s="19">
        <f t="shared" si="17"/>
        <v>61.55</v>
      </c>
      <c r="N98" s="20">
        <f t="shared" si="18"/>
        <v>62</v>
      </c>
      <c r="O98" s="21" t="str">
        <f>IF(G98="","",LOOKUP(N98,{0,50,65,75,85},{"F","P","C","D","HD"}))</f>
        <v>P</v>
      </c>
      <c r="P98" s="23"/>
      <c r="Q98" s="23"/>
      <c r="R98" s="31" t="str">
        <f t="shared" si="19"/>
        <v>P</v>
      </c>
      <c r="S98" s="5"/>
    </row>
    <row r="99" spans="2:19" x14ac:dyDescent="0.3">
      <c r="B99" s="120" t="str">
        <f t="shared" si="16"/>
        <v>MBIS5020 x77</v>
      </c>
      <c r="C99" s="6" t="s">
        <v>296</v>
      </c>
      <c r="D99" s="6" t="s">
        <v>928</v>
      </c>
      <c r="E99" s="23" t="s">
        <v>842</v>
      </c>
      <c r="F99" s="23" t="s">
        <v>843</v>
      </c>
      <c r="G99" s="87" t="str">
        <f t="shared" si="20"/>
        <v>x77</v>
      </c>
      <c r="H99" s="132">
        <v>25</v>
      </c>
      <c r="I99" s="132">
        <v>18.600000000000001</v>
      </c>
      <c r="J99" s="132">
        <v>17.600000000000001</v>
      </c>
      <c r="K99" s="132"/>
      <c r="L99" s="44"/>
      <c r="M99" s="19">
        <f t="shared" si="17"/>
        <v>61.2</v>
      </c>
      <c r="N99" s="20">
        <f t="shared" si="18"/>
        <v>61</v>
      </c>
      <c r="O99" s="21" t="str">
        <f>IF(G99="","",LOOKUP(N99,{0,50,65,75,85},{"F","P","C","D","HD"}))</f>
        <v>P</v>
      </c>
      <c r="P99" s="23"/>
      <c r="Q99" s="23"/>
      <c r="R99" s="31" t="str">
        <f t="shared" si="19"/>
        <v>P</v>
      </c>
      <c r="S99" s="5"/>
    </row>
    <row r="100" spans="2:19" x14ac:dyDescent="0.3">
      <c r="B100" s="120" t="str">
        <f t="shared" si="16"/>
        <v>MBIS5020 x78</v>
      </c>
      <c r="C100" s="6" t="s">
        <v>296</v>
      </c>
      <c r="D100" s="6" t="s">
        <v>929</v>
      </c>
      <c r="E100" s="32" t="s">
        <v>844</v>
      </c>
      <c r="F100" s="32" t="s">
        <v>845</v>
      </c>
      <c r="G100" s="87" t="str">
        <f t="shared" si="20"/>
        <v>x78</v>
      </c>
      <c r="H100" s="37">
        <v>12.55</v>
      </c>
      <c r="I100" s="37">
        <v>22.2</v>
      </c>
      <c r="J100" s="37">
        <v>26.4</v>
      </c>
      <c r="K100" s="132"/>
      <c r="L100" s="43"/>
      <c r="M100" s="19">
        <f t="shared" si="17"/>
        <v>61.15</v>
      </c>
      <c r="N100" s="20">
        <f t="shared" si="18"/>
        <v>61</v>
      </c>
      <c r="O100" s="21" t="str">
        <f>IF(G100="","",LOOKUP(N100,{0,50,65,75,85},{"F","P","C","D","HD"}))</f>
        <v>P</v>
      </c>
      <c r="P100" s="33"/>
      <c r="Q100" s="23"/>
      <c r="R100" s="31" t="str">
        <f t="shared" si="19"/>
        <v>P</v>
      </c>
      <c r="S100" s="5"/>
    </row>
    <row r="101" spans="2:19" x14ac:dyDescent="0.3">
      <c r="B101" s="120" t="str">
        <f t="shared" si="16"/>
        <v>MBIS5020 x79</v>
      </c>
      <c r="C101" s="6" t="s">
        <v>296</v>
      </c>
      <c r="D101" s="6" t="s">
        <v>926</v>
      </c>
      <c r="E101" s="32" t="s">
        <v>846</v>
      </c>
      <c r="F101" s="32" t="s">
        <v>847</v>
      </c>
      <c r="G101" s="87" t="str">
        <f t="shared" si="20"/>
        <v>x79</v>
      </c>
      <c r="H101" s="37">
        <v>8.65</v>
      </c>
      <c r="I101" s="37">
        <v>22.5</v>
      </c>
      <c r="J101" s="37">
        <v>30</v>
      </c>
      <c r="K101" s="132"/>
      <c r="L101" s="39"/>
      <c r="M101" s="19">
        <f t="shared" si="17"/>
        <v>61.15</v>
      </c>
      <c r="N101" s="20">
        <f t="shared" si="18"/>
        <v>61</v>
      </c>
      <c r="O101" s="21" t="str">
        <f>IF(G101="","",LOOKUP(N101,{0,50,65,75,85},{"F","P","C","D","HD"}))</f>
        <v>P</v>
      </c>
      <c r="P101" s="23"/>
      <c r="Q101" s="23"/>
      <c r="R101" s="31" t="str">
        <f t="shared" si="19"/>
        <v>P</v>
      </c>
      <c r="S101" s="5"/>
    </row>
    <row r="102" spans="2:19" x14ac:dyDescent="0.3">
      <c r="B102" s="120" t="str">
        <f t="shared" si="16"/>
        <v>MBIS5020 x80</v>
      </c>
      <c r="C102" s="6" t="s">
        <v>296</v>
      </c>
      <c r="D102" s="6" t="s">
        <v>927</v>
      </c>
      <c r="E102" s="23" t="s">
        <v>848</v>
      </c>
      <c r="F102" s="23" t="s">
        <v>849</v>
      </c>
      <c r="G102" s="87" t="str">
        <f t="shared" si="20"/>
        <v>x80</v>
      </c>
      <c r="H102" s="132">
        <v>15.35</v>
      </c>
      <c r="I102" s="132">
        <v>12.9</v>
      </c>
      <c r="J102" s="132">
        <v>32</v>
      </c>
      <c r="K102" s="132"/>
      <c r="L102" s="44"/>
      <c r="M102" s="19">
        <f t="shared" si="17"/>
        <v>60.25</v>
      </c>
      <c r="N102" s="20">
        <f t="shared" si="18"/>
        <v>60</v>
      </c>
      <c r="O102" s="21" t="str">
        <f>IF(G102="","",LOOKUP(N102,{0,50,65,75,85},{"F","P","C","D","HD"}))</f>
        <v>P</v>
      </c>
      <c r="P102" s="23"/>
      <c r="Q102" s="23"/>
      <c r="R102" s="31" t="str">
        <f t="shared" si="19"/>
        <v>P</v>
      </c>
      <c r="S102" s="5"/>
    </row>
    <row r="103" spans="2:19" x14ac:dyDescent="0.3">
      <c r="B103" s="120" t="str">
        <f t="shared" si="16"/>
        <v>MBIS5020 x81</v>
      </c>
      <c r="C103" s="6" t="s">
        <v>296</v>
      </c>
      <c r="D103" s="6" t="s">
        <v>927</v>
      </c>
      <c r="E103" s="23" t="s">
        <v>850</v>
      </c>
      <c r="F103" s="23" t="s">
        <v>851</v>
      </c>
      <c r="G103" s="87" t="str">
        <f t="shared" si="20"/>
        <v>x81</v>
      </c>
      <c r="H103" s="37">
        <v>10.5</v>
      </c>
      <c r="I103" s="37">
        <v>12.9</v>
      </c>
      <c r="J103" s="37">
        <v>36.799999999999997</v>
      </c>
      <c r="K103" s="132"/>
      <c r="L103" s="39"/>
      <c r="M103" s="19">
        <f t="shared" si="17"/>
        <v>60.199999999999996</v>
      </c>
      <c r="N103" s="20">
        <f t="shared" si="18"/>
        <v>60</v>
      </c>
      <c r="O103" s="21" t="str">
        <f>IF(G103="","",LOOKUP(N103,{0,50,65,75,85},{"F","P","C","D","HD"}))</f>
        <v>P</v>
      </c>
      <c r="P103" s="23"/>
      <c r="Q103" s="23"/>
      <c r="R103" s="31" t="str">
        <f t="shared" si="19"/>
        <v>P</v>
      </c>
      <c r="S103" s="5"/>
    </row>
    <row r="104" spans="2:19" x14ac:dyDescent="0.3">
      <c r="B104" s="120" t="str">
        <f t="shared" si="16"/>
        <v>MBIS5020 x82</v>
      </c>
      <c r="C104" s="6" t="s">
        <v>296</v>
      </c>
      <c r="D104" s="6" t="s">
        <v>929</v>
      </c>
      <c r="E104" s="82" t="s">
        <v>852</v>
      </c>
      <c r="F104" s="82" t="s">
        <v>853</v>
      </c>
      <c r="G104" s="87" t="str">
        <f t="shared" si="20"/>
        <v>x82</v>
      </c>
      <c r="H104" s="138">
        <v>17</v>
      </c>
      <c r="I104" s="138">
        <v>16.5</v>
      </c>
      <c r="J104" s="138">
        <v>26.4</v>
      </c>
      <c r="K104" s="132"/>
      <c r="L104" s="44"/>
      <c r="M104" s="19">
        <f t="shared" si="17"/>
        <v>59.9</v>
      </c>
      <c r="N104" s="20">
        <f t="shared" si="18"/>
        <v>60</v>
      </c>
      <c r="O104" s="21" t="str">
        <f>IF(G104="","",LOOKUP(N104,{0,50,65,75,85},{"F","P","C","D","HD"}))</f>
        <v>P</v>
      </c>
      <c r="P104" s="23"/>
      <c r="Q104" s="23"/>
      <c r="R104" s="31" t="str">
        <f t="shared" si="19"/>
        <v>P</v>
      </c>
      <c r="S104" s="5"/>
    </row>
    <row r="105" spans="2:19" x14ac:dyDescent="0.3">
      <c r="B105" s="120" t="str">
        <f t="shared" si="16"/>
        <v>MBIS5020 x83</v>
      </c>
      <c r="C105" s="6" t="s">
        <v>296</v>
      </c>
      <c r="D105" s="6" t="s">
        <v>929</v>
      </c>
      <c r="E105" s="32" t="s">
        <v>854</v>
      </c>
      <c r="F105" s="32" t="s">
        <v>855</v>
      </c>
      <c r="G105" s="87" t="str">
        <f t="shared" si="20"/>
        <v>x83</v>
      </c>
      <c r="H105" s="37">
        <v>20.5</v>
      </c>
      <c r="I105" s="37">
        <v>19.5</v>
      </c>
      <c r="J105" s="37">
        <v>19.399999999999999</v>
      </c>
      <c r="K105" s="132"/>
      <c r="L105" s="44"/>
      <c r="M105" s="19">
        <f t="shared" si="17"/>
        <v>59.4</v>
      </c>
      <c r="N105" s="20">
        <f t="shared" si="18"/>
        <v>59</v>
      </c>
      <c r="O105" s="21" t="str">
        <f>IF(G105="","",LOOKUP(N105,{0,50,65,75,85},{"F","P","C","D","HD"}))</f>
        <v>P</v>
      </c>
      <c r="P105" s="23"/>
      <c r="Q105" s="23"/>
      <c r="R105" s="31" t="str">
        <f t="shared" si="19"/>
        <v>P</v>
      </c>
      <c r="S105" s="5"/>
    </row>
    <row r="106" spans="2:19" x14ac:dyDescent="0.3">
      <c r="B106" s="120" t="str">
        <f t="shared" si="16"/>
        <v>MBIS5020 x84</v>
      </c>
      <c r="C106" s="6" t="s">
        <v>296</v>
      </c>
      <c r="D106" s="6" t="s">
        <v>929</v>
      </c>
      <c r="E106" s="23" t="s">
        <v>856</v>
      </c>
      <c r="F106" s="23" t="s">
        <v>857</v>
      </c>
      <c r="G106" s="87" t="str">
        <f t="shared" si="20"/>
        <v>x84</v>
      </c>
      <c r="H106" s="132">
        <v>19.850000000000001</v>
      </c>
      <c r="I106" s="132">
        <v>17.399999999999999</v>
      </c>
      <c r="J106" s="132">
        <v>22</v>
      </c>
      <c r="K106" s="132"/>
      <c r="L106" s="44"/>
      <c r="M106" s="19">
        <f t="shared" si="17"/>
        <v>59.25</v>
      </c>
      <c r="N106" s="20">
        <f t="shared" si="18"/>
        <v>59</v>
      </c>
      <c r="O106" s="21" t="str">
        <f>IF(G106="","",LOOKUP(N106,{0,50,65,75,85},{"F","P","C","D","HD"}))</f>
        <v>P</v>
      </c>
      <c r="P106" s="23"/>
      <c r="Q106" s="23"/>
      <c r="R106" s="31" t="str">
        <f t="shared" si="19"/>
        <v>P</v>
      </c>
      <c r="S106" s="5"/>
    </row>
    <row r="107" spans="2:19" x14ac:dyDescent="0.3">
      <c r="B107" s="120" t="str">
        <f t="shared" si="16"/>
        <v>MBIS5020 x85</v>
      </c>
      <c r="C107" s="6" t="s">
        <v>296</v>
      </c>
      <c r="D107" s="6" t="s">
        <v>929</v>
      </c>
      <c r="E107" s="23" t="s">
        <v>858</v>
      </c>
      <c r="F107" s="23" t="s">
        <v>859</v>
      </c>
      <c r="G107" s="87" t="str">
        <f t="shared" si="20"/>
        <v>x85</v>
      </c>
      <c r="H107" s="37">
        <v>16.25</v>
      </c>
      <c r="I107" s="37">
        <v>16.5</v>
      </c>
      <c r="J107" s="37">
        <v>26.4</v>
      </c>
      <c r="K107" s="37"/>
      <c r="L107" s="44"/>
      <c r="M107" s="19">
        <f t="shared" si="17"/>
        <v>59.15</v>
      </c>
      <c r="N107" s="20">
        <f t="shared" si="18"/>
        <v>59</v>
      </c>
      <c r="O107" s="21" t="str">
        <f>IF(G107="","",LOOKUP(N107,{0,50,65,75,85},{"F","P","C","D","HD"}))</f>
        <v>P</v>
      </c>
      <c r="P107" s="23"/>
      <c r="Q107" s="23"/>
      <c r="R107" s="21" t="str">
        <f t="shared" si="19"/>
        <v>P</v>
      </c>
      <c r="S107" s="5"/>
    </row>
    <row r="108" spans="2:19" x14ac:dyDescent="0.3">
      <c r="B108" s="120" t="str">
        <f t="shared" si="16"/>
        <v>MBIS5020 x86</v>
      </c>
      <c r="C108" s="6" t="s">
        <v>296</v>
      </c>
      <c r="D108" s="6" t="s">
        <v>929</v>
      </c>
      <c r="E108" s="23" t="s">
        <v>860</v>
      </c>
      <c r="F108" s="23" t="s">
        <v>861</v>
      </c>
      <c r="G108" s="87" t="str">
        <f t="shared" si="20"/>
        <v>x86</v>
      </c>
      <c r="H108" s="132">
        <v>16.899999999999999</v>
      </c>
      <c r="I108" s="132">
        <v>16.5</v>
      </c>
      <c r="J108" s="132">
        <v>25.4</v>
      </c>
      <c r="K108" s="132"/>
      <c r="L108" s="44"/>
      <c r="M108" s="19">
        <f t="shared" si="17"/>
        <v>58.8</v>
      </c>
      <c r="N108" s="20">
        <f t="shared" si="18"/>
        <v>59</v>
      </c>
      <c r="O108" s="21" t="str">
        <f>IF(G108="","",LOOKUP(N108,{0,50,65,75,85},{"F","P","C","D","HD"}))</f>
        <v>P</v>
      </c>
      <c r="P108" s="23"/>
      <c r="Q108" s="23"/>
      <c r="R108" s="21" t="str">
        <f t="shared" si="19"/>
        <v>P</v>
      </c>
      <c r="S108" s="5"/>
    </row>
    <row r="109" spans="2:19" x14ac:dyDescent="0.3">
      <c r="B109" s="120" t="str">
        <f t="shared" si="16"/>
        <v>MBIS5020 x87</v>
      </c>
      <c r="C109" s="6" t="s">
        <v>296</v>
      </c>
      <c r="D109" s="6" t="s">
        <v>926</v>
      </c>
      <c r="E109" s="23" t="s">
        <v>862</v>
      </c>
      <c r="F109" s="23" t="s">
        <v>863</v>
      </c>
      <c r="G109" s="87" t="str">
        <f t="shared" si="20"/>
        <v>x87</v>
      </c>
      <c r="H109" s="132">
        <v>7.75</v>
      </c>
      <c r="I109" s="132">
        <v>21</v>
      </c>
      <c r="J109" s="132">
        <v>29.8</v>
      </c>
      <c r="K109" s="132"/>
      <c r="L109" s="44"/>
      <c r="M109" s="19">
        <f t="shared" si="17"/>
        <v>58.55</v>
      </c>
      <c r="N109" s="20">
        <f t="shared" si="18"/>
        <v>59</v>
      </c>
      <c r="O109" s="21" t="str">
        <f>IF(G109="","",LOOKUP(N109,{0,50,65,75,85},{"F","P","C","D","HD"}))</f>
        <v>P</v>
      </c>
      <c r="P109" s="23"/>
      <c r="Q109" s="23"/>
      <c r="R109" s="21" t="str">
        <f t="shared" si="19"/>
        <v>P</v>
      </c>
      <c r="S109" s="5"/>
    </row>
    <row r="110" spans="2:19" x14ac:dyDescent="0.3">
      <c r="B110" s="120" t="str">
        <f t="shared" si="16"/>
        <v>MBIS5020 x88</v>
      </c>
      <c r="C110" s="6" t="s">
        <v>296</v>
      </c>
      <c r="D110" s="6" t="s">
        <v>927</v>
      </c>
      <c r="E110" s="23" t="s">
        <v>864</v>
      </c>
      <c r="F110" s="23" t="s">
        <v>865</v>
      </c>
      <c r="G110" s="87" t="str">
        <f t="shared" si="20"/>
        <v>x88</v>
      </c>
      <c r="H110" s="132">
        <v>23.05</v>
      </c>
      <c r="I110" s="132">
        <v>12.9</v>
      </c>
      <c r="J110" s="132">
        <v>22.4</v>
      </c>
      <c r="K110" s="132"/>
      <c r="L110" s="40"/>
      <c r="M110" s="19">
        <f t="shared" si="17"/>
        <v>58.35</v>
      </c>
      <c r="N110" s="20">
        <f t="shared" si="18"/>
        <v>58</v>
      </c>
      <c r="O110" s="21" t="str">
        <f>IF(G110="","",LOOKUP(N110,{0,50,65,75,85},{"F","P","C","D","HD"}))</f>
        <v>P</v>
      </c>
      <c r="P110" s="23"/>
      <c r="Q110" s="23"/>
      <c r="R110" s="21" t="str">
        <f t="shared" si="19"/>
        <v>P</v>
      </c>
      <c r="S110" s="5"/>
    </row>
    <row r="111" spans="2:19" x14ac:dyDescent="0.3">
      <c r="B111" s="120" t="str">
        <f t="shared" si="16"/>
        <v>MBIS5020 x89</v>
      </c>
      <c r="C111" s="6" t="s">
        <v>296</v>
      </c>
      <c r="D111" s="6" t="s">
        <v>927</v>
      </c>
      <c r="E111" s="32" t="s">
        <v>866</v>
      </c>
      <c r="F111" s="32" t="s">
        <v>867</v>
      </c>
      <c r="G111" s="87" t="str">
        <f t="shared" si="20"/>
        <v>x89</v>
      </c>
      <c r="H111" s="132">
        <v>19</v>
      </c>
      <c r="I111" s="132">
        <v>9</v>
      </c>
      <c r="J111" s="132">
        <v>30</v>
      </c>
      <c r="K111" s="132"/>
      <c r="L111" s="44"/>
      <c r="M111" s="19">
        <f t="shared" si="17"/>
        <v>58</v>
      </c>
      <c r="N111" s="20">
        <f t="shared" si="18"/>
        <v>58</v>
      </c>
      <c r="O111" s="21" t="str">
        <f>IF(G111="","",LOOKUP(N111,{0,50,65,75,85},{"F","P","C","D","HD"}))</f>
        <v>P</v>
      </c>
      <c r="P111" s="23"/>
      <c r="Q111" s="23"/>
      <c r="R111" s="21" t="str">
        <f t="shared" si="19"/>
        <v>P</v>
      </c>
      <c r="S111" s="5"/>
    </row>
    <row r="112" spans="2:19" x14ac:dyDescent="0.3">
      <c r="B112" s="120" t="str">
        <f t="shared" si="16"/>
        <v>MBIS5020 x90</v>
      </c>
      <c r="C112" s="6" t="s">
        <v>296</v>
      </c>
      <c r="D112" s="6" t="s">
        <v>928</v>
      </c>
      <c r="E112" s="82" t="s">
        <v>868</v>
      </c>
      <c r="F112" s="82" t="s">
        <v>869</v>
      </c>
      <c r="G112" s="87" t="str">
        <f t="shared" si="20"/>
        <v>x90</v>
      </c>
      <c r="H112" s="132">
        <v>15</v>
      </c>
      <c r="I112" s="132">
        <v>15</v>
      </c>
      <c r="J112" s="132">
        <v>27.6</v>
      </c>
      <c r="K112" s="132"/>
      <c r="L112" s="43"/>
      <c r="M112" s="19">
        <f t="shared" si="17"/>
        <v>57.6</v>
      </c>
      <c r="N112" s="20">
        <f t="shared" si="18"/>
        <v>58</v>
      </c>
      <c r="O112" s="21" t="str">
        <f>IF(G112="","",LOOKUP(N112,{0,50,65,75,85},{"F","P","C","D","HD"}))</f>
        <v>P</v>
      </c>
      <c r="P112" s="23"/>
      <c r="Q112" s="23"/>
      <c r="R112" s="21" t="str">
        <f t="shared" si="19"/>
        <v>P</v>
      </c>
      <c r="S112" s="5"/>
    </row>
    <row r="113" spans="2:31" x14ac:dyDescent="0.3">
      <c r="B113" s="120" t="str">
        <f t="shared" si="16"/>
        <v>MBIS5020 x91</v>
      </c>
      <c r="C113" s="6" t="s">
        <v>296</v>
      </c>
      <c r="D113" s="6" t="s">
        <v>929</v>
      </c>
      <c r="E113" s="32" t="s">
        <v>870</v>
      </c>
      <c r="F113" s="32" t="s">
        <v>871</v>
      </c>
      <c r="G113" s="87" t="str">
        <f t="shared" si="20"/>
        <v>x91</v>
      </c>
      <c r="H113" s="37">
        <v>12.9</v>
      </c>
      <c r="I113" s="37">
        <v>16.2</v>
      </c>
      <c r="J113" s="37">
        <v>28.4</v>
      </c>
      <c r="K113" s="132"/>
      <c r="L113" s="42"/>
      <c r="M113" s="19">
        <f t="shared" si="17"/>
        <v>57.5</v>
      </c>
      <c r="N113" s="20">
        <f t="shared" si="18"/>
        <v>58</v>
      </c>
      <c r="O113" s="21" t="str">
        <f>IF(G113="","",LOOKUP(N113,{0,50,65,75,85},{"F","P","C","D","HD"}))</f>
        <v>P</v>
      </c>
      <c r="P113" s="23"/>
      <c r="Q113" s="23"/>
      <c r="R113" s="21" t="str">
        <f t="shared" si="19"/>
        <v>P</v>
      </c>
      <c r="S113" s="5"/>
    </row>
    <row r="114" spans="2:31" x14ac:dyDescent="0.3">
      <c r="B114" s="120" t="str">
        <f t="shared" si="16"/>
        <v>MBIS5020 x92</v>
      </c>
      <c r="C114" s="6" t="s">
        <v>296</v>
      </c>
      <c r="D114" s="6" t="s">
        <v>929</v>
      </c>
      <c r="E114" s="32" t="s">
        <v>872</v>
      </c>
      <c r="F114" s="32" t="s">
        <v>873</v>
      </c>
      <c r="G114" s="87" t="str">
        <f t="shared" si="20"/>
        <v>x92</v>
      </c>
      <c r="H114" s="37">
        <v>16.05</v>
      </c>
      <c r="I114" s="37">
        <v>18</v>
      </c>
      <c r="J114" s="37">
        <v>23.4</v>
      </c>
      <c r="K114" s="132"/>
      <c r="L114" s="42"/>
      <c r="M114" s="19">
        <f t="shared" si="17"/>
        <v>57.449999999999996</v>
      </c>
      <c r="N114" s="20">
        <f t="shared" si="18"/>
        <v>57</v>
      </c>
      <c r="O114" s="21" t="str">
        <f>IF(G114="","",LOOKUP(N114,{0,50,65,75,85},{"F","P","C","D","HD"}))</f>
        <v>P</v>
      </c>
      <c r="P114" s="23"/>
      <c r="Q114" s="23"/>
      <c r="R114" s="21" t="str">
        <f t="shared" si="19"/>
        <v>P</v>
      </c>
      <c r="S114" s="5"/>
    </row>
    <row r="115" spans="2:31" x14ac:dyDescent="0.3">
      <c r="B115" s="120" t="str">
        <f t="shared" si="16"/>
        <v>MBIS5020 x93</v>
      </c>
      <c r="C115" s="6" t="s">
        <v>296</v>
      </c>
      <c r="D115" s="6" t="s">
        <v>927</v>
      </c>
      <c r="E115" s="23" t="s">
        <v>874</v>
      </c>
      <c r="F115" s="23" t="s">
        <v>875</v>
      </c>
      <c r="G115" s="87" t="str">
        <f t="shared" si="20"/>
        <v>x93</v>
      </c>
      <c r="H115" s="132">
        <v>22.15</v>
      </c>
      <c r="I115" s="132">
        <v>6</v>
      </c>
      <c r="J115" s="132">
        <v>29.2</v>
      </c>
      <c r="K115" s="132"/>
      <c r="L115" s="44"/>
      <c r="M115" s="19">
        <f t="shared" si="17"/>
        <v>57.349999999999994</v>
      </c>
      <c r="N115" s="20">
        <f t="shared" si="18"/>
        <v>57</v>
      </c>
      <c r="O115" s="21" t="str">
        <f>IF(G115="","",LOOKUP(N115,{0,50,65,75,85},{"F","P","C","D","HD"}))</f>
        <v>P</v>
      </c>
      <c r="P115" s="23"/>
      <c r="Q115" s="23"/>
      <c r="R115" s="21" t="str">
        <f t="shared" si="19"/>
        <v>P</v>
      </c>
      <c r="S115" s="5"/>
    </row>
    <row r="116" spans="2:31" x14ac:dyDescent="0.3">
      <c r="B116" s="120" t="str">
        <f t="shared" si="16"/>
        <v>MBIS5020 x94</v>
      </c>
      <c r="C116" s="6" t="s">
        <v>296</v>
      </c>
      <c r="D116" s="6" t="s">
        <v>929</v>
      </c>
      <c r="E116" s="23" t="s">
        <v>876</v>
      </c>
      <c r="F116" s="23" t="s">
        <v>877</v>
      </c>
      <c r="G116" s="87" t="str">
        <f t="shared" si="20"/>
        <v>x94</v>
      </c>
      <c r="H116" s="139">
        <v>17.45</v>
      </c>
      <c r="I116" s="139">
        <v>15</v>
      </c>
      <c r="J116" s="139">
        <v>24.4</v>
      </c>
      <c r="K116" s="139"/>
      <c r="L116" s="44"/>
      <c r="M116" s="19">
        <f t="shared" si="17"/>
        <v>56.85</v>
      </c>
      <c r="N116" s="20">
        <f t="shared" si="18"/>
        <v>57</v>
      </c>
      <c r="O116" s="21" t="str">
        <f>IF(G116="","",LOOKUP(N116,{0,50,65,75,85},{"F","P","C","D","HD"}))</f>
        <v>P</v>
      </c>
      <c r="P116" s="23"/>
      <c r="Q116" s="23"/>
      <c r="R116" s="21" t="str">
        <f t="shared" si="19"/>
        <v>P</v>
      </c>
      <c r="S116" s="5"/>
    </row>
    <row r="117" spans="2:31" x14ac:dyDescent="0.3">
      <c r="B117" s="120" t="str">
        <f t="shared" si="16"/>
        <v>MBIS5020 x95</v>
      </c>
      <c r="C117" s="6" t="s">
        <v>296</v>
      </c>
      <c r="D117" s="6" t="s">
        <v>927</v>
      </c>
      <c r="E117" s="23" t="s">
        <v>878</v>
      </c>
      <c r="F117" s="23" t="s">
        <v>879</v>
      </c>
      <c r="G117" s="87" t="str">
        <f t="shared" si="20"/>
        <v>x95</v>
      </c>
      <c r="H117" s="132">
        <v>14</v>
      </c>
      <c r="I117" s="132">
        <v>16.5</v>
      </c>
      <c r="J117" s="132">
        <v>25.6</v>
      </c>
      <c r="K117" s="132"/>
      <c r="L117" s="44"/>
      <c r="M117" s="19">
        <f t="shared" si="17"/>
        <v>56.1</v>
      </c>
      <c r="N117" s="20">
        <f t="shared" si="18"/>
        <v>56</v>
      </c>
      <c r="O117" s="21" t="str">
        <f>IF(G117="","",LOOKUP(N117,{0,50,65,75,85},{"F","P","C","D","HD"}))</f>
        <v>P</v>
      </c>
      <c r="P117" s="23"/>
      <c r="Q117" s="23"/>
      <c r="R117" s="21" t="str">
        <f t="shared" si="19"/>
        <v>P</v>
      </c>
      <c r="S117" s="5"/>
    </row>
    <row r="118" spans="2:31" x14ac:dyDescent="0.3">
      <c r="B118" s="120" t="str">
        <f t="shared" si="16"/>
        <v>MBIS5020 x96</v>
      </c>
      <c r="C118" s="6" t="s">
        <v>296</v>
      </c>
      <c r="D118" s="6" t="s">
        <v>927</v>
      </c>
      <c r="E118" s="23" t="s">
        <v>880</v>
      </c>
      <c r="F118" s="23" t="s">
        <v>881</v>
      </c>
      <c r="G118" s="87" t="str">
        <f t="shared" si="20"/>
        <v>x96</v>
      </c>
      <c r="H118" s="132">
        <v>11.35</v>
      </c>
      <c r="I118" s="132">
        <v>16.5</v>
      </c>
      <c r="J118" s="132">
        <v>28</v>
      </c>
      <c r="K118" s="132"/>
      <c r="L118" s="44"/>
      <c r="M118" s="19">
        <f t="shared" si="17"/>
        <v>55.85</v>
      </c>
      <c r="N118" s="20">
        <f t="shared" si="18"/>
        <v>56</v>
      </c>
      <c r="O118" s="21" t="str">
        <f>IF(G118="","",LOOKUP(N118,{0,50,65,75,85},{"F","P","C","D","HD"}))</f>
        <v>P</v>
      </c>
      <c r="P118" s="23"/>
      <c r="Q118" s="23"/>
      <c r="R118" s="21" t="str">
        <f t="shared" si="19"/>
        <v>P</v>
      </c>
      <c r="S118" s="5"/>
    </row>
    <row r="119" spans="2:31" x14ac:dyDescent="0.3">
      <c r="B119" s="120" t="str">
        <f t="shared" si="16"/>
        <v>MBIS5020 x97</v>
      </c>
      <c r="C119" s="6" t="s">
        <v>296</v>
      </c>
      <c r="D119" s="6" t="s">
        <v>926</v>
      </c>
      <c r="E119" s="23" t="s">
        <v>882</v>
      </c>
      <c r="F119" s="23" t="s">
        <v>883</v>
      </c>
      <c r="G119" s="87" t="str">
        <f t="shared" si="20"/>
        <v>x97</v>
      </c>
      <c r="H119" s="132">
        <v>10.95</v>
      </c>
      <c r="I119" s="132">
        <v>17.7</v>
      </c>
      <c r="J119" s="132">
        <v>27.2</v>
      </c>
      <c r="K119" s="132"/>
      <c r="L119" s="44"/>
      <c r="M119" s="19">
        <f t="shared" si="17"/>
        <v>55.849999999999994</v>
      </c>
      <c r="N119" s="20">
        <f t="shared" si="18"/>
        <v>56</v>
      </c>
      <c r="O119" s="21" t="str">
        <f>IF(G119="","",LOOKUP(N119,{0,50,65,75,85},{"F","P","C","D","HD"}))</f>
        <v>P</v>
      </c>
      <c r="P119" s="23"/>
      <c r="Q119" s="23"/>
      <c r="R119" s="21" t="str">
        <f t="shared" si="19"/>
        <v>P</v>
      </c>
      <c r="S119" s="5"/>
    </row>
    <row r="120" spans="2:31" x14ac:dyDescent="0.3">
      <c r="B120" s="120" t="str">
        <f t="shared" si="16"/>
        <v>MBIS5020 x98</v>
      </c>
      <c r="C120" s="6" t="s">
        <v>296</v>
      </c>
      <c r="D120" s="6" t="s">
        <v>929</v>
      </c>
      <c r="E120" s="23" t="s">
        <v>884</v>
      </c>
      <c r="F120" s="23" t="s">
        <v>885</v>
      </c>
      <c r="G120" s="87" t="str">
        <f t="shared" si="20"/>
        <v>x98</v>
      </c>
      <c r="H120" s="37">
        <v>13.35</v>
      </c>
      <c r="I120" s="37">
        <v>18</v>
      </c>
      <c r="J120" s="37">
        <v>24.2</v>
      </c>
      <c r="K120" s="132"/>
      <c r="L120" s="39"/>
      <c r="M120" s="19">
        <f t="shared" si="17"/>
        <v>55.55</v>
      </c>
      <c r="N120" s="20">
        <f t="shared" si="18"/>
        <v>56</v>
      </c>
      <c r="O120" s="21" t="str">
        <f>IF(G120="","",LOOKUP(N120,{0,50,65,75,85},{"F","P","C","D","HD"}))</f>
        <v>P</v>
      </c>
      <c r="P120" s="23"/>
      <c r="Q120" s="23"/>
      <c r="R120" s="21" t="str">
        <f t="shared" si="19"/>
        <v>P</v>
      </c>
      <c r="S120" s="5"/>
    </row>
    <row r="121" spans="2:31" x14ac:dyDescent="0.3">
      <c r="B121" s="120" t="str">
        <f t="shared" si="16"/>
        <v>MBIS5020 x99</v>
      </c>
      <c r="C121" s="6" t="s">
        <v>296</v>
      </c>
      <c r="D121" s="6" t="s">
        <v>926</v>
      </c>
      <c r="E121" s="32" t="s">
        <v>886</v>
      </c>
      <c r="F121" s="32" t="s">
        <v>887</v>
      </c>
      <c r="G121" s="87" t="str">
        <f t="shared" si="20"/>
        <v>x99</v>
      </c>
      <c r="H121" s="132">
        <v>9.0500000000000007</v>
      </c>
      <c r="I121" s="132">
        <v>21.9</v>
      </c>
      <c r="J121" s="132">
        <v>24.5</v>
      </c>
      <c r="K121" s="132"/>
      <c r="L121" s="44"/>
      <c r="M121" s="19">
        <f t="shared" si="17"/>
        <v>55.45</v>
      </c>
      <c r="N121" s="20">
        <f t="shared" si="18"/>
        <v>55</v>
      </c>
      <c r="O121" s="21" t="str">
        <f>IF(G121="","",LOOKUP(N121,{0,50,65,75,85},{"F","P","C","D","HD"}))</f>
        <v>P</v>
      </c>
      <c r="P121" s="23"/>
      <c r="Q121" s="23"/>
      <c r="R121" s="21" t="str">
        <f t="shared" si="19"/>
        <v>P</v>
      </c>
      <c r="S121" s="5"/>
    </row>
    <row r="122" spans="2:31" x14ac:dyDescent="0.3">
      <c r="B122" s="120" t="str">
        <f t="shared" si="16"/>
        <v>MBIS5020 x100</v>
      </c>
      <c r="C122" s="6" t="s">
        <v>296</v>
      </c>
      <c r="D122" s="6" t="s">
        <v>927</v>
      </c>
      <c r="E122" s="82" t="s">
        <v>888</v>
      </c>
      <c r="F122" s="82" t="s">
        <v>889</v>
      </c>
      <c r="G122" s="87" t="str">
        <f t="shared" si="20"/>
        <v>x100</v>
      </c>
      <c r="H122" s="37">
        <v>23.25</v>
      </c>
      <c r="I122" s="37">
        <v>9</v>
      </c>
      <c r="J122" s="37">
        <v>23.2</v>
      </c>
      <c r="K122" s="132"/>
      <c r="L122" s="44"/>
      <c r="M122" s="19">
        <f t="shared" si="17"/>
        <v>55.45</v>
      </c>
      <c r="N122" s="20">
        <f t="shared" si="18"/>
        <v>55</v>
      </c>
      <c r="O122" s="21" t="str">
        <f>IF(G122="","",LOOKUP(N122,{0,50,65,75,85},{"F","P","C","D","HD"}))</f>
        <v>P</v>
      </c>
      <c r="P122" s="23"/>
      <c r="Q122" s="23"/>
      <c r="R122" s="21" t="str">
        <f t="shared" si="19"/>
        <v>P</v>
      </c>
      <c r="S122" s="5"/>
    </row>
    <row r="123" spans="2:31" x14ac:dyDescent="0.3">
      <c r="B123" s="120" t="str">
        <f t="shared" si="16"/>
        <v>MBIS5020 x101</v>
      </c>
      <c r="C123" s="6" t="s">
        <v>296</v>
      </c>
      <c r="D123" s="6" t="s">
        <v>927</v>
      </c>
      <c r="E123" s="23" t="s">
        <v>890</v>
      </c>
      <c r="F123" s="23" t="s">
        <v>891</v>
      </c>
      <c r="G123" s="87" t="str">
        <f t="shared" si="20"/>
        <v>x101</v>
      </c>
      <c r="H123" s="37">
        <v>23.75</v>
      </c>
      <c r="I123" s="132">
        <v>9</v>
      </c>
      <c r="J123" s="37">
        <v>22.4</v>
      </c>
      <c r="K123" s="132"/>
      <c r="L123" s="39"/>
      <c r="M123" s="19">
        <f t="shared" si="17"/>
        <v>55.15</v>
      </c>
      <c r="N123" s="20">
        <f t="shared" si="18"/>
        <v>55</v>
      </c>
      <c r="O123" s="21" t="str">
        <f>IF(G123="","",LOOKUP(N123,{0,50,65,75,85},{"F","P","C","D","HD"}))</f>
        <v>P</v>
      </c>
      <c r="P123" s="77"/>
      <c r="Q123" s="23"/>
      <c r="R123" s="21" t="str">
        <f t="shared" si="19"/>
        <v>P</v>
      </c>
      <c r="S123" s="5"/>
    </row>
    <row r="124" spans="2:31" x14ac:dyDescent="0.3">
      <c r="B124" s="120" t="str">
        <f t="shared" si="16"/>
        <v>MBIS5020 x102</v>
      </c>
      <c r="C124" s="6" t="s">
        <v>296</v>
      </c>
      <c r="D124" s="6" t="s">
        <v>928</v>
      </c>
      <c r="E124" s="23" t="s">
        <v>892</v>
      </c>
      <c r="F124" s="23" t="s">
        <v>893</v>
      </c>
      <c r="G124" s="87" t="str">
        <f t="shared" si="20"/>
        <v>x102</v>
      </c>
      <c r="H124" s="132">
        <v>16.5</v>
      </c>
      <c r="I124" s="132">
        <v>9</v>
      </c>
      <c r="J124" s="132">
        <v>29.2</v>
      </c>
      <c r="K124" s="132"/>
      <c r="L124" s="44"/>
      <c r="M124" s="19">
        <f t="shared" si="17"/>
        <v>54.7</v>
      </c>
      <c r="N124" s="20">
        <f t="shared" si="18"/>
        <v>55</v>
      </c>
      <c r="O124" s="21" t="str">
        <f>IF(G124="","",LOOKUP(N124,{0,50,65,75,85},{"F","P","C","D","HD"}))</f>
        <v>P</v>
      </c>
      <c r="P124" s="23"/>
      <c r="Q124" s="23"/>
      <c r="R124" s="21" t="str">
        <f t="shared" si="19"/>
        <v>P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>MBIS5020 x103</v>
      </c>
      <c r="C125" s="6" t="s">
        <v>296</v>
      </c>
      <c r="D125" s="6" t="s">
        <v>927</v>
      </c>
      <c r="E125" s="23" t="s">
        <v>894</v>
      </c>
      <c r="F125" s="23" t="s">
        <v>895</v>
      </c>
      <c r="G125" s="87" t="str">
        <f t="shared" si="20"/>
        <v>x103</v>
      </c>
      <c r="H125" s="132">
        <v>16.5</v>
      </c>
      <c r="I125" s="132">
        <v>9</v>
      </c>
      <c r="J125" s="132">
        <v>29.2</v>
      </c>
      <c r="K125" s="132"/>
      <c r="L125" s="44"/>
      <c r="M125" s="19">
        <f t="shared" si="17"/>
        <v>54.7</v>
      </c>
      <c r="N125" s="20">
        <f t="shared" si="18"/>
        <v>55</v>
      </c>
      <c r="O125" s="21" t="str">
        <f>IF(G125="","",LOOKUP(N125,{0,50,65,75,85},{"F","P","C","D","HD"}))</f>
        <v>P</v>
      </c>
      <c r="P125" s="23"/>
      <c r="Q125" s="23"/>
      <c r="R125" s="21" t="str">
        <f t="shared" si="19"/>
        <v>P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>MBIS5020 x104</v>
      </c>
      <c r="C126" s="6" t="s">
        <v>296</v>
      </c>
      <c r="D126" s="6" t="s">
        <v>927</v>
      </c>
      <c r="E126" s="23" t="s">
        <v>896</v>
      </c>
      <c r="F126" s="23" t="s">
        <v>897</v>
      </c>
      <c r="G126" s="87" t="str">
        <f t="shared" si="20"/>
        <v>x104</v>
      </c>
      <c r="H126" s="132">
        <v>15.4</v>
      </c>
      <c r="I126" s="132">
        <v>12</v>
      </c>
      <c r="J126" s="132">
        <v>27.2</v>
      </c>
      <c r="K126" s="132"/>
      <c r="L126" s="44"/>
      <c r="M126" s="19">
        <f t="shared" si="17"/>
        <v>54.599999999999994</v>
      </c>
      <c r="N126" s="20">
        <f t="shared" si="18"/>
        <v>55</v>
      </c>
      <c r="O126" s="21" t="str">
        <f>IF(G126="","",LOOKUP(N126,{0,50,65,75,85},{"F","P","C","D","HD"}))</f>
        <v>P</v>
      </c>
      <c r="P126" s="23"/>
      <c r="Q126" s="23"/>
      <c r="R126" s="21" t="str">
        <f t="shared" si="19"/>
        <v>P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>MBIS5020 x105</v>
      </c>
      <c r="C127" s="6" t="s">
        <v>296</v>
      </c>
      <c r="D127" s="6" t="s">
        <v>928</v>
      </c>
      <c r="E127" s="23" t="s">
        <v>898</v>
      </c>
      <c r="F127" s="23" t="s">
        <v>899</v>
      </c>
      <c r="G127" s="87" t="str">
        <f t="shared" si="20"/>
        <v>x105</v>
      </c>
      <c r="H127" s="132">
        <v>23.15</v>
      </c>
      <c r="I127" s="132">
        <v>10.5</v>
      </c>
      <c r="J127" s="132">
        <v>20.6</v>
      </c>
      <c r="K127" s="132"/>
      <c r="L127" s="44"/>
      <c r="M127" s="19">
        <f t="shared" si="17"/>
        <v>54.25</v>
      </c>
      <c r="N127" s="20">
        <f t="shared" si="18"/>
        <v>54</v>
      </c>
      <c r="O127" s="21" t="str">
        <f>IF(G127="","",LOOKUP(N127,{0,50,65,75,85},{"F","P","C","D","HD"}))</f>
        <v>P</v>
      </c>
      <c r="P127" s="23"/>
      <c r="Q127" s="23"/>
      <c r="R127" s="21" t="str">
        <f t="shared" si="19"/>
        <v>P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>MBIS5020 x106</v>
      </c>
      <c r="C128" s="6" t="s">
        <v>296</v>
      </c>
      <c r="D128" s="6" t="s">
        <v>929</v>
      </c>
      <c r="E128" s="23" t="s">
        <v>900</v>
      </c>
      <c r="F128" s="23" t="s">
        <v>901</v>
      </c>
      <c r="G128" s="87" t="str">
        <f t="shared" si="20"/>
        <v>x106</v>
      </c>
      <c r="H128" s="132">
        <v>6.65</v>
      </c>
      <c r="I128" s="132">
        <v>19.5</v>
      </c>
      <c r="J128" s="132">
        <v>28</v>
      </c>
      <c r="K128" s="132"/>
      <c r="L128" s="44"/>
      <c r="M128" s="19">
        <f t="shared" si="17"/>
        <v>54.15</v>
      </c>
      <c r="N128" s="20">
        <f t="shared" si="18"/>
        <v>54</v>
      </c>
      <c r="O128" s="21" t="str">
        <f>IF(G128="","",LOOKUP(N128,{0,50,65,75,85},{"F","P","C","D","HD"}))</f>
        <v>P</v>
      </c>
      <c r="P128" s="23"/>
      <c r="Q128" s="23"/>
      <c r="R128" s="21" t="str">
        <f t="shared" si="19"/>
        <v>P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>MBIS5020 x107</v>
      </c>
      <c r="C129" s="6" t="s">
        <v>296</v>
      </c>
      <c r="D129" s="6" t="s">
        <v>927</v>
      </c>
      <c r="E129" s="23" t="s">
        <v>902</v>
      </c>
      <c r="F129" s="23" t="s">
        <v>903</v>
      </c>
      <c r="G129" s="87" t="str">
        <f t="shared" si="20"/>
        <v>x107</v>
      </c>
      <c r="H129" s="37">
        <v>12</v>
      </c>
      <c r="I129" s="132">
        <v>12</v>
      </c>
      <c r="J129" s="132">
        <v>30</v>
      </c>
      <c r="K129" s="132"/>
      <c r="L129" s="44"/>
      <c r="M129" s="19">
        <f t="shared" si="17"/>
        <v>54</v>
      </c>
      <c r="N129" s="20">
        <f t="shared" si="18"/>
        <v>54</v>
      </c>
      <c r="O129" s="21" t="str">
        <f>IF(G129="","",LOOKUP(N129,{0,50,65,75,85},{"F","P","C","D","HD"}))</f>
        <v>P</v>
      </c>
      <c r="P129" s="23"/>
      <c r="Q129" s="23"/>
      <c r="R129" s="21" t="str">
        <f t="shared" si="19"/>
        <v>P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>MBIS5020 x108</v>
      </c>
      <c r="C130" s="6" t="s">
        <v>296</v>
      </c>
      <c r="D130" s="6" t="s">
        <v>928</v>
      </c>
      <c r="E130" s="23" t="s">
        <v>904</v>
      </c>
      <c r="F130" s="23" t="s">
        <v>905</v>
      </c>
      <c r="G130" s="87" t="str">
        <f t="shared" si="20"/>
        <v>x108</v>
      </c>
      <c r="H130" s="134">
        <v>6.15</v>
      </c>
      <c r="I130" s="134">
        <v>18.600000000000001</v>
      </c>
      <c r="J130" s="134">
        <v>28</v>
      </c>
      <c r="K130" s="132"/>
      <c r="L130" s="75"/>
      <c r="M130" s="72">
        <f t="shared" si="17"/>
        <v>52.75</v>
      </c>
      <c r="N130" s="73">
        <f t="shared" si="18"/>
        <v>53</v>
      </c>
      <c r="O130" s="74" t="str">
        <f>IF(G130="","",LOOKUP(N130,{0,50,65,75,85},{"F","P","C","D","HD"}))</f>
        <v>P</v>
      </c>
      <c r="P130" s="77"/>
      <c r="Q130" s="77"/>
      <c r="R130" s="21" t="str">
        <f t="shared" si="19"/>
        <v>P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>MBIS5020 x109</v>
      </c>
      <c r="C131" s="6" t="s">
        <v>296</v>
      </c>
      <c r="D131" s="6" t="s">
        <v>927</v>
      </c>
      <c r="E131" s="82" t="s">
        <v>906</v>
      </c>
      <c r="F131" s="82" t="s">
        <v>907</v>
      </c>
      <c r="G131" s="87" t="str">
        <f t="shared" si="20"/>
        <v>x109</v>
      </c>
      <c r="H131" s="139">
        <v>18.25</v>
      </c>
      <c r="I131" s="139">
        <v>12</v>
      </c>
      <c r="J131" s="139">
        <v>22</v>
      </c>
      <c r="K131" s="132"/>
      <c r="L131" s="44"/>
      <c r="M131" s="19">
        <f t="shared" si="17"/>
        <v>52.25</v>
      </c>
      <c r="N131" s="20">
        <f t="shared" si="18"/>
        <v>52</v>
      </c>
      <c r="O131" s="21" t="str">
        <f>IF(G131="","",LOOKUP(N131,{0,50,65,75,85},{"F","P","C","D","HD"}))</f>
        <v>P</v>
      </c>
      <c r="P131" s="23"/>
      <c r="Q131" s="23"/>
      <c r="R131" s="21" t="str">
        <f t="shared" si="19"/>
        <v>P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>MBIS5020 x110</v>
      </c>
      <c r="C132" s="6" t="s">
        <v>296</v>
      </c>
      <c r="D132" s="6" t="s">
        <v>927</v>
      </c>
      <c r="E132" s="82" t="s">
        <v>908</v>
      </c>
      <c r="F132" s="82" t="s">
        <v>909</v>
      </c>
      <c r="G132" s="87" t="str">
        <f t="shared" si="20"/>
        <v>x110</v>
      </c>
      <c r="H132" s="134">
        <v>13.75</v>
      </c>
      <c r="I132" s="134">
        <v>12</v>
      </c>
      <c r="J132" s="134">
        <v>26</v>
      </c>
      <c r="K132" s="132"/>
      <c r="L132" s="44"/>
      <c r="M132" s="19">
        <f t="shared" si="17"/>
        <v>51.75</v>
      </c>
      <c r="N132" s="20">
        <f t="shared" si="18"/>
        <v>52</v>
      </c>
      <c r="O132" s="21" t="str">
        <f>IF(G132="","",LOOKUP(N132,{0,50,65,75,85},{"F","P","C","D","HD"}))</f>
        <v>P</v>
      </c>
      <c r="P132" s="23"/>
      <c r="Q132" s="23"/>
      <c r="R132" s="21" t="str">
        <f t="shared" si="19"/>
        <v>P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>MBIS5020 x111</v>
      </c>
      <c r="C133" s="6" t="s">
        <v>296</v>
      </c>
      <c r="D133" s="6" t="s">
        <v>927</v>
      </c>
      <c r="E133" s="82" t="s">
        <v>910</v>
      </c>
      <c r="F133" s="82" t="s">
        <v>911</v>
      </c>
      <c r="G133" s="87" t="str">
        <f t="shared" si="20"/>
        <v>x111</v>
      </c>
      <c r="H133" s="134">
        <v>24.75</v>
      </c>
      <c r="I133" s="134">
        <v>9</v>
      </c>
      <c r="J133" s="134">
        <v>18</v>
      </c>
      <c r="K133" s="132"/>
      <c r="L133" s="42"/>
      <c r="M133" s="19">
        <f t="shared" si="17"/>
        <v>51.75</v>
      </c>
      <c r="N133" s="20">
        <f t="shared" si="18"/>
        <v>52</v>
      </c>
      <c r="O133" s="21" t="str">
        <f>IF(G133="","",LOOKUP(N133,{0,50,65,75,85},{"F","P","C","D","HD"}))</f>
        <v>P</v>
      </c>
      <c r="P133" s="23"/>
      <c r="Q133" s="23"/>
      <c r="R133" s="21" t="str">
        <f t="shared" si="19"/>
        <v>P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>MBIS5020 x112</v>
      </c>
      <c r="C134" s="6" t="s">
        <v>296</v>
      </c>
      <c r="D134" s="6" t="s">
        <v>926</v>
      </c>
      <c r="E134" s="23" t="s">
        <v>912</v>
      </c>
      <c r="F134" s="23" t="s">
        <v>913</v>
      </c>
      <c r="G134" s="87" t="str">
        <f t="shared" si="20"/>
        <v>x112</v>
      </c>
      <c r="H134" s="132">
        <v>22.65</v>
      </c>
      <c r="I134" s="132">
        <v>24</v>
      </c>
      <c r="J134" s="132">
        <v>4</v>
      </c>
      <c r="K134" s="132"/>
      <c r="L134" s="44"/>
      <c r="M134" s="19">
        <f t="shared" si="17"/>
        <v>50.65</v>
      </c>
      <c r="N134" s="20">
        <f t="shared" si="18"/>
        <v>51</v>
      </c>
      <c r="O134" s="21" t="str">
        <f>IF(G134="","",LOOKUP(N134,{0,50,65,75,85},{"F","P","C","D","HD"}))</f>
        <v>P</v>
      </c>
      <c r="P134" s="23"/>
      <c r="Q134" s="23"/>
      <c r="R134" s="21" t="str">
        <f t="shared" si="19"/>
        <v>P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>MBIS5020 x113</v>
      </c>
      <c r="C135" s="6" t="s">
        <v>296</v>
      </c>
      <c r="D135" s="6" t="s">
        <v>927</v>
      </c>
      <c r="E135" s="32" t="s">
        <v>914</v>
      </c>
      <c r="F135" s="32" t="s">
        <v>915</v>
      </c>
      <c r="G135" s="87" t="str">
        <f t="shared" si="20"/>
        <v>x113</v>
      </c>
      <c r="H135" s="37">
        <v>17.5</v>
      </c>
      <c r="I135" s="37">
        <v>9</v>
      </c>
      <c r="J135" s="37">
        <v>24</v>
      </c>
      <c r="K135" s="132"/>
      <c r="L135" s="43"/>
      <c r="M135" s="19">
        <f t="shared" si="17"/>
        <v>50.5</v>
      </c>
      <c r="N135" s="20">
        <f t="shared" si="18"/>
        <v>51</v>
      </c>
      <c r="O135" s="21" t="str">
        <f>IF(G135="","",LOOKUP(N135,{0,50,65,75,85},{"F","P","C","D","HD"}))</f>
        <v>P</v>
      </c>
      <c r="P135" s="23"/>
      <c r="Q135" s="23"/>
      <c r="R135" s="21" t="str">
        <f t="shared" si="19"/>
        <v>P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>MBIS5020 x114</v>
      </c>
      <c r="C136" s="6" t="s">
        <v>296</v>
      </c>
      <c r="D136" s="6" t="s">
        <v>929</v>
      </c>
      <c r="E136" s="80" t="s">
        <v>916</v>
      </c>
      <c r="F136" s="80" t="s">
        <v>917</v>
      </c>
      <c r="G136" s="87" t="str">
        <f t="shared" si="20"/>
        <v>x114</v>
      </c>
      <c r="H136" s="137">
        <v>6.4</v>
      </c>
      <c r="I136" s="137">
        <v>16.5</v>
      </c>
      <c r="J136" s="137">
        <v>27.4</v>
      </c>
      <c r="K136" s="132"/>
      <c r="L136" s="42"/>
      <c r="M136" s="19">
        <f t="shared" si="17"/>
        <v>50.3</v>
      </c>
      <c r="N136" s="20">
        <f t="shared" si="18"/>
        <v>50</v>
      </c>
      <c r="O136" s="21" t="str">
        <f>IF(G136="","",LOOKUP(N136,{0,50,65,75,85},{"F","P","C","D","HD"}))</f>
        <v>P</v>
      </c>
      <c r="P136" s="23"/>
      <c r="Q136" s="23"/>
      <c r="R136" s="21" t="str">
        <f t="shared" si="19"/>
        <v>P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>MBIS5020 x115</v>
      </c>
      <c r="C137" s="6" t="s">
        <v>296</v>
      </c>
      <c r="D137" s="6" t="s">
        <v>927</v>
      </c>
      <c r="E137" s="23" t="s">
        <v>918</v>
      </c>
      <c r="F137" s="23" t="s">
        <v>919</v>
      </c>
      <c r="G137" s="87" t="str">
        <f t="shared" si="20"/>
        <v>x115</v>
      </c>
      <c r="H137" s="132">
        <v>12.15</v>
      </c>
      <c r="I137" s="132">
        <v>6</v>
      </c>
      <c r="J137" s="132">
        <v>32</v>
      </c>
      <c r="K137" s="132"/>
      <c r="L137" s="44"/>
      <c r="M137" s="19">
        <f t="shared" si="17"/>
        <v>50.15</v>
      </c>
      <c r="N137" s="20">
        <f t="shared" si="18"/>
        <v>50</v>
      </c>
      <c r="O137" s="21" t="str">
        <f>IF(G137="","",LOOKUP(N137,{0,50,65,75,85},{"F","P","C","D","HD"}))</f>
        <v>P</v>
      </c>
      <c r="P137" s="23"/>
      <c r="Q137" s="23"/>
      <c r="R137" s="21" t="str">
        <f t="shared" si="19"/>
        <v>P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>MBIS5020 x116</v>
      </c>
      <c r="C138" s="6" t="s">
        <v>296</v>
      </c>
      <c r="D138" s="6" t="s">
        <v>929</v>
      </c>
      <c r="E138" s="23" t="s">
        <v>920</v>
      </c>
      <c r="F138" s="23" t="s">
        <v>921</v>
      </c>
      <c r="G138" s="87" t="str">
        <f t="shared" si="20"/>
        <v>x116</v>
      </c>
      <c r="H138" s="142">
        <v>12.85</v>
      </c>
      <c r="I138" s="142">
        <v>16.5</v>
      </c>
      <c r="J138" s="142">
        <v>20.399999999999999</v>
      </c>
      <c r="K138" s="142"/>
      <c r="L138" s="44"/>
      <c r="M138" s="19">
        <f t="shared" si="17"/>
        <v>49.75</v>
      </c>
      <c r="N138" s="20">
        <f t="shared" si="18"/>
        <v>50</v>
      </c>
      <c r="O138" s="21" t="str">
        <f>IF(G138="","",LOOKUP(N138,{0,50,65,75,85},{"F","P","C","D","HD"}))</f>
        <v>P</v>
      </c>
      <c r="P138" s="23"/>
      <c r="Q138" s="23"/>
      <c r="R138" s="21" t="str">
        <f t="shared" si="19"/>
        <v>P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>MBIS5020 x117</v>
      </c>
      <c r="C139" s="6" t="s">
        <v>296</v>
      </c>
      <c r="D139" s="6" t="s">
        <v>927</v>
      </c>
      <c r="E139" s="23" t="s">
        <v>922</v>
      </c>
      <c r="F139" s="23" t="s">
        <v>923</v>
      </c>
      <c r="G139" s="87" t="str">
        <f t="shared" si="20"/>
        <v>x117</v>
      </c>
      <c r="H139" s="132" t="s">
        <v>31</v>
      </c>
      <c r="I139" s="132">
        <v>9</v>
      </c>
      <c r="J139" s="132">
        <v>27.2</v>
      </c>
      <c r="K139" s="132"/>
      <c r="L139" s="44"/>
      <c r="M139" s="19">
        <f t="shared" si="17"/>
        <v>36.200000000000003</v>
      </c>
      <c r="N139" s="20">
        <f t="shared" si="18"/>
        <v>36</v>
      </c>
      <c r="O139" s="21" t="str">
        <f>IF(G139="","",LOOKUP(N139,{0,50,65,75,85},{"F","P","C","D","HD"}))</f>
        <v>F</v>
      </c>
      <c r="P139" s="23"/>
      <c r="Q139" s="23"/>
      <c r="R139" s="21" t="str">
        <f t="shared" si="19"/>
        <v>F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>MBIS5020 x118</v>
      </c>
      <c r="C140" s="6" t="s">
        <v>296</v>
      </c>
      <c r="D140" s="6" t="s">
        <v>929</v>
      </c>
      <c r="E140" s="23" t="s">
        <v>924</v>
      </c>
      <c r="F140" s="23" t="s">
        <v>925</v>
      </c>
      <c r="G140" s="87" t="str">
        <f t="shared" si="20"/>
        <v>x118</v>
      </c>
      <c r="H140" s="132">
        <v>10.1</v>
      </c>
      <c r="I140" s="132" t="s">
        <v>31</v>
      </c>
      <c r="J140" s="132" t="s">
        <v>31</v>
      </c>
      <c r="K140" s="132"/>
      <c r="L140" s="44"/>
      <c r="M140" s="19">
        <f t="shared" si="17"/>
        <v>10.1</v>
      </c>
      <c r="N140" s="20">
        <f t="shared" si="18"/>
        <v>10</v>
      </c>
      <c r="O140" s="21" t="str">
        <f>IF(G140="","",LOOKUP(N140,{0,50,65,75,85},{"F","P","C","D","HD"}))</f>
        <v>F</v>
      </c>
      <c r="P140" s="23" t="s">
        <v>304</v>
      </c>
      <c r="Q140" s="23"/>
      <c r="R140" s="21" t="str">
        <f t="shared" si="19"/>
        <v>FNE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MBIS5020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7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MBIS5020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7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MBIS5020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7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MBIS5020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7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MBIS5020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7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MBIS5020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7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MBIS5020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7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MBIS5020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7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MBIS5020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7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MBIS5020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7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1">E$8&amp;" "&amp;G151</f>
        <v xml:space="preserve">MBIS5020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2">IF(G151="","",SUM(H151:L151))</f>
        <v/>
      </c>
      <c r="N151" s="20" t="str">
        <f t="shared" ref="N151:N214" si="23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4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1"/>
        <v xml:space="preserve">MBIS5020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2"/>
        <v/>
      </c>
      <c r="N152" s="20" t="str">
        <f t="shared" si="23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4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1"/>
        <v xml:space="preserve">MBIS5020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2"/>
        <v/>
      </c>
      <c r="N153" s="20" t="str">
        <f t="shared" si="23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4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1"/>
        <v xml:space="preserve">MBIS5020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2"/>
        <v/>
      </c>
      <c r="N154" s="20" t="str">
        <f t="shared" si="23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4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1"/>
        <v xml:space="preserve">MBIS5020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2"/>
        <v/>
      </c>
      <c r="N155" s="20" t="str">
        <f t="shared" si="23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4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1"/>
        <v xml:space="preserve">MBIS5020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2"/>
        <v/>
      </c>
      <c r="N156" s="20" t="str">
        <f t="shared" si="23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4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1"/>
        <v xml:space="preserve">MBIS5020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2"/>
        <v/>
      </c>
      <c r="N157" s="20" t="str">
        <f t="shared" si="23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4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1"/>
        <v xml:space="preserve">MBIS5020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2"/>
        <v/>
      </c>
      <c r="N158" s="20" t="str">
        <f t="shared" si="23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4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1"/>
        <v xml:space="preserve">MBIS5020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2"/>
        <v/>
      </c>
      <c r="N159" s="20" t="str">
        <f t="shared" si="23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4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1"/>
        <v xml:space="preserve">MBIS5020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2"/>
        <v/>
      </c>
      <c r="N160" s="20" t="str">
        <f t="shared" si="23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4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1"/>
        <v xml:space="preserve">MBIS5020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2"/>
        <v/>
      </c>
      <c r="N161" s="20" t="str">
        <f t="shared" si="23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4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1"/>
        <v xml:space="preserve">MBIS5020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2"/>
        <v/>
      </c>
      <c r="N162" s="20" t="str">
        <f t="shared" si="23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4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1"/>
        <v xml:space="preserve">MBIS5020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2"/>
        <v/>
      </c>
      <c r="N163" s="20" t="str">
        <f t="shared" si="23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4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1"/>
        <v xml:space="preserve">MBIS5020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2"/>
        <v/>
      </c>
      <c r="N164" s="20" t="str">
        <f t="shared" si="23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4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1"/>
        <v xml:space="preserve">MBIS5020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2"/>
        <v/>
      </c>
      <c r="N165" s="20" t="str">
        <f t="shared" si="23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4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1"/>
        <v xml:space="preserve">MBIS5020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2"/>
        <v/>
      </c>
      <c r="N166" s="20" t="str">
        <f t="shared" si="23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4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1"/>
        <v xml:space="preserve">MBIS5020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2"/>
        <v/>
      </c>
      <c r="N167" s="20" t="str">
        <f t="shared" si="23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4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1"/>
        <v xml:space="preserve">MBIS5020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2"/>
        <v/>
      </c>
      <c r="N168" s="20" t="str">
        <f t="shared" si="23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4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1"/>
        <v xml:space="preserve">MBIS5020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2"/>
        <v/>
      </c>
      <c r="N169" s="20" t="str">
        <f t="shared" si="23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4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1"/>
        <v xml:space="preserve">MBIS5020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2"/>
        <v/>
      </c>
      <c r="N170" s="20" t="str">
        <f t="shared" si="23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4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1"/>
        <v xml:space="preserve">MBIS5020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2"/>
        <v/>
      </c>
      <c r="N171" s="20" t="str">
        <f t="shared" si="23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4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1"/>
        <v xml:space="preserve">MBIS5020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2"/>
        <v/>
      </c>
      <c r="N172" s="20" t="str">
        <f t="shared" si="23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4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1"/>
        <v xml:space="preserve">MBIS5020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2"/>
        <v/>
      </c>
      <c r="N173" s="20" t="str">
        <f t="shared" si="23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4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1"/>
        <v xml:space="preserve">MBIS5020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2"/>
        <v/>
      </c>
      <c r="N174" s="20" t="str">
        <f t="shared" si="23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4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1"/>
        <v xml:space="preserve">MBIS5020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2"/>
        <v/>
      </c>
      <c r="N175" s="20" t="str">
        <f t="shared" si="23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4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1"/>
        <v xml:space="preserve">MBIS5020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2"/>
        <v/>
      </c>
      <c r="N176" s="20" t="str">
        <f t="shared" si="23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4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1"/>
        <v xml:space="preserve">MBIS5020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2"/>
        <v/>
      </c>
      <c r="N177" s="20" t="str">
        <f t="shared" si="23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4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1"/>
        <v xml:space="preserve">MBIS5020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2"/>
        <v/>
      </c>
      <c r="N178" s="20" t="str">
        <f t="shared" si="23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4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1"/>
        <v xml:space="preserve">MBIS5020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2"/>
        <v/>
      </c>
      <c r="N179" s="20" t="str">
        <f t="shared" si="23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4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1"/>
        <v xml:space="preserve">MBIS5020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2"/>
        <v/>
      </c>
      <c r="N180" s="20" t="str">
        <f t="shared" si="23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4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1"/>
        <v xml:space="preserve">MBIS5020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2"/>
        <v/>
      </c>
      <c r="N181" s="20" t="str">
        <f t="shared" si="23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4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1"/>
        <v xml:space="preserve">MBIS5020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2"/>
        <v/>
      </c>
      <c r="N182" s="20" t="str">
        <f t="shared" si="23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4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1"/>
        <v xml:space="preserve">MBIS5020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2"/>
        <v/>
      </c>
      <c r="N183" s="20" t="str">
        <f t="shared" si="23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4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1"/>
        <v xml:space="preserve">MBIS5020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2"/>
        <v/>
      </c>
      <c r="N184" s="20" t="str">
        <f t="shared" si="23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4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1"/>
        <v xml:space="preserve">MBIS5020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2"/>
        <v/>
      </c>
      <c r="N185" s="20" t="str">
        <f t="shared" si="23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4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1"/>
        <v xml:space="preserve">MBIS5020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2"/>
        <v/>
      </c>
      <c r="N186" s="20" t="str">
        <f t="shared" si="23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4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1"/>
        <v xml:space="preserve">MBIS5020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2"/>
        <v/>
      </c>
      <c r="N187" s="20" t="str">
        <f t="shared" si="23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4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1"/>
        <v xml:space="preserve">MBIS5020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2"/>
        <v/>
      </c>
      <c r="N188" s="20" t="str">
        <f t="shared" si="23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4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1"/>
        <v xml:space="preserve">MBIS5020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2"/>
        <v/>
      </c>
      <c r="N189" s="20" t="str">
        <f t="shared" si="23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4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1"/>
        <v xml:space="preserve">MBIS5020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2"/>
        <v/>
      </c>
      <c r="N190" s="20" t="str">
        <f t="shared" si="23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4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1"/>
        <v xml:space="preserve">MBIS5020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2"/>
        <v/>
      </c>
      <c r="N191" s="20" t="str">
        <f t="shared" si="23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4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1"/>
        <v xml:space="preserve">MBIS5020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2"/>
        <v/>
      </c>
      <c r="N192" s="20" t="str">
        <f t="shared" si="23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4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1"/>
        <v xml:space="preserve">MBIS5020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2"/>
        <v/>
      </c>
      <c r="N193" s="20" t="str">
        <f t="shared" si="23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4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1"/>
        <v xml:space="preserve">MBIS5020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2"/>
        <v/>
      </c>
      <c r="N194" s="20" t="str">
        <f t="shared" si="23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4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1"/>
        <v xml:space="preserve">MBIS5020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2"/>
        <v/>
      </c>
      <c r="N195" s="20" t="str">
        <f t="shared" si="23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4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1"/>
        <v xml:space="preserve">MBIS5020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2"/>
        <v/>
      </c>
      <c r="N196" s="20" t="str">
        <f t="shared" si="23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4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1"/>
        <v xml:space="preserve">MBIS5020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2"/>
        <v/>
      </c>
      <c r="N197" s="20" t="str">
        <f t="shared" si="23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4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1"/>
        <v xml:space="preserve">MBIS5020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2"/>
        <v/>
      </c>
      <c r="N198" s="20" t="str">
        <f t="shared" si="23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4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1"/>
        <v xml:space="preserve">MBIS5020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2"/>
        <v/>
      </c>
      <c r="N199" s="20" t="str">
        <f t="shared" si="23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4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1"/>
        <v xml:space="preserve">MBIS5020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2"/>
        <v/>
      </c>
      <c r="N200" s="20" t="str">
        <f t="shared" si="23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4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1"/>
        <v xml:space="preserve">MBIS5020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2"/>
        <v/>
      </c>
      <c r="N201" s="20" t="str">
        <f t="shared" si="23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4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1"/>
        <v xml:space="preserve">MBIS5020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2"/>
        <v/>
      </c>
      <c r="N202" s="20" t="str">
        <f t="shared" si="23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4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1"/>
        <v xml:space="preserve">MBIS5020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2"/>
        <v/>
      </c>
      <c r="N203" s="20" t="str">
        <f t="shared" si="23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4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1"/>
        <v xml:space="preserve">MBIS5020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2"/>
        <v/>
      </c>
      <c r="N204" s="20" t="str">
        <f t="shared" si="23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4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1"/>
        <v xml:space="preserve">MBIS5020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2"/>
        <v/>
      </c>
      <c r="N205" s="20" t="str">
        <f t="shared" si="23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4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1"/>
        <v xml:space="preserve">MBIS5020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2"/>
        <v/>
      </c>
      <c r="N206" s="20" t="str">
        <f t="shared" si="23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4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1"/>
        <v xml:space="preserve">MBIS5020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2"/>
        <v/>
      </c>
      <c r="N207" s="20" t="str">
        <f t="shared" si="23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4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1"/>
        <v xml:space="preserve">MBIS5020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2"/>
        <v/>
      </c>
      <c r="N208" s="73" t="str">
        <f t="shared" si="23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4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1"/>
        <v xml:space="preserve">MBIS5020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2"/>
        <v/>
      </c>
      <c r="N209" s="20" t="str">
        <f t="shared" si="23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4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1"/>
        <v xml:space="preserve">MBIS5020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2"/>
        <v/>
      </c>
      <c r="N210" s="20" t="str">
        <f t="shared" si="23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4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1"/>
        <v xml:space="preserve">MBIS5020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2"/>
        <v/>
      </c>
      <c r="N211" s="20" t="str">
        <f t="shared" si="23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4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1"/>
        <v xml:space="preserve">MBIS5020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2"/>
        <v/>
      </c>
      <c r="N212" s="20" t="str">
        <f t="shared" si="23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4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1"/>
        <v xml:space="preserve">MBIS5020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2"/>
        <v/>
      </c>
      <c r="N213" s="20" t="str">
        <f t="shared" si="23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4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5">E$8&amp;" "&amp;G214</f>
        <v xml:space="preserve">MBIS5020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2"/>
        <v/>
      </c>
      <c r="N214" s="20" t="str">
        <f t="shared" si="23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4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5"/>
        <v xml:space="preserve">MBIS5020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6">IF(G215="","",SUM(H215:L215))</f>
        <v/>
      </c>
      <c r="N215" s="20" t="str">
        <f t="shared" ref="N215:N275" si="27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8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5"/>
        <v xml:space="preserve">MBIS5020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6"/>
        <v/>
      </c>
      <c r="N216" s="20" t="str">
        <f t="shared" si="27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8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5"/>
        <v xml:space="preserve">MBIS5020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6"/>
        <v/>
      </c>
      <c r="N217" s="20" t="str">
        <f t="shared" si="27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8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5"/>
        <v xml:space="preserve">MBIS5020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6"/>
        <v/>
      </c>
      <c r="N218" s="20" t="str">
        <f t="shared" si="27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8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5"/>
        <v xml:space="preserve">MBIS5020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6"/>
        <v/>
      </c>
      <c r="N219" s="20" t="str">
        <f t="shared" si="27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8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5"/>
        <v xml:space="preserve">MBIS5020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6"/>
        <v/>
      </c>
      <c r="N220" s="20" t="str">
        <f t="shared" si="27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8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5"/>
        <v xml:space="preserve">MBIS5020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6"/>
        <v/>
      </c>
      <c r="N221" s="20" t="str">
        <f t="shared" si="27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8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5"/>
        <v xml:space="preserve">MBIS5020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6"/>
        <v/>
      </c>
      <c r="N222" s="73" t="str">
        <f t="shared" si="27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8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5"/>
        <v xml:space="preserve">MBIS5020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6"/>
        <v/>
      </c>
      <c r="N223" s="73" t="str">
        <f t="shared" si="27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8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5"/>
        <v xml:space="preserve">MBIS5020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6"/>
        <v/>
      </c>
      <c r="N224" s="20" t="str">
        <f t="shared" si="27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8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5"/>
        <v xml:space="preserve">MBIS5020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6"/>
        <v/>
      </c>
      <c r="N225" s="20" t="str">
        <f t="shared" si="27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8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5"/>
        <v xml:space="preserve">MBIS5020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6"/>
        <v/>
      </c>
      <c r="N226" s="20" t="str">
        <f t="shared" si="27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8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5"/>
        <v xml:space="preserve">MBIS5020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6"/>
        <v/>
      </c>
      <c r="N227" s="20" t="str">
        <f t="shared" si="27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8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5"/>
        <v xml:space="preserve">MBIS5020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6"/>
        <v/>
      </c>
      <c r="N228" s="20" t="str">
        <f t="shared" si="27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8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5"/>
        <v xml:space="preserve">MBIS5020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6"/>
        <v/>
      </c>
      <c r="N229" s="20" t="str">
        <f t="shared" si="27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8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5"/>
        <v xml:space="preserve">MBIS5020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6"/>
        <v/>
      </c>
      <c r="N230" s="20" t="str">
        <f t="shared" si="27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8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5"/>
        <v xml:space="preserve">MBIS5020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6"/>
        <v/>
      </c>
      <c r="N231" s="20" t="str">
        <f t="shared" si="27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8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5"/>
        <v xml:space="preserve">MBIS5020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6"/>
        <v/>
      </c>
      <c r="N232" s="20" t="str">
        <f t="shared" si="27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8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5"/>
        <v xml:space="preserve">MBIS5020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6"/>
        <v/>
      </c>
      <c r="N233" s="20" t="str">
        <f t="shared" si="27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8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5"/>
        <v xml:space="preserve">MBIS5020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6"/>
        <v/>
      </c>
      <c r="N234" s="20" t="str">
        <f t="shared" si="27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8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5"/>
        <v xml:space="preserve">MBIS5020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6"/>
        <v/>
      </c>
      <c r="N235" s="20" t="str">
        <f t="shared" si="27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8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5"/>
        <v xml:space="preserve">MBIS5020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6"/>
        <v/>
      </c>
      <c r="N236" s="20" t="str">
        <f t="shared" si="27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8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5"/>
        <v xml:space="preserve">MBIS5020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6"/>
        <v/>
      </c>
      <c r="N237" s="73" t="str">
        <f t="shared" si="27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8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5"/>
        <v xml:space="preserve">MBIS5020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6"/>
        <v/>
      </c>
      <c r="N238" s="20" t="str">
        <f t="shared" si="27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8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5"/>
        <v xml:space="preserve">MBIS5020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6"/>
        <v/>
      </c>
      <c r="N239" s="20" t="str">
        <f t="shared" si="27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8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5"/>
        <v xml:space="preserve">MBIS5020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6"/>
        <v/>
      </c>
      <c r="N240" s="20" t="str">
        <f t="shared" si="27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8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5"/>
        <v xml:space="preserve">MBIS5020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6"/>
        <v/>
      </c>
      <c r="N241" s="20" t="str">
        <f t="shared" si="27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8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5"/>
        <v xml:space="preserve">MBIS5020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6"/>
        <v/>
      </c>
      <c r="N242" s="20" t="str">
        <f t="shared" si="27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8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5"/>
        <v xml:space="preserve">MBIS5020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6"/>
        <v/>
      </c>
      <c r="N243" s="20" t="str">
        <f t="shared" si="27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8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5"/>
        <v xml:space="preserve">MBIS5020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6"/>
        <v/>
      </c>
      <c r="N244" s="20" t="str">
        <f t="shared" si="27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8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5"/>
        <v xml:space="preserve">MBIS5020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6"/>
        <v/>
      </c>
      <c r="N245" s="20" t="str">
        <f t="shared" si="27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8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5"/>
        <v xml:space="preserve">MBIS5020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6"/>
        <v/>
      </c>
      <c r="N246" s="20" t="str">
        <f t="shared" si="27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8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5"/>
        <v xml:space="preserve">MBIS5020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6"/>
        <v/>
      </c>
      <c r="N247" s="20" t="str">
        <f t="shared" si="27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8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5"/>
        <v xml:space="preserve">MBIS5020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6"/>
        <v/>
      </c>
      <c r="N248" s="20" t="str">
        <f t="shared" si="27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8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5"/>
        <v xml:space="preserve">MBIS5020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6"/>
        <v/>
      </c>
      <c r="N249" s="20" t="str">
        <f t="shared" si="27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8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5"/>
        <v xml:space="preserve">MBIS5020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6"/>
        <v/>
      </c>
      <c r="N250" s="20" t="str">
        <f t="shared" si="27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8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5"/>
        <v xml:space="preserve">MBIS5020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6"/>
        <v/>
      </c>
      <c r="N251" s="20" t="str">
        <f t="shared" si="27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8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5"/>
        <v xml:space="preserve">MBIS5020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6"/>
        <v/>
      </c>
      <c r="N252" s="20" t="str">
        <f t="shared" si="27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8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5"/>
        <v xml:space="preserve">MBIS5020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6"/>
        <v/>
      </c>
      <c r="N253" s="20" t="str">
        <f t="shared" si="27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8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5"/>
        <v xml:space="preserve">MBIS5020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6"/>
        <v/>
      </c>
      <c r="N254" s="20" t="str">
        <f t="shared" si="27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8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5"/>
        <v xml:space="preserve">MBIS5020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6"/>
        <v/>
      </c>
      <c r="N255" s="20" t="str">
        <f t="shared" si="27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8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5"/>
        <v xml:space="preserve">MBIS5020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6"/>
        <v/>
      </c>
      <c r="N256" s="20" t="str">
        <f t="shared" si="27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8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5"/>
        <v xml:space="preserve">MBIS5020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6"/>
        <v/>
      </c>
      <c r="N257" s="20" t="str">
        <f t="shared" si="27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8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5"/>
        <v xml:space="preserve">MBIS5020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6"/>
        <v/>
      </c>
      <c r="N258" s="20" t="str">
        <f t="shared" si="27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8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5"/>
        <v xml:space="preserve">MBIS5020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6"/>
        <v/>
      </c>
      <c r="N259" s="20" t="str">
        <f t="shared" si="27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8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5"/>
        <v xml:space="preserve">MBIS5020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6"/>
        <v/>
      </c>
      <c r="N260" s="20" t="str">
        <f t="shared" si="27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8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5"/>
        <v xml:space="preserve">MBIS5020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6"/>
        <v/>
      </c>
      <c r="N261" s="20" t="str">
        <f t="shared" si="27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8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5"/>
        <v xml:space="preserve">MBIS5020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6"/>
        <v/>
      </c>
      <c r="N262" s="20" t="str">
        <f t="shared" si="27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8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5"/>
        <v xml:space="preserve">MBIS5020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6"/>
        <v/>
      </c>
      <c r="N263" s="20" t="str">
        <f t="shared" si="27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8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5"/>
        <v xml:space="preserve">MBIS5020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6"/>
        <v/>
      </c>
      <c r="N264" s="20" t="str">
        <f t="shared" si="27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8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5"/>
        <v xml:space="preserve">MBIS5020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6"/>
        <v/>
      </c>
      <c r="N265" s="20" t="str">
        <f t="shared" si="27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8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5"/>
        <v xml:space="preserve">MBIS5020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6"/>
        <v/>
      </c>
      <c r="N266" s="20" t="str">
        <f t="shared" si="27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8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5"/>
        <v xml:space="preserve">MBIS5020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6"/>
        <v/>
      </c>
      <c r="N267" s="20" t="str">
        <f t="shared" si="27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8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5"/>
        <v xml:space="preserve">MBIS5020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6"/>
        <v/>
      </c>
      <c r="N268" s="20" t="str">
        <f t="shared" si="27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8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5"/>
        <v xml:space="preserve">MBIS5020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6"/>
        <v/>
      </c>
      <c r="N269" s="20" t="str">
        <f t="shared" si="27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8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5"/>
        <v xml:space="preserve">MBIS5020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6"/>
        <v/>
      </c>
      <c r="N270" s="20" t="str">
        <f t="shared" si="27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8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5"/>
        <v xml:space="preserve">MBIS5020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6"/>
        <v/>
      </c>
      <c r="N271" s="20" t="str">
        <f t="shared" si="27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8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5"/>
        <v xml:space="preserve">MBIS5020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6"/>
        <v/>
      </c>
      <c r="N272" s="20" t="str">
        <f t="shared" si="27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8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5"/>
        <v xml:space="preserve">MBIS5020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6"/>
        <v/>
      </c>
      <c r="N273" s="20" t="str">
        <f t="shared" si="27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8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5"/>
        <v xml:space="preserve">MBIS5020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6"/>
        <v/>
      </c>
      <c r="N274" s="20" t="str">
        <f t="shared" si="27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8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5"/>
        <v xml:space="preserve">MBIS5020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6"/>
        <v/>
      </c>
      <c r="N275" s="20" t="str">
        <f t="shared" si="27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8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5"/>
        <v xml:space="preserve">MBIS5020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9">IF(G276="","",SUM(H276:L276))</f>
        <v/>
      </c>
      <c r="N276" s="20" t="str">
        <f t="shared" ref="N276" si="30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1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2">E$8&amp;" "&amp;G277</f>
        <v xml:space="preserve">MBIS5020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3">IF(G277="","",SUM(H277:L277))</f>
        <v/>
      </c>
      <c r="N277" s="20" t="str">
        <f t="shared" ref="N277:N340" si="34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5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2"/>
        <v xml:space="preserve">MBIS5020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3"/>
        <v/>
      </c>
      <c r="N278" s="20" t="str">
        <f t="shared" si="34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5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2"/>
        <v xml:space="preserve">MBIS5020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3"/>
        <v/>
      </c>
      <c r="N279" s="20" t="str">
        <f t="shared" si="34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5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2"/>
        <v xml:space="preserve">MBIS5020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3"/>
        <v/>
      </c>
      <c r="N280" s="20" t="str">
        <f t="shared" si="34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5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2"/>
        <v xml:space="preserve">MBIS5020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3"/>
        <v/>
      </c>
      <c r="N281" s="20" t="str">
        <f t="shared" si="34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5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2"/>
        <v xml:space="preserve">MBIS5020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3"/>
        <v/>
      </c>
      <c r="N282" s="20" t="str">
        <f t="shared" si="34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5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2"/>
        <v xml:space="preserve">MBIS5020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3"/>
        <v/>
      </c>
      <c r="N283" s="20" t="str">
        <f t="shared" si="34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5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2"/>
        <v xml:space="preserve">MBIS5020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3"/>
        <v/>
      </c>
      <c r="N284" s="20" t="str">
        <f t="shared" si="34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5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2"/>
        <v xml:space="preserve">MBIS5020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3"/>
        <v/>
      </c>
      <c r="N285" s="20" t="str">
        <f t="shared" si="34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5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2"/>
        <v xml:space="preserve">MBIS5020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3"/>
        <v/>
      </c>
      <c r="N286" s="20" t="str">
        <f t="shared" si="34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5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2"/>
        <v xml:space="preserve">MBIS5020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3"/>
        <v/>
      </c>
      <c r="N287" s="20" t="str">
        <f t="shared" si="34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5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2"/>
        <v xml:space="preserve">MBIS5020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3"/>
        <v/>
      </c>
      <c r="N288" s="20" t="str">
        <f t="shared" si="34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5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2"/>
        <v xml:space="preserve">MBIS5020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3"/>
        <v/>
      </c>
      <c r="N289" s="20" t="str">
        <f t="shared" si="34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5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2"/>
        <v xml:space="preserve">MBIS5020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3"/>
        <v/>
      </c>
      <c r="N290" s="20" t="str">
        <f t="shared" si="34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5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2"/>
        <v xml:space="preserve">MBIS5020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3"/>
        <v/>
      </c>
      <c r="N291" s="20" t="str">
        <f t="shared" si="34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5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2"/>
        <v xml:space="preserve">MBIS5020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3"/>
        <v/>
      </c>
      <c r="N292" s="20" t="str">
        <f t="shared" si="34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5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2"/>
        <v xml:space="preserve">MBIS5020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3"/>
        <v/>
      </c>
      <c r="N293" s="20" t="str">
        <f t="shared" si="34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5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2"/>
        <v xml:space="preserve">MBIS5020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3"/>
        <v/>
      </c>
      <c r="N294" s="20" t="str">
        <f t="shared" si="34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5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2"/>
        <v xml:space="preserve">MBIS5020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3"/>
        <v/>
      </c>
      <c r="N295" s="20" t="str">
        <f t="shared" si="34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5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2"/>
        <v xml:space="preserve">MBIS5020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3"/>
        <v/>
      </c>
      <c r="N296" s="20" t="str">
        <f t="shared" si="34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5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2"/>
        <v xml:space="preserve">MBIS5020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3"/>
        <v/>
      </c>
      <c r="N297" s="20" t="str">
        <f t="shared" si="34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5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2"/>
        <v xml:space="preserve">MBIS5020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3"/>
        <v/>
      </c>
      <c r="N298" s="20" t="str">
        <f t="shared" si="34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5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2"/>
        <v xml:space="preserve">MBIS5020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3"/>
        <v/>
      </c>
      <c r="N299" s="20" t="str">
        <f t="shared" si="34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5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2"/>
        <v xml:space="preserve">MBIS5020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3"/>
        <v/>
      </c>
      <c r="N300" s="20" t="str">
        <f t="shared" si="34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5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2"/>
        <v xml:space="preserve">MBIS5020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3"/>
        <v/>
      </c>
      <c r="N301" s="20" t="str">
        <f t="shared" si="34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5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2"/>
        <v xml:space="preserve">MBIS5020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3"/>
        <v/>
      </c>
      <c r="N302" s="20" t="str">
        <f t="shared" si="34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5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2"/>
        <v xml:space="preserve">MBIS5020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3"/>
        <v/>
      </c>
      <c r="N303" s="20" t="str">
        <f t="shared" si="34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5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2"/>
        <v xml:space="preserve">MBIS5020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3"/>
        <v/>
      </c>
      <c r="N304" s="20" t="str">
        <f t="shared" si="34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5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2"/>
        <v xml:space="preserve">MBIS5020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3"/>
        <v/>
      </c>
      <c r="N305" s="20" t="str">
        <f t="shared" si="34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5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2"/>
        <v xml:space="preserve">MBIS5020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3"/>
        <v/>
      </c>
      <c r="N306" s="20" t="str">
        <f t="shared" si="34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5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2"/>
        <v xml:space="preserve">MBIS5020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3"/>
        <v/>
      </c>
      <c r="N307" s="20" t="str">
        <f t="shared" si="34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5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2"/>
        <v xml:space="preserve">MBIS5020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3"/>
        <v/>
      </c>
      <c r="N308" s="20" t="str">
        <f t="shared" si="34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5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2"/>
        <v xml:space="preserve">MBIS5020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3"/>
        <v/>
      </c>
      <c r="N309" s="20" t="str">
        <f t="shared" si="34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5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2"/>
        <v xml:space="preserve">MBIS5020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3"/>
        <v/>
      </c>
      <c r="N310" s="20" t="str">
        <f t="shared" si="34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5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2"/>
        <v xml:space="preserve">MBIS5020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3"/>
        <v/>
      </c>
      <c r="N311" s="20" t="str">
        <f t="shared" si="34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5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2"/>
        <v xml:space="preserve">MBIS5020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3"/>
        <v/>
      </c>
      <c r="N312" s="20" t="str">
        <f t="shared" si="34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5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2"/>
        <v xml:space="preserve">MBIS5020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3"/>
        <v/>
      </c>
      <c r="N313" s="20" t="str">
        <f t="shared" si="34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5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2"/>
        <v xml:space="preserve">MBIS5020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3"/>
        <v/>
      </c>
      <c r="N314" s="20" t="str">
        <f t="shared" si="34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5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2"/>
        <v xml:space="preserve">MBIS5020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3"/>
        <v/>
      </c>
      <c r="N315" s="20" t="str">
        <f t="shared" si="34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5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2"/>
        <v xml:space="preserve">MBIS5020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3"/>
        <v/>
      </c>
      <c r="N316" s="20" t="str">
        <f t="shared" si="34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5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2"/>
        <v xml:space="preserve">MBIS5020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3"/>
        <v/>
      </c>
      <c r="N317" s="20" t="str">
        <f t="shared" si="34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5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2"/>
        <v xml:space="preserve">MBIS5020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3"/>
        <v/>
      </c>
      <c r="N318" s="20" t="str">
        <f t="shared" si="34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5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2"/>
        <v xml:space="preserve">MBIS5020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3"/>
        <v/>
      </c>
      <c r="N319" s="20" t="str">
        <f t="shared" si="34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5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2"/>
        <v xml:space="preserve">MBIS5020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3"/>
        <v/>
      </c>
      <c r="N320" s="20" t="str">
        <f t="shared" si="34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5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2"/>
        <v xml:space="preserve">MBIS5020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3"/>
        <v/>
      </c>
      <c r="N321" s="20" t="str">
        <f t="shared" si="34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5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2"/>
        <v xml:space="preserve">MBIS5020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3"/>
        <v/>
      </c>
      <c r="N322" s="20" t="str">
        <f t="shared" si="34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5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2"/>
        <v xml:space="preserve">MBIS5020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3"/>
        <v/>
      </c>
      <c r="N323" s="20" t="str">
        <f t="shared" si="34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5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2"/>
        <v xml:space="preserve">MBIS5020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3"/>
        <v/>
      </c>
      <c r="N324" s="20" t="str">
        <f t="shared" si="34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5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2"/>
        <v xml:space="preserve">MBIS5020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3"/>
        <v/>
      </c>
      <c r="N325" s="20" t="str">
        <f t="shared" si="34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5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2"/>
        <v xml:space="preserve">MBIS5020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3"/>
        <v/>
      </c>
      <c r="N326" s="20" t="str">
        <f t="shared" si="34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5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2"/>
        <v xml:space="preserve">MBIS5020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3"/>
        <v/>
      </c>
      <c r="N327" s="20" t="str">
        <f t="shared" si="34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5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2"/>
        <v xml:space="preserve">MBIS5020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3"/>
        <v/>
      </c>
      <c r="N328" s="20" t="str">
        <f t="shared" si="34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5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2"/>
        <v xml:space="preserve">MBIS5020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3"/>
        <v/>
      </c>
      <c r="N329" s="20" t="str">
        <f t="shared" si="34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5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2"/>
        <v xml:space="preserve">MBIS5020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3"/>
        <v/>
      </c>
      <c r="N330" s="20" t="str">
        <f t="shared" si="34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5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2"/>
        <v xml:space="preserve">MBIS5020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3"/>
        <v/>
      </c>
      <c r="N331" s="20" t="str">
        <f t="shared" si="34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5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2"/>
        <v xml:space="preserve">MBIS5020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3"/>
        <v/>
      </c>
      <c r="N332" s="20" t="str">
        <f t="shared" si="34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5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2"/>
        <v xml:space="preserve">MBIS5020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3"/>
        <v/>
      </c>
      <c r="N333" s="20" t="str">
        <f t="shared" si="34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5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2"/>
        <v xml:space="preserve">MBIS5020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3"/>
        <v/>
      </c>
      <c r="N334" s="20" t="str">
        <f t="shared" si="34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5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2"/>
        <v xml:space="preserve">MBIS5020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3"/>
        <v/>
      </c>
      <c r="N335" s="20" t="str">
        <f t="shared" si="34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5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2"/>
        <v xml:space="preserve">MBIS5020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3"/>
        <v/>
      </c>
      <c r="N336" s="20" t="str">
        <f t="shared" si="34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5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2"/>
        <v xml:space="preserve">MBIS5020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3"/>
        <v/>
      </c>
      <c r="N337" s="20" t="str">
        <f t="shared" si="34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5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2"/>
        <v xml:space="preserve">MBIS5020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3"/>
        <v/>
      </c>
      <c r="N338" s="20" t="str">
        <f t="shared" si="34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5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2"/>
        <v xml:space="preserve">MBIS5020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3"/>
        <v/>
      </c>
      <c r="N339" s="20" t="str">
        <f t="shared" si="34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5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2"/>
        <v xml:space="preserve">MBIS5020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3"/>
        <v/>
      </c>
      <c r="N340" s="20" t="str">
        <f t="shared" si="34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5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6">E$8&amp;" "&amp;G341</f>
        <v xml:space="preserve">MBIS5020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7">IF(G341="","",SUM(H341:L341))</f>
        <v/>
      </c>
      <c r="N341" s="20" t="str">
        <f t="shared" ref="N341:N404" si="38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9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6"/>
        <v xml:space="preserve">MBIS5020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7"/>
        <v/>
      </c>
      <c r="N342" s="20" t="str">
        <f t="shared" si="38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9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6"/>
        <v xml:space="preserve">MBIS5020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7"/>
        <v/>
      </c>
      <c r="N343" s="20" t="str">
        <f t="shared" si="38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9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6"/>
        <v xml:space="preserve">MBIS5020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7"/>
        <v/>
      </c>
      <c r="N344" s="20" t="str">
        <f t="shared" si="38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9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6"/>
        <v xml:space="preserve">MBIS5020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7"/>
        <v/>
      </c>
      <c r="N345" s="20" t="str">
        <f t="shared" si="38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9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6"/>
        <v xml:space="preserve">MBIS5020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7"/>
        <v/>
      </c>
      <c r="N346" s="20" t="str">
        <f t="shared" si="38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9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6"/>
        <v xml:space="preserve">MBIS5020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7"/>
        <v/>
      </c>
      <c r="N347" s="20" t="str">
        <f t="shared" si="38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9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6"/>
        <v xml:space="preserve">MBIS5020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7"/>
        <v/>
      </c>
      <c r="N348" s="20" t="str">
        <f t="shared" si="38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9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6"/>
        <v xml:space="preserve">MBIS5020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7"/>
        <v/>
      </c>
      <c r="N349" s="20" t="str">
        <f t="shared" si="38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9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6"/>
        <v xml:space="preserve">MBIS5020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7"/>
        <v/>
      </c>
      <c r="N350" s="20" t="str">
        <f t="shared" si="38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9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6"/>
        <v xml:space="preserve">MBIS5020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7"/>
        <v/>
      </c>
      <c r="N351" s="20" t="str">
        <f t="shared" si="38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9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6"/>
        <v xml:space="preserve">MBIS5020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7"/>
        <v/>
      </c>
      <c r="N352" s="20" t="str">
        <f t="shared" si="38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9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6"/>
        <v xml:space="preserve">MBIS5020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7"/>
        <v/>
      </c>
      <c r="N353" s="20" t="str">
        <f t="shared" si="38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9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6"/>
        <v xml:space="preserve">MBIS5020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7"/>
        <v/>
      </c>
      <c r="N354" s="20" t="str">
        <f t="shared" si="38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9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6"/>
        <v xml:space="preserve">MBIS5020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7"/>
        <v/>
      </c>
      <c r="N355" s="20" t="str">
        <f t="shared" si="38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9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6"/>
        <v xml:space="preserve">MBIS5020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7"/>
        <v/>
      </c>
      <c r="N356" s="20" t="str">
        <f t="shared" si="38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9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6"/>
        <v xml:space="preserve">MBIS5020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7"/>
        <v/>
      </c>
      <c r="N357" s="20" t="str">
        <f t="shared" si="38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9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6"/>
        <v xml:space="preserve">MBIS5020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7"/>
        <v/>
      </c>
      <c r="N358" s="20" t="str">
        <f t="shared" si="38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9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6"/>
        <v xml:space="preserve">MBIS5020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7"/>
        <v/>
      </c>
      <c r="N359" s="20" t="str">
        <f t="shared" si="38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9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6"/>
        <v xml:space="preserve">MBIS5020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7"/>
        <v/>
      </c>
      <c r="N360" s="20" t="str">
        <f t="shared" si="38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9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6"/>
        <v xml:space="preserve">MBIS5020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7"/>
        <v/>
      </c>
      <c r="N361" s="20" t="str">
        <f t="shared" si="38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9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6"/>
        <v xml:space="preserve">MBIS5020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7"/>
        <v/>
      </c>
      <c r="N362" s="20" t="str">
        <f t="shared" si="38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9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6"/>
        <v xml:space="preserve">MBIS5020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7"/>
        <v/>
      </c>
      <c r="N363" s="20" t="str">
        <f t="shared" si="38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9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6"/>
        <v xml:space="preserve">MBIS5020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7"/>
        <v/>
      </c>
      <c r="N364" s="20" t="str">
        <f t="shared" si="38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9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6"/>
        <v xml:space="preserve">MBIS5020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7"/>
        <v/>
      </c>
      <c r="N365" s="20" t="str">
        <f t="shared" si="38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9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6"/>
        <v xml:space="preserve">MBIS5020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7"/>
        <v/>
      </c>
      <c r="N366" s="20" t="str">
        <f t="shared" si="38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9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6"/>
        <v xml:space="preserve">MBIS5020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7"/>
        <v/>
      </c>
      <c r="N367" s="20" t="str">
        <f t="shared" si="38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9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6"/>
        <v xml:space="preserve">MBIS5020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7"/>
        <v/>
      </c>
      <c r="N368" s="20" t="str">
        <f t="shared" si="38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9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6"/>
        <v xml:space="preserve">MBIS5020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7"/>
        <v/>
      </c>
      <c r="N369" s="20" t="str">
        <f t="shared" si="38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9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6"/>
        <v xml:space="preserve">MBIS5020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7"/>
        <v/>
      </c>
      <c r="N370" s="20" t="str">
        <f t="shared" si="38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9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6"/>
        <v xml:space="preserve">MBIS5020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7"/>
        <v/>
      </c>
      <c r="N371" s="20" t="str">
        <f t="shared" si="38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9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6"/>
        <v xml:space="preserve">MBIS5020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7"/>
        <v/>
      </c>
      <c r="N372" s="20" t="str">
        <f t="shared" si="38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9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6"/>
        <v xml:space="preserve">MBIS5020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7"/>
        <v/>
      </c>
      <c r="N373" s="20" t="str">
        <f t="shared" si="38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9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6"/>
        <v xml:space="preserve">MBIS5020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7"/>
        <v/>
      </c>
      <c r="N374" s="20" t="str">
        <f t="shared" si="38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9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6"/>
        <v xml:space="preserve">MBIS5020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7"/>
        <v/>
      </c>
      <c r="N375" s="20" t="str">
        <f t="shared" si="38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9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6"/>
        <v xml:space="preserve">MBIS5020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7"/>
        <v/>
      </c>
      <c r="N376" s="20" t="str">
        <f t="shared" si="38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9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6"/>
        <v xml:space="preserve">MBIS5020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7"/>
        <v/>
      </c>
      <c r="N377" s="20" t="str">
        <f t="shared" si="38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9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6"/>
        <v xml:space="preserve">MBIS5020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7"/>
        <v/>
      </c>
      <c r="N378" s="20" t="str">
        <f t="shared" si="38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9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6"/>
        <v xml:space="preserve">MBIS5020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7"/>
        <v/>
      </c>
      <c r="N379" s="20" t="str">
        <f t="shared" si="38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9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6"/>
        <v xml:space="preserve">MBIS5020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7"/>
        <v/>
      </c>
      <c r="N380" s="20" t="str">
        <f t="shared" si="38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9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6"/>
        <v xml:space="preserve">MBIS5020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7"/>
        <v/>
      </c>
      <c r="N381" s="20" t="str">
        <f t="shared" si="38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9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6"/>
        <v xml:space="preserve">MBIS5020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7"/>
        <v/>
      </c>
      <c r="N382" s="20" t="str">
        <f t="shared" si="38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9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6"/>
        <v xml:space="preserve">MBIS5020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7"/>
        <v/>
      </c>
      <c r="N383" s="20" t="str">
        <f t="shared" si="38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9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6"/>
        <v xml:space="preserve">MBIS5020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7"/>
        <v/>
      </c>
      <c r="N384" s="20" t="str">
        <f t="shared" si="38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9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6"/>
        <v xml:space="preserve">MBIS5020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7"/>
        <v/>
      </c>
      <c r="N385" s="20" t="str">
        <f t="shared" si="38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9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6"/>
        <v xml:space="preserve">MBIS5020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7"/>
        <v/>
      </c>
      <c r="N386" s="20" t="str">
        <f t="shared" si="38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9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6"/>
        <v xml:space="preserve">MBIS5020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7"/>
        <v/>
      </c>
      <c r="N387" s="20" t="str">
        <f t="shared" si="38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9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6"/>
        <v xml:space="preserve">MBIS5020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7"/>
        <v/>
      </c>
      <c r="N388" s="20" t="str">
        <f t="shared" si="38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9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6"/>
        <v xml:space="preserve">MBIS5020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7"/>
        <v/>
      </c>
      <c r="N389" s="20" t="str">
        <f t="shared" si="38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9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6"/>
        <v xml:space="preserve">MBIS5020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7"/>
        <v/>
      </c>
      <c r="N390" s="20" t="str">
        <f t="shared" si="38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9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6"/>
        <v xml:space="preserve">MBIS5020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7"/>
        <v/>
      </c>
      <c r="N391" s="20" t="str">
        <f t="shared" si="38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9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6"/>
        <v xml:space="preserve">MBIS5020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7"/>
        <v/>
      </c>
      <c r="N392" s="20" t="str">
        <f t="shared" si="38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9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6"/>
        <v xml:space="preserve">MBIS5020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7"/>
        <v/>
      </c>
      <c r="N393" s="20" t="str">
        <f t="shared" si="38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9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6"/>
        <v xml:space="preserve">MBIS5020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7"/>
        <v/>
      </c>
      <c r="N394" s="20" t="str">
        <f t="shared" si="38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9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6"/>
        <v xml:space="preserve">MBIS5020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7"/>
        <v/>
      </c>
      <c r="N395" s="20" t="str">
        <f t="shared" si="38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9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6"/>
        <v xml:space="preserve">MBIS5020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7"/>
        <v/>
      </c>
      <c r="N396" s="20" t="str">
        <f t="shared" si="38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9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6"/>
        <v xml:space="preserve">MBIS5020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7"/>
        <v/>
      </c>
      <c r="N397" s="20" t="str">
        <f t="shared" si="38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9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6"/>
        <v xml:space="preserve">MBIS5020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7"/>
        <v/>
      </c>
      <c r="N398" s="20" t="str">
        <f t="shared" si="38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9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6"/>
        <v xml:space="preserve">MBIS5020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7"/>
        <v/>
      </c>
      <c r="N399" s="20" t="str">
        <f t="shared" si="38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9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6"/>
        <v xml:space="preserve">MBIS5020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7"/>
        <v/>
      </c>
      <c r="N400" s="20" t="str">
        <f t="shared" si="38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9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6"/>
        <v xml:space="preserve">MBIS5020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7"/>
        <v/>
      </c>
      <c r="N401" s="20" t="str">
        <f t="shared" si="38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9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6"/>
        <v xml:space="preserve">MBIS5020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7"/>
        <v/>
      </c>
      <c r="N402" s="20" t="str">
        <f t="shared" si="38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9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6"/>
        <v xml:space="preserve">MBIS5020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7"/>
        <v/>
      </c>
      <c r="N403" s="20" t="str">
        <f t="shared" si="38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9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6"/>
        <v xml:space="preserve">MBIS5020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7"/>
        <v/>
      </c>
      <c r="N404" s="20" t="str">
        <f t="shared" si="38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9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40">E$8&amp;" "&amp;G405</f>
        <v xml:space="preserve">MBIS5020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1">IF(G405="","",SUM(H405:L405))</f>
        <v/>
      </c>
      <c r="N405" s="20" t="str">
        <f t="shared" ref="N405:N468" si="42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3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40"/>
        <v xml:space="preserve">MBIS5020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1"/>
        <v/>
      </c>
      <c r="N406" s="20" t="str">
        <f t="shared" si="42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3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40"/>
        <v xml:space="preserve">MBIS5020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1"/>
        <v/>
      </c>
      <c r="N407" s="20" t="str">
        <f t="shared" si="42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3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40"/>
        <v xml:space="preserve">MBIS5020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1"/>
        <v/>
      </c>
      <c r="N408" s="20" t="str">
        <f t="shared" si="42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3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40"/>
        <v xml:space="preserve">MBIS5020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1"/>
        <v/>
      </c>
      <c r="N409" s="20" t="str">
        <f t="shared" si="42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3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40"/>
        <v xml:space="preserve">MBIS5020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1"/>
        <v/>
      </c>
      <c r="N410" s="20" t="str">
        <f t="shared" si="42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3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40"/>
        <v xml:space="preserve">MBIS5020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1"/>
        <v/>
      </c>
      <c r="N411" s="20" t="str">
        <f t="shared" si="42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3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40"/>
        <v xml:space="preserve">MBIS5020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1"/>
        <v/>
      </c>
      <c r="N412" s="20" t="str">
        <f t="shared" si="42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3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40"/>
        <v xml:space="preserve">MBIS5020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1"/>
        <v/>
      </c>
      <c r="N413" s="20" t="str">
        <f t="shared" si="42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3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40"/>
        <v xml:space="preserve">MBIS5020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1"/>
        <v/>
      </c>
      <c r="N414" s="20" t="str">
        <f t="shared" si="42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3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40"/>
        <v xml:space="preserve">MBIS5020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1"/>
        <v/>
      </c>
      <c r="N415" s="20" t="str">
        <f t="shared" si="42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3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40"/>
        <v xml:space="preserve">MBIS5020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1"/>
        <v/>
      </c>
      <c r="N416" s="20" t="str">
        <f t="shared" si="42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3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40"/>
        <v xml:space="preserve">MBIS5020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1"/>
        <v/>
      </c>
      <c r="N417" s="20" t="str">
        <f t="shared" si="42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3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40"/>
        <v xml:space="preserve">MBIS5020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1"/>
        <v/>
      </c>
      <c r="N418" s="20" t="str">
        <f t="shared" si="42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3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40"/>
        <v xml:space="preserve">MBIS5020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1"/>
        <v/>
      </c>
      <c r="N419" s="20" t="str">
        <f t="shared" si="42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3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40"/>
        <v xml:space="preserve">MBIS5020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1"/>
        <v/>
      </c>
      <c r="N420" s="20" t="str">
        <f t="shared" si="42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3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40"/>
        <v xml:space="preserve">MBIS5020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1"/>
        <v/>
      </c>
      <c r="N421" s="20" t="str">
        <f t="shared" si="42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3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40"/>
        <v xml:space="preserve">MBIS5020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1"/>
        <v/>
      </c>
      <c r="N422" s="20" t="str">
        <f t="shared" si="42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3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40"/>
        <v xml:space="preserve">MBIS5020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1"/>
        <v/>
      </c>
      <c r="N423" s="20" t="str">
        <f t="shared" si="42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3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40"/>
        <v xml:space="preserve">MBIS5020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1"/>
        <v/>
      </c>
      <c r="N424" s="20" t="str">
        <f t="shared" si="42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3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40"/>
        <v xml:space="preserve">MBIS5020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1"/>
        <v/>
      </c>
      <c r="N425" s="20" t="str">
        <f t="shared" si="42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3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40"/>
        <v xml:space="preserve">MBIS5020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1"/>
        <v/>
      </c>
      <c r="N426" s="20" t="str">
        <f t="shared" si="42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3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40"/>
        <v xml:space="preserve">MBIS5020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1"/>
        <v/>
      </c>
      <c r="N427" s="20" t="str">
        <f t="shared" si="42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3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40"/>
        <v xml:space="preserve">MBIS5020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1"/>
        <v/>
      </c>
      <c r="N428" s="20" t="str">
        <f t="shared" si="42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3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40"/>
        <v xml:space="preserve">MBIS5020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1"/>
        <v/>
      </c>
      <c r="N429" s="20" t="str">
        <f t="shared" si="42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3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40"/>
        <v xml:space="preserve">MBIS5020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1"/>
        <v/>
      </c>
      <c r="N430" s="20" t="str">
        <f t="shared" si="42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3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40"/>
        <v xml:space="preserve">MBIS5020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1"/>
        <v/>
      </c>
      <c r="N431" s="20" t="str">
        <f t="shared" si="42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3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40"/>
        <v xml:space="preserve">MBIS5020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1"/>
        <v/>
      </c>
      <c r="N432" s="20" t="str">
        <f t="shared" si="42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3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40"/>
        <v xml:space="preserve">MBIS5020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1"/>
        <v/>
      </c>
      <c r="N433" s="20" t="str">
        <f t="shared" si="42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3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40"/>
        <v xml:space="preserve">MBIS5020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1"/>
        <v/>
      </c>
      <c r="N434" s="20" t="str">
        <f t="shared" si="42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3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40"/>
        <v xml:space="preserve">MBIS5020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1"/>
        <v/>
      </c>
      <c r="N435" s="20" t="str">
        <f t="shared" si="42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3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40"/>
        <v xml:space="preserve">MBIS5020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1"/>
        <v/>
      </c>
      <c r="N436" s="20" t="str">
        <f t="shared" si="42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3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40"/>
        <v xml:space="preserve">MBIS5020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1"/>
        <v/>
      </c>
      <c r="N437" s="20" t="str">
        <f t="shared" si="42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3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40"/>
        <v xml:space="preserve">MBIS5020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1"/>
        <v/>
      </c>
      <c r="N438" s="20" t="str">
        <f t="shared" si="42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3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40"/>
        <v xml:space="preserve">MBIS5020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1"/>
        <v/>
      </c>
      <c r="N439" s="20" t="str">
        <f t="shared" si="42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3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40"/>
        <v xml:space="preserve">MBIS5020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1"/>
        <v/>
      </c>
      <c r="N440" s="20" t="str">
        <f t="shared" si="42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3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40"/>
        <v xml:space="preserve">MBIS5020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1"/>
        <v/>
      </c>
      <c r="N441" s="20" t="str">
        <f t="shared" si="42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3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40"/>
        <v xml:space="preserve">MBIS5020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1"/>
        <v/>
      </c>
      <c r="N442" s="20" t="str">
        <f t="shared" si="42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3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40"/>
        <v xml:space="preserve">MBIS5020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1"/>
        <v/>
      </c>
      <c r="N443" s="20" t="str">
        <f t="shared" si="42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3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40"/>
        <v xml:space="preserve">MBIS5020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1"/>
        <v/>
      </c>
      <c r="N444" s="20" t="str">
        <f t="shared" si="42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3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40"/>
        <v xml:space="preserve">MBIS5020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1"/>
        <v/>
      </c>
      <c r="N445" s="20" t="str">
        <f t="shared" si="42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3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40"/>
        <v xml:space="preserve">MBIS5020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1"/>
        <v/>
      </c>
      <c r="N446" s="20" t="str">
        <f t="shared" si="42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3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40"/>
        <v xml:space="preserve">MBIS5020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1"/>
        <v/>
      </c>
      <c r="N447" s="20" t="str">
        <f t="shared" si="42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3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40"/>
        <v xml:space="preserve">MBIS5020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1"/>
        <v/>
      </c>
      <c r="N448" s="20" t="str">
        <f t="shared" si="42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3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40"/>
        <v xml:space="preserve">MBIS5020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1"/>
        <v/>
      </c>
      <c r="N449" s="20" t="str">
        <f t="shared" si="42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3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40"/>
        <v xml:space="preserve">MBIS5020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1"/>
        <v/>
      </c>
      <c r="N450" s="20" t="str">
        <f t="shared" si="42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3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40"/>
        <v xml:space="preserve">MBIS5020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1"/>
        <v/>
      </c>
      <c r="N451" s="20" t="str">
        <f t="shared" si="42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3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40"/>
        <v xml:space="preserve">MBIS5020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1"/>
        <v/>
      </c>
      <c r="N452" s="20" t="str">
        <f t="shared" si="42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3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40"/>
        <v xml:space="preserve">MBIS5020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1"/>
        <v/>
      </c>
      <c r="N453" s="20" t="str">
        <f t="shared" si="42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3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40"/>
        <v xml:space="preserve">MBIS5020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1"/>
        <v/>
      </c>
      <c r="N454" s="20" t="str">
        <f t="shared" si="42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3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40"/>
        <v xml:space="preserve">MBIS5020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1"/>
        <v/>
      </c>
      <c r="N455" s="20" t="str">
        <f t="shared" si="42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3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40"/>
        <v xml:space="preserve">MBIS5020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1"/>
        <v/>
      </c>
      <c r="N456" s="20" t="str">
        <f t="shared" si="42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3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40"/>
        <v xml:space="preserve">MBIS5020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1"/>
        <v/>
      </c>
      <c r="N457" s="20" t="str">
        <f t="shared" si="42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3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40"/>
        <v xml:space="preserve">MBIS5020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1"/>
        <v/>
      </c>
      <c r="N458" s="20" t="str">
        <f t="shared" si="42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3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40"/>
        <v xml:space="preserve">MBIS5020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1"/>
        <v/>
      </c>
      <c r="N459" s="20" t="str">
        <f t="shared" si="42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3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40"/>
        <v xml:space="preserve">MBIS5020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1"/>
        <v/>
      </c>
      <c r="N460" s="20" t="str">
        <f t="shared" si="42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3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40"/>
        <v xml:space="preserve">MBIS5020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1"/>
        <v/>
      </c>
      <c r="N461" s="20" t="str">
        <f t="shared" si="42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3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40"/>
        <v xml:space="preserve">MBIS5020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1"/>
        <v/>
      </c>
      <c r="N462" s="20" t="str">
        <f t="shared" si="42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3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40"/>
        <v xml:space="preserve">MBIS5020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1"/>
        <v/>
      </c>
      <c r="N463" s="20" t="str">
        <f t="shared" si="42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3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40"/>
        <v xml:space="preserve">MBIS5020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1"/>
        <v/>
      </c>
      <c r="N464" s="20" t="str">
        <f t="shared" si="42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3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40"/>
        <v xml:space="preserve">MBIS5020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1"/>
        <v/>
      </c>
      <c r="N465" s="20" t="str">
        <f t="shared" si="42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3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40"/>
        <v xml:space="preserve">MBIS5020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1"/>
        <v/>
      </c>
      <c r="N466" s="20" t="str">
        <f t="shared" si="42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3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40"/>
        <v xml:space="preserve">MBIS5020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1"/>
        <v/>
      </c>
      <c r="N467" s="20" t="str">
        <f t="shared" si="42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3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40"/>
        <v xml:space="preserve">MBIS5020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1"/>
        <v/>
      </c>
      <c r="N468" s="20" t="str">
        <f t="shared" si="42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3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4">E$8&amp;" "&amp;G469</f>
        <v xml:space="preserve">MBIS5020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5">IF(G469="","",SUM(H469:L469))</f>
        <v/>
      </c>
      <c r="N469" s="20" t="str">
        <f t="shared" ref="N469:N532" si="46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7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4"/>
        <v xml:space="preserve">MBIS5020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5"/>
        <v/>
      </c>
      <c r="N470" s="20" t="str">
        <f t="shared" si="46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7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4"/>
        <v xml:space="preserve">MBIS5020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5"/>
        <v/>
      </c>
      <c r="N471" s="20" t="str">
        <f t="shared" si="46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7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4"/>
        <v xml:space="preserve">MBIS5020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5"/>
        <v/>
      </c>
      <c r="N472" s="20" t="str">
        <f t="shared" si="46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7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4"/>
        <v xml:space="preserve">MBIS5020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5"/>
        <v/>
      </c>
      <c r="N473" s="20" t="str">
        <f t="shared" si="46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7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4"/>
        <v xml:space="preserve">MBIS5020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5"/>
        <v/>
      </c>
      <c r="N474" s="20" t="str">
        <f t="shared" si="46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7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4"/>
        <v xml:space="preserve">MBIS5020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5"/>
        <v/>
      </c>
      <c r="N475" s="20" t="str">
        <f t="shared" si="46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7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4"/>
        <v xml:space="preserve">MBIS5020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5"/>
        <v/>
      </c>
      <c r="N476" s="20" t="str">
        <f t="shared" si="46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7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4"/>
        <v xml:space="preserve">MBIS5020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5"/>
        <v/>
      </c>
      <c r="N477" s="20" t="str">
        <f t="shared" si="46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7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4"/>
        <v xml:space="preserve">MBIS5020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5"/>
        <v/>
      </c>
      <c r="N478" s="20" t="str">
        <f t="shared" si="46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7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4"/>
        <v xml:space="preserve">MBIS5020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5"/>
        <v/>
      </c>
      <c r="N479" s="20" t="str">
        <f t="shared" si="46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7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4"/>
        <v xml:space="preserve">MBIS5020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5"/>
        <v/>
      </c>
      <c r="N480" s="20" t="str">
        <f t="shared" si="46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7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4"/>
        <v xml:space="preserve">MBIS5020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5"/>
        <v/>
      </c>
      <c r="N481" s="20" t="str">
        <f t="shared" si="46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7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4"/>
        <v xml:space="preserve">MBIS5020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5"/>
        <v/>
      </c>
      <c r="N482" s="20" t="str">
        <f t="shared" si="46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7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4"/>
        <v xml:space="preserve">MBIS5020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5"/>
        <v/>
      </c>
      <c r="N483" s="20" t="str">
        <f t="shared" si="46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7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4"/>
        <v xml:space="preserve">MBIS5020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5"/>
        <v/>
      </c>
      <c r="N484" s="20" t="str">
        <f t="shared" si="46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7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4"/>
        <v xml:space="preserve">MBIS5020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5"/>
        <v/>
      </c>
      <c r="N485" s="20" t="str">
        <f t="shared" si="46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7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4"/>
        <v xml:space="preserve">MBIS5020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5"/>
        <v/>
      </c>
      <c r="N486" s="20" t="str">
        <f t="shared" si="46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7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4"/>
        <v xml:space="preserve">MBIS5020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5"/>
        <v/>
      </c>
      <c r="N487" s="20" t="str">
        <f t="shared" si="46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7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4"/>
        <v xml:space="preserve">MBIS5020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5"/>
        <v/>
      </c>
      <c r="N488" s="20" t="str">
        <f t="shared" si="46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7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4"/>
        <v xml:space="preserve">MBIS5020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5"/>
        <v/>
      </c>
      <c r="N489" s="20" t="str">
        <f t="shared" si="46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7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4"/>
        <v xml:space="preserve">MBIS5020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5"/>
        <v/>
      </c>
      <c r="N490" s="20" t="str">
        <f t="shared" si="46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7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4"/>
        <v xml:space="preserve">MBIS5020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5"/>
        <v/>
      </c>
      <c r="N491" s="20" t="str">
        <f t="shared" si="46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7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4"/>
        <v xml:space="preserve">MBIS5020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5"/>
        <v/>
      </c>
      <c r="N492" s="20" t="str">
        <f t="shared" si="46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7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4"/>
        <v xml:space="preserve">MBIS5020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5"/>
        <v/>
      </c>
      <c r="N493" s="20" t="str">
        <f t="shared" si="46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7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4"/>
        <v xml:space="preserve">MBIS5020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5"/>
        <v/>
      </c>
      <c r="N494" s="20" t="str">
        <f t="shared" si="46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7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4"/>
        <v xml:space="preserve">MBIS5020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5"/>
        <v/>
      </c>
      <c r="N495" s="20" t="str">
        <f t="shared" si="46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7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4"/>
        <v xml:space="preserve">MBIS5020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5"/>
        <v/>
      </c>
      <c r="N496" s="20" t="str">
        <f t="shared" si="46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7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4"/>
        <v xml:space="preserve">MBIS5020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5"/>
        <v/>
      </c>
      <c r="N497" s="20" t="str">
        <f t="shared" si="46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7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4"/>
        <v xml:space="preserve">MBIS5020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5"/>
        <v/>
      </c>
      <c r="N498" s="20" t="str">
        <f t="shared" si="46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7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4"/>
        <v xml:space="preserve">MBIS5020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5"/>
        <v/>
      </c>
      <c r="N499" s="20" t="str">
        <f t="shared" si="46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7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4"/>
        <v xml:space="preserve">MBIS5020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5"/>
        <v/>
      </c>
      <c r="N500" s="20" t="str">
        <f t="shared" si="46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7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4"/>
        <v xml:space="preserve">MBIS5020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5"/>
        <v/>
      </c>
      <c r="N501" s="20" t="str">
        <f t="shared" si="46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7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4"/>
        <v xml:space="preserve">MBIS5020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5"/>
        <v/>
      </c>
      <c r="N502" s="20" t="str">
        <f t="shared" si="46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7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4"/>
        <v xml:space="preserve">MBIS5020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5"/>
        <v/>
      </c>
      <c r="N503" s="20" t="str">
        <f t="shared" si="46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7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4"/>
        <v xml:space="preserve">MBIS5020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5"/>
        <v/>
      </c>
      <c r="N504" s="20" t="str">
        <f t="shared" si="46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7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4"/>
        <v xml:space="preserve">MBIS5020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5"/>
        <v/>
      </c>
      <c r="N505" s="20" t="str">
        <f t="shared" si="46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7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4"/>
        <v xml:space="preserve">MBIS5020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5"/>
        <v/>
      </c>
      <c r="N506" s="20" t="str">
        <f t="shared" si="46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7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4"/>
        <v xml:space="preserve">MBIS5020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5"/>
        <v/>
      </c>
      <c r="N507" s="20" t="str">
        <f t="shared" si="46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7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4"/>
        <v xml:space="preserve">MBIS5020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5"/>
        <v/>
      </c>
      <c r="N508" s="20" t="str">
        <f t="shared" si="46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7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4"/>
        <v xml:space="preserve">MBIS5020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5"/>
        <v/>
      </c>
      <c r="N509" s="20" t="str">
        <f t="shared" si="46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7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4"/>
        <v xml:space="preserve">MBIS5020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5"/>
        <v/>
      </c>
      <c r="N510" s="20" t="str">
        <f t="shared" si="46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7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4"/>
        <v xml:space="preserve">MBIS5020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5"/>
        <v/>
      </c>
      <c r="N511" s="20" t="str">
        <f t="shared" si="46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7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4"/>
        <v xml:space="preserve">MBIS5020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5"/>
        <v/>
      </c>
      <c r="N512" s="20" t="str">
        <f t="shared" si="46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7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4"/>
        <v xml:space="preserve">MBIS5020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5"/>
        <v/>
      </c>
      <c r="N513" s="20" t="str">
        <f t="shared" si="46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7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4"/>
        <v xml:space="preserve">MBIS5020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5"/>
        <v/>
      </c>
      <c r="N514" s="20" t="str">
        <f t="shared" si="46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7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4"/>
        <v xml:space="preserve">MBIS5020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5"/>
        <v/>
      </c>
      <c r="N515" s="20" t="str">
        <f t="shared" si="46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7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4"/>
        <v xml:space="preserve">MBIS5020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5"/>
        <v/>
      </c>
      <c r="N516" s="20" t="str">
        <f t="shared" si="46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7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4"/>
        <v xml:space="preserve">MBIS5020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5"/>
        <v/>
      </c>
      <c r="N517" s="20" t="str">
        <f t="shared" si="46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7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4"/>
        <v xml:space="preserve">MBIS5020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5"/>
        <v/>
      </c>
      <c r="N518" s="20" t="str">
        <f t="shared" si="46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7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4"/>
        <v xml:space="preserve">MBIS5020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5"/>
        <v/>
      </c>
      <c r="N519" s="20" t="str">
        <f t="shared" si="46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7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4"/>
        <v xml:space="preserve">MBIS5020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5"/>
        <v/>
      </c>
      <c r="N520" s="20" t="str">
        <f t="shared" si="46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7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4"/>
        <v xml:space="preserve">MBIS5020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5"/>
        <v/>
      </c>
      <c r="N521" s="20" t="str">
        <f t="shared" si="46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7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4"/>
        <v xml:space="preserve">MBIS5020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5"/>
        <v/>
      </c>
      <c r="N522" s="20" t="str">
        <f t="shared" si="46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7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4"/>
        <v xml:space="preserve">MBIS5020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5"/>
        <v/>
      </c>
      <c r="N523" s="20" t="str">
        <f t="shared" si="46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7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4"/>
        <v xml:space="preserve">MBIS5020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5"/>
        <v/>
      </c>
      <c r="N524" s="20" t="str">
        <f t="shared" si="46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7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4"/>
        <v xml:space="preserve">MBIS5020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5"/>
        <v/>
      </c>
      <c r="N525" s="20" t="str">
        <f t="shared" si="46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7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4"/>
        <v xml:space="preserve">MBIS5020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5"/>
        <v/>
      </c>
      <c r="N526" s="20" t="str">
        <f t="shared" si="46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7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4"/>
        <v xml:space="preserve">MBIS5020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5"/>
        <v/>
      </c>
      <c r="N527" s="20" t="str">
        <f t="shared" si="46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7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4"/>
        <v xml:space="preserve">MBIS5020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5"/>
        <v/>
      </c>
      <c r="N528" s="20" t="str">
        <f t="shared" si="46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7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4"/>
        <v xml:space="preserve">MBIS5020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5"/>
        <v/>
      </c>
      <c r="N529" s="20" t="str">
        <f t="shared" si="46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7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4"/>
        <v xml:space="preserve">MBIS5020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5"/>
        <v/>
      </c>
      <c r="N530" s="20" t="str">
        <f t="shared" si="46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7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4"/>
        <v xml:space="preserve">MBIS5020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5"/>
        <v/>
      </c>
      <c r="N531" s="20" t="str">
        <f t="shared" si="46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7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4"/>
        <v xml:space="preserve">MBIS5020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5"/>
        <v/>
      </c>
      <c r="N532" s="20" t="str">
        <f t="shared" si="46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7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8">E$8&amp;" "&amp;G533</f>
        <v xml:space="preserve">MBIS5020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9">IF(G533="","",SUM(H533:L533))</f>
        <v/>
      </c>
      <c r="N533" s="20" t="str">
        <f t="shared" ref="N533:N596" si="50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1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8"/>
        <v xml:space="preserve">MBIS5020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9"/>
        <v/>
      </c>
      <c r="N534" s="20" t="str">
        <f t="shared" si="50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1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8"/>
        <v xml:space="preserve">MBIS5020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9"/>
        <v/>
      </c>
      <c r="N535" s="20" t="str">
        <f t="shared" si="50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1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8"/>
        <v xml:space="preserve">MBIS5020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9"/>
        <v/>
      </c>
      <c r="N536" s="20" t="str">
        <f t="shared" si="50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1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8"/>
        <v xml:space="preserve">MBIS5020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9"/>
        <v/>
      </c>
      <c r="N537" s="20" t="str">
        <f t="shared" si="50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1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8"/>
        <v xml:space="preserve">MBIS5020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9"/>
        <v/>
      </c>
      <c r="N538" s="20" t="str">
        <f t="shared" si="50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1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8"/>
        <v xml:space="preserve">MBIS5020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9"/>
        <v/>
      </c>
      <c r="N539" s="20" t="str">
        <f t="shared" si="50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1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8"/>
        <v xml:space="preserve">MBIS5020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9"/>
        <v/>
      </c>
      <c r="N540" s="20" t="str">
        <f t="shared" si="50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1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8"/>
        <v xml:space="preserve">MBIS5020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9"/>
        <v/>
      </c>
      <c r="N541" s="20" t="str">
        <f t="shared" si="50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1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8"/>
        <v xml:space="preserve">MBIS5020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9"/>
        <v/>
      </c>
      <c r="N542" s="20" t="str">
        <f t="shared" si="50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1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8"/>
        <v xml:space="preserve">MBIS5020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9"/>
        <v/>
      </c>
      <c r="N543" s="20" t="str">
        <f t="shared" si="50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1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8"/>
        <v xml:space="preserve">MBIS5020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9"/>
        <v/>
      </c>
      <c r="N544" s="20" t="str">
        <f t="shared" si="50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1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8"/>
        <v xml:space="preserve">MBIS5020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9"/>
        <v/>
      </c>
      <c r="N545" s="20" t="str">
        <f t="shared" si="50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1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8"/>
        <v xml:space="preserve">MBIS5020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9"/>
        <v/>
      </c>
      <c r="N546" s="20" t="str">
        <f t="shared" si="50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1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8"/>
        <v xml:space="preserve">MBIS5020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9"/>
        <v/>
      </c>
      <c r="N547" s="20" t="str">
        <f t="shared" si="50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1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8"/>
        <v xml:space="preserve">MBIS5020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9"/>
        <v/>
      </c>
      <c r="N548" s="20" t="str">
        <f t="shared" si="50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1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8"/>
        <v xml:space="preserve">MBIS5020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9"/>
        <v/>
      </c>
      <c r="N549" s="20" t="str">
        <f t="shared" si="50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1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8"/>
        <v xml:space="preserve">MBIS5020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9"/>
        <v/>
      </c>
      <c r="N550" s="20" t="str">
        <f t="shared" si="50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1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8"/>
        <v xml:space="preserve">MBIS5020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9"/>
        <v/>
      </c>
      <c r="N551" s="20" t="str">
        <f t="shared" si="50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1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8"/>
        <v xml:space="preserve">MBIS5020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9"/>
        <v/>
      </c>
      <c r="N552" s="20" t="str">
        <f t="shared" si="50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1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8"/>
        <v xml:space="preserve">MBIS5020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9"/>
        <v/>
      </c>
      <c r="N553" s="20" t="str">
        <f t="shared" si="50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1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8"/>
        <v xml:space="preserve">MBIS5020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9"/>
        <v/>
      </c>
      <c r="N554" s="20" t="str">
        <f t="shared" si="50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1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8"/>
        <v xml:space="preserve">MBIS5020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9"/>
        <v/>
      </c>
      <c r="N555" s="20" t="str">
        <f t="shared" si="50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1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8"/>
        <v xml:space="preserve">MBIS5020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9"/>
        <v/>
      </c>
      <c r="N556" s="20" t="str">
        <f t="shared" si="50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1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8"/>
        <v xml:space="preserve">MBIS5020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9"/>
        <v/>
      </c>
      <c r="N557" s="20" t="str">
        <f t="shared" si="50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1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8"/>
        <v xml:space="preserve">MBIS5020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9"/>
        <v/>
      </c>
      <c r="N558" s="20" t="str">
        <f t="shared" si="50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1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8"/>
        <v xml:space="preserve">MBIS5020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9"/>
        <v/>
      </c>
      <c r="N559" s="20" t="str">
        <f t="shared" si="50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1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8"/>
        <v xml:space="preserve">MBIS5020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9"/>
        <v/>
      </c>
      <c r="N560" s="20" t="str">
        <f t="shared" si="50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1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8"/>
        <v xml:space="preserve">MBIS5020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9"/>
        <v/>
      </c>
      <c r="N561" s="20" t="str">
        <f t="shared" si="50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1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8"/>
        <v xml:space="preserve">MBIS5020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9"/>
        <v/>
      </c>
      <c r="N562" s="20" t="str">
        <f t="shared" si="50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1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8"/>
        <v xml:space="preserve">MBIS5020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9"/>
        <v/>
      </c>
      <c r="N563" s="20" t="str">
        <f t="shared" si="50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1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8"/>
        <v xml:space="preserve">MBIS5020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9"/>
        <v/>
      </c>
      <c r="N564" s="20" t="str">
        <f t="shared" si="50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1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8"/>
        <v xml:space="preserve">MBIS5020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9"/>
        <v/>
      </c>
      <c r="N565" s="20" t="str">
        <f t="shared" si="50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1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8"/>
        <v xml:space="preserve">MBIS5020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9"/>
        <v/>
      </c>
      <c r="N566" s="20" t="str">
        <f t="shared" si="50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1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8"/>
        <v xml:space="preserve">MBIS5020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9"/>
        <v/>
      </c>
      <c r="N567" s="20" t="str">
        <f t="shared" si="50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1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8"/>
        <v xml:space="preserve">MBIS5020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9"/>
        <v/>
      </c>
      <c r="N568" s="20" t="str">
        <f t="shared" si="50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1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8"/>
        <v xml:space="preserve">MBIS5020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9"/>
        <v/>
      </c>
      <c r="N569" s="20" t="str">
        <f t="shared" si="50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1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8"/>
        <v xml:space="preserve">MBIS5020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9"/>
        <v/>
      </c>
      <c r="N570" s="20" t="str">
        <f t="shared" si="50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1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8"/>
        <v xml:space="preserve">MBIS5020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9"/>
        <v/>
      </c>
      <c r="N571" s="20" t="str">
        <f t="shared" si="50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1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8"/>
        <v xml:space="preserve">MBIS5020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9"/>
        <v/>
      </c>
      <c r="N572" s="20" t="str">
        <f t="shared" si="50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1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8"/>
        <v xml:space="preserve">MBIS5020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9"/>
        <v/>
      </c>
      <c r="N573" s="20" t="str">
        <f t="shared" si="50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1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8"/>
        <v xml:space="preserve">MBIS5020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9"/>
        <v/>
      </c>
      <c r="N574" s="20" t="str">
        <f t="shared" si="50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1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8"/>
        <v xml:space="preserve">MBIS5020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9"/>
        <v/>
      </c>
      <c r="N575" s="20" t="str">
        <f t="shared" si="50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1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8"/>
        <v xml:space="preserve">MBIS5020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9"/>
        <v/>
      </c>
      <c r="N576" s="20" t="str">
        <f t="shared" si="50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1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8"/>
        <v xml:space="preserve">MBIS5020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9"/>
        <v/>
      </c>
      <c r="N577" s="20" t="str">
        <f t="shared" si="50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1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8"/>
        <v xml:space="preserve">MBIS5020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9"/>
        <v/>
      </c>
      <c r="N578" s="20" t="str">
        <f t="shared" si="50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1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8"/>
        <v xml:space="preserve">MBIS5020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9"/>
        <v/>
      </c>
      <c r="N579" s="20" t="str">
        <f t="shared" si="50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1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8"/>
        <v xml:space="preserve">MBIS5020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9"/>
        <v/>
      </c>
      <c r="N580" s="20" t="str">
        <f t="shared" si="50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1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8"/>
        <v xml:space="preserve">MBIS5020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9"/>
        <v/>
      </c>
      <c r="N581" s="20" t="str">
        <f t="shared" si="50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1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8"/>
        <v xml:space="preserve">MBIS5020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9"/>
        <v/>
      </c>
      <c r="N582" s="20" t="str">
        <f t="shared" si="50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1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8"/>
        <v xml:space="preserve">MBIS5020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9"/>
        <v/>
      </c>
      <c r="N583" s="20" t="str">
        <f t="shared" si="50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1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8"/>
        <v xml:space="preserve">MBIS5020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9"/>
        <v/>
      </c>
      <c r="N584" s="20" t="str">
        <f t="shared" si="50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1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8"/>
        <v xml:space="preserve">MBIS5020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9"/>
        <v/>
      </c>
      <c r="N585" s="20" t="str">
        <f t="shared" si="50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1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8"/>
        <v xml:space="preserve">MBIS5020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9"/>
        <v/>
      </c>
      <c r="N586" s="20" t="str">
        <f t="shared" si="50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1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8"/>
        <v xml:space="preserve">MBIS5020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9"/>
        <v/>
      </c>
      <c r="N587" s="20" t="str">
        <f t="shared" si="50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1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8"/>
        <v xml:space="preserve">MBIS5020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9"/>
        <v/>
      </c>
      <c r="N588" s="20" t="str">
        <f t="shared" si="50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1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8"/>
        <v xml:space="preserve">MBIS5020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9"/>
        <v/>
      </c>
      <c r="N589" s="20" t="str">
        <f t="shared" si="50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1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8"/>
        <v xml:space="preserve">MBIS5020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9"/>
        <v/>
      </c>
      <c r="N590" s="20" t="str">
        <f t="shared" si="50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1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8"/>
        <v xml:space="preserve">MBIS5020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9"/>
        <v/>
      </c>
      <c r="N591" s="20" t="str">
        <f t="shared" si="50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1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8"/>
        <v xml:space="preserve">MBIS5020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9"/>
        <v/>
      </c>
      <c r="N592" s="20" t="str">
        <f t="shared" si="50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1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8"/>
        <v xml:space="preserve">MBIS5020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9"/>
        <v/>
      </c>
      <c r="N593" s="20" t="str">
        <f t="shared" si="50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1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8"/>
        <v xml:space="preserve">MBIS5020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9"/>
        <v/>
      </c>
      <c r="N594" s="20" t="str">
        <f t="shared" si="50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1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8"/>
        <v xml:space="preserve">MBIS5020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9"/>
        <v/>
      </c>
      <c r="N595" s="20" t="str">
        <f t="shared" si="50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1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8"/>
        <v xml:space="preserve">MBIS5020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9"/>
        <v/>
      </c>
      <c r="N596" s="20" t="str">
        <f t="shared" si="50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1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2">E$8&amp;" "&amp;G597</f>
        <v xml:space="preserve">MBIS5020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3">IF(G597="","",SUM(H597:L597))</f>
        <v/>
      </c>
      <c r="N597" s="20" t="str">
        <f t="shared" ref="N597:N660" si="54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5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2"/>
        <v xml:space="preserve">MBIS5020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3"/>
        <v/>
      </c>
      <c r="N598" s="20" t="str">
        <f t="shared" si="54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5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2"/>
        <v xml:space="preserve">MBIS5020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3"/>
        <v/>
      </c>
      <c r="N599" s="20" t="str">
        <f t="shared" si="54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5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2"/>
        <v xml:space="preserve">MBIS5020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3"/>
        <v/>
      </c>
      <c r="N600" s="20" t="str">
        <f t="shared" si="54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5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2"/>
        <v xml:space="preserve">MBIS5020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3"/>
        <v/>
      </c>
      <c r="N601" s="20" t="str">
        <f t="shared" si="54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5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2"/>
        <v xml:space="preserve">MBIS5020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3"/>
        <v/>
      </c>
      <c r="N602" s="20" t="str">
        <f t="shared" si="54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5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2"/>
        <v xml:space="preserve">MBIS5020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3"/>
        <v/>
      </c>
      <c r="N603" s="20" t="str">
        <f t="shared" si="54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5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2"/>
        <v xml:space="preserve">MBIS5020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3"/>
        <v/>
      </c>
      <c r="N604" s="20" t="str">
        <f t="shared" si="54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5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2"/>
        <v xml:space="preserve">MBIS5020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3"/>
        <v/>
      </c>
      <c r="N605" s="20" t="str">
        <f t="shared" si="54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5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2"/>
        <v xml:space="preserve">MBIS5020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3"/>
        <v/>
      </c>
      <c r="N606" s="20" t="str">
        <f t="shared" si="54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5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2"/>
        <v xml:space="preserve">MBIS5020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3"/>
        <v/>
      </c>
      <c r="N607" s="20" t="str">
        <f t="shared" si="54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5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2"/>
        <v xml:space="preserve">MBIS5020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3"/>
        <v/>
      </c>
      <c r="N608" s="20" t="str">
        <f t="shared" si="54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5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2"/>
        <v xml:space="preserve">MBIS5020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3"/>
        <v/>
      </c>
      <c r="N609" s="20" t="str">
        <f t="shared" si="54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5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2"/>
        <v xml:space="preserve">MBIS5020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3"/>
        <v/>
      </c>
      <c r="N610" s="20" t="str">
        <f t="shared" si="54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5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2"/>
        <v xml:space="preserve">MBIS5020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3"/>
        <v/>
      </c>
      <c r="N611" s="20" t="str">
        <f t="shared" si="54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5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2"/>
        <v xml:space="preserve">MBIS5020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3"/>
        <v/>
      </c>
      <c r="N612" s="20" t="str">
        <f t="shared" si="54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5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2"/>
        <v xml:space="preserve">MBIS5020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3"/>
        <v/>
      </c>
      <c r="N613" s="20" t="str">
        <f t="shared" si="54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5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2"/>
        <v xml:space="preserve">MBIS5020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3"/>
        <v/>
      </c>
      <c r="N614" s="20" t="str">
        <f t="shared" si="54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5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2"/>
        <v xml:space="preserve">MBIS5020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3"/>
        <v/>
      </c>
      <c r="N615" s="20" t="str">
        <f t="shared" si="54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5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2"/>
        <v xml:space="preserve">MBIS5020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3"/>
        <v/>
      </c>
      <c r="N616" s="20" t="str">
        <f t="shared" si="54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5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2"/>
        <v xml:space="preserve">MBIS5020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3"/>
        <v/>
      </c>
      <c r="N617" s="20" t="str">
        <f t="shared" si="54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5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2"/>
        <v xml:space="preserve">MBIS5020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3"/>
        <v/>
      </c>
      <c r="N618" s="20" t="str">
        <f t="shared" si="54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5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2"/>
        <v xml:space="preserve">MBIS5020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3"/>
        <v/>
      </c>
      <c r="N619" s="20" t="str">
        <f t="shared" si="54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5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2"/>
        <v xml:space="preserve">MBIS5020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3"/>
        <v/>
      </c>
      <c r="N620" s="20" t="str">
        <f t="shared" si="54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5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2"/>
        <v xml:space="preserve">MBIS5020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3"/>
        <v/>
      </c>
      <c r="N621" s="20" t="str">
        <f t="shared" si="54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5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2"/>
        <v xml:space="preserve">MBIS5020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3"/>
        <v/>
      </c>
      <c r="N622" s="20" t="str">
        <f t="shared" si="54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5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2"/>
        <v xml:space="preserve">MBIS5020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3"/>
        <v/>
      </c>
      <c r="N623" s="20" t="str">
        <f t="shared" si="54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5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2"/>
        <v xml:space="preserve">MBIS5020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3"/>
        <v/>
      </c>
      <c r="N624" s="20" t="str">
        <f t="shared" si="54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5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2"/>
        <v xml:space="preserve">MBIS5020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3"/>
        <v/>
      </c>
      <c r="N625" s="20" t="str">
        <f t="shared" si="54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5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2"/>
        <v xml:space="preserve">MBIS5020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3"/>
        <v/>
      </c>
      <c r="N626" s="20" t="str">
        <f t="shared" si="54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5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2"/>
        <v xml:space="preserve">MBIS5020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3"/>
        <v/>
      </c>
      <c r="N627" s="20" t="str">
        <f t="shared" si="54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5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2"/>
        <v xml:space="preserve">MBIS5020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3"/>
        <v/>
      </c>
      <c r="N628" s="20" t="str">
        <f t="shared" si="54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5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2"/>
        <v xml:space="preserve">MBIS5020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3"/>
        <v/>
      </c>
      <c r="N629" s="20" t="str">
        <f t="shared" si="54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5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2"/>
        <v xml:space="preserve">MBIS5020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3"/>
        <v/>
      </c>
      <c r="N630" s="20" t="str">
        <f t="shared" si="54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5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2"/>
        <v xml:space="preserve">MBIS5020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3"/>
        <v/>
      </c>
      <c r="N631" s="20" t="str">
        <f t="shared" si="54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5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2"/>
        <v xml:space="preserve">MBIS5020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3"/>
        <v/>
      </c>
      <c r="N632" s="20" t="str">
        <f t="shared" si="54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5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2"/>
        <v xml:space="preserve">MBIS5020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3"/>
        <v/>
      </c>
      <c r="N633" s="20" t="str">
        <f t="shared" si="54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5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2"/>
        <v xml:space="preserve">MBIS5020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3"/>
        <v/>
      </c>
      <c r="N634" s="20" t="str">
        <f t="shared" si="54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5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2"/>
        <v xml:space="preserve">MBIS5020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3"/>
        <v/>
      </c>
      <c r="N635" s="20" t="str">
        <f t="shared" si="54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5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2"/>
        <v xml:space="preserve">MBIS5020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3"/>
        <v/>
      </c>
      <c r="N636" s="20" t="str">
        <f t="shared" si="54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5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2"/>
        <v xml:space="preserve">MBIS5020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3"/>
        <v/>
      </c>
      <c r="N637" s="20" t="str">
        <f t="shared" si="54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5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2"/>
        <v xml:space="preserve">MBIS5020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3"/>
        <v/>
      </c>
      <c r="N638" s="20" t="str">
        <f t="shared" si="54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5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2"/>
        <v xml:space="preserve">MBIS5020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3"/>
        <v/>
      </c>
      <c r="N639" s="20" t="str">
        <f t="shared" si="54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5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2"/>
        <v xml:space="preserve">MBIS5020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3"/>
        <v/>
      </c>
      <c r="N640" s="20" t="str">
        <f t="shared" si="54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5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2"/>
        <v xml:space="preserve">MBIS5020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3"/>
        <v/>
      </c>
      <c r="N641" s="20" t="str">
        <f t="shared" si="54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5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2"/>
        <v xml:space="preserve">MBIS5020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3"/>
        <v/>
      </c>
      <c r="N642" s="20" t="str">
        <f t="shared" si="54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5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2"/>
        <v xml:space="preserve">MBIS5020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3"/>
        <v/>
      </c>
      <c r="N643" s="20" t="str">
        <f t="shared" si="54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5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2"/>
        <v xml:space="preserve">MBIS5020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3"/>
        <v/>
      </c>
      <c r="N644" s="20" t="str">
        <f t="shared" si="54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5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2"/>
        <v xml:space="preserve">MBIS5020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3"/>
        <v/>
      </c>
      <c r="N645" s="20" t="str">
        <f t="shared" si="54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5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2"/>
        <v xml:space="preserve">MBIS5020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3"/>
        <v/>
      </c>
      <c r="N646" s="20" t="str">
        <f t="shared" si="54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5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2"/>
        <v xml:space="preserve">MBIS5020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3"/>
        <v/>
      </c>
      <c r="N647" s="20" t="str">
        <f t="shared" si="54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5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2"/>
        <v xml:space="preserve">MBIS5020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3"/>
        <v/>
      </c>
      <c r="N648" s="20" t="str">
        <f t="shared" si="54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5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2"/>
        <v xml:space="preserve">MBIS5020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3"/>
        <v/>
      </c>
      <c r="N649" s="20" t="str">
        <f t="shared" si="54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5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2"/>
        <v xml:space="preserve">MBIS5020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3"/>
        <v/>
      </c>
      <c r="N650" s="20" t="str">
        <f t="shared" si="54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5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2"/>
        <v xml:space="preserve">MBIS5020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3"/>
        <v/>
      </c>
      <c r="N651" s="20" t="str">
        <f t="shared" si="54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5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2"/>
        <v xml:space="preserve">MBIS5020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3"/>
        <v/>
      </c>
      <c r="N652" s="20" t="str">
        <f t="shared" si="54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5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2"/>
        <v xml:space="preserve">MBIS5020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3"/>
        <v/>
      </c>
      <c r="N653" s="20" t="str">
        <f t="shared" si="54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5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2"/>
        <v xml:space="preserve">MBIS5020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3"/>
        <v/>
      </c>
      <c r="N654" s="20" t="str">
        <f t="shared" si="54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5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2"/>
        <v xml:space="preserve">MBIS5020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3"/>
        <v/>
      </c>
      <c r="N655" s="20" t="str">
        <f t="shared" si="54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5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2"/>
        <v xml:space="preserve">MBIS5020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3"/>
        <v/>
      </c>
      <c r="N656" s="20" t="str">
        <f t="shared" si="54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5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2"/>
        <v xml:space="preserve">MBIS5020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3"/>
        <v/>
      </c>
      <c r="N657" s="20" t="str">
        <f t="shared" si="54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5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2"/>
        <v xml:space="preserve">MBIS5020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3"/>
        <v/>
      </c>
      <c r="N658" s="20" t="str">
        <f t="shared" si="54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5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2"/>
        <v xml:space="preserve">MBIS5020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3"/>
        <v/>
      </c>
      <c r="N659" s="20" t="str">
        <f t="shared" si="54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5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2"/>
        <v xml:space="preserve">MBIS5020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3"/>
        <v/>
      </c>
      <c r="N660" s="20" t="str">
        <f t="shared" si="54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5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6">E$8&amp;" "&amp;G661</f>
        <v xml:space="preserve">MBIS5020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7">IF(G661="","",SUM(H661:L661))</f>
        <v/>
      </c>
      <c r="N661" s="20" t="str">
        <f t="shared" ref="N661:N724" si="58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9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6"/>
        <v xml:space="preserve">MBIS5020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7"/>
        <v/>
      </c>
      <c r="N662" s="20" t="str">
        <f t="shared" si="58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9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6"/>
        <v xml:space="preserve">MBIS5020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7"/>
        <v/>
      </c>
      <c r="N663" s="20" t="str">
        <f t="shared" si="58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9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6"/>
        <v xml:space="preserve">MBIS5020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7"/>
        <v/>
      </c>
      <c r="N664" s="20" t="str">
        <f t="shared" si="58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9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6"/>
        <v xml:space="preserve">MBIS5020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7"/>
        <v/>
      </c>
      <c r="N665" s="20" t="str">
        <f t="shared" si="58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9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6"/>
        <v xml:space="preserve">MBIS5020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7"/>
        <v/>
      </c>
      <c r="N666" s="20" t="str">
        <f t="shared" si="58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9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6"/>
        <v xml:space="preserve">MBIS5020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7"/>
        <v/>
      </c>
      <c r="N667" s="20" t="str">
        <f t="shared" si="58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9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6"/>
        <v xml:space="preserve">MBIS5020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7"/>
        <v/>
      </c>
      <c r="N668" s="20" t="str">
        <f t="shared" si="58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9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6"/>
        <v xml:space="preserve">MBIS5020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7"/>
        <v/>
      </c>
      <c r="N669" s="20" t="str">
        <f t="shared" si="58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9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6"/>
        <v xml:space="preserve">MBIS5020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7"/>
        <v/>
      </c>
      <c r="N670" s="20" t="str">
        <f t="shared" si="58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9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6"/>
        <v xml:space="preserve">MBIS5020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7"/>
        <v/>
      </c>
      <c r="N671" s="20" t="str">
        <f t="shared" si="58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9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6"/>
        <v xml:space="preserve">MBIS5020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7"/>
        <v/>
      </c>
      <c r="N672" s="20" t="str">
        <f t="shared" si="58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9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6"/>
        <v xml:space="preserve">MBIS5020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7"/>
        <v/>
      </c>
      <c r="N673" s="20" t="str">
        <f t="shared" si="58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9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6"/>
        <v xml:space="preserve">MBIS5020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7"/>
        <v/>
      </c>
      <c r="N674" s="20" t="str">
        <f t="shared" si="58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9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6"/>
        <v xml:space="preserve">MBIS5020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7"/>
        <v/>
      </c>
      <c r="N675" s="20" t="str">
        <f t="shared" si="58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9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6"/>
        <v xml:space="preserve">MBIS5020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7"/>
        <v/>
      </c>
      <c r="N676" s="20" t="str">
        <f t="shared" si="58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9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6"/>
        <v xml:space="preserve">MBIS5020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7"/>
        <v/>
      </c>
      <c r="N677" s="20" t="str">
        <f t="shared" si="58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9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6"/>
        <v xml:space="preserve">MBIS5020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7"/>
        <v/>
      </c>
      <c r="N678" s="20" t="str">
        <f t="shared" si="58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9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6"/>
        <v xml:space="preserve">MBIS5020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7"/>
        <v/>
      </c>
      <c r="N679" s="20" t="str">
        <f t="shared" si="58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9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6"/>
        <v xml:space="preserve">MBIS5020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7"/>
        <v/>
      </c>
      <c r="N680" s="20" t="str">
        <f t="shared" si="58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9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6"/>
        <v xml:space="preserve">MBIS5020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7"/>
        <v/>
      </c>
      <c r="N681" s="20" t="str">
        <f t="shared" si="58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9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6"/>
        <v xml:space="preserve">MBIS5020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7"/>
        <v/>
      </c>
      <c r="N682" s="20" t="str">
        <f t="shared" si="58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9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6"/>
        <v xml:space="preserve">MBIS5020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7"/>
        <v/>
      </c>
      <c r="N683" s="20" t="str">
        <f t="shared" si="58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9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6"/>
        <v xml:space="preserve">MBIS5020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7"/>
        <v/>
      </c>
      <c r="N684" s="20" t="str">
        <f t="shared" si="58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9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6"/>
        <v xml:space="preserve">MBIS5020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7"/>
        <v/>
      </c>
      <c r="N685" s="20" t="str">
        <f t="shared" si="58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9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6"/>
        <v xml:space="preserve">MBIS5020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7"/>
        <v/>
      </c>
      <c r="N686" s="20" t="str">
        <f t="shared" si="58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9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6"/>
        <v xml:space="preserve">MBIS5020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7"/>
        <v/>
      </c>
      <c r="N687" s="20" t="str">
        <f t="shared" si="58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9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6"/>
        <v xml:space="preserve">MBIS5020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7"/>
        <v/>
      </c>
      <c r="N688" s="20" t="str">
        <f t="shared" si="58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9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6"/>
        <v xml:space="preserve">MBIS5020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7"/>
        <v/>
      </c>
      <c r="N689" s="20" t="str">
        <f t="shared" si="58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9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6"/>
        <v xml:space="preserve">MBIS5020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7"/>
        <v/>
      </c>
      <c r="N690" s="20" t="str">
        <f t="shared" si="58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9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6"/>
        <v xml:space="preserve">MBIS5020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7"/>
        <v/>
      </c>
      <c r="N691" s="20" t="str">
        <f t="shared" si="58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9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6"/>
        <v xml:space="preserve">MBIS5020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7"/>
        <v/>
      </c>
      <c r="N692" s="20" t="str">
        <f t="shared" si="58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9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6"/>
        <v xml:space="preserve">MBIS5020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7"/>
        <v/>
      </c>
      <c r="N693" s="20" t="str">
        <f t="shared" si="58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9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6"/>
        <v xml:space="preserve">MBIS5020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7"/>
        <v/>
      </c>
      <c r="N694" s="20" t="str">
        <f t="shared" si="58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9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6"/>
        <v xml:space="preserve">MBIS5020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7"/>
        <v/>
      </c>
      <c r="N695" s="20" t="str">
        <f t="shared" si="58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9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6"/>
        <v xml:space="preserve">MBIS5020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7"/>
        <v/>
      </c>
      <c r="N696" s="20" t="str">
        <f t="shared" si="58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9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6"/>
        <v xml:space="preserve">MBIS5020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7"/>
        <v/>
      </c>
      <c r="N697" s="20" t="str">
        <f t="shared" si="58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9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6"/>
        <v xml:space="preserve">MBIS5020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7"/>
        <v/>
      </c>
      <c r="N698" s="20" t="str">
        <f t="shared" si="58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9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6"/>
        <v xml:space="preserve">MBIS5020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7"/>
        <v/>
      </c>
      <c r="N699" s="20" t="str">
        <f t="shared" si="58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9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6"/>
        <v xml:space="preserve">MBIS5020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7"/>
        <v/>
      </c>
      <c r="N700" s="20" t="str">
        <f t="shared" si="58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9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6"/>
        <v xml:space="preserve">MBIS5020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7"/>
        <v/>
      </c>
      <c r="N701" s="20" t="str">
        <f t="shared" si="58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6"/>
        <v xml:space="preserve">MBIS5020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7"/>
        <v/>
      </c>
      <c r="N702" s="20" t="str">
        <f t="shared" si="58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6"/>
        <v xml:space="preserve">MBIS5020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7"/>
        <v/>
      </c>
      <c r="N703" s="20" t="str">
        <f t="shared" si="58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6"/>
        <v xml:space="preserve">MBIS5020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7"/>
        <v/>
      </c>
      <c r="N704" s="20" t="str">
        <f t="shared" si="58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6"/>
        <v xml:space="preserve">MBIS5020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7"/>
        <v/>
      </c>
      <c r="N705" s="20" t="str">
        <f t="shared" si="58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6"/>
        <v xml:space="preserve">MBIS5020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7"/>
        <v/>
      </c>
      <c r="N706" s="20" t="str">
        <f t="shared" si="58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6"/>
        <v xml:space="preserve">MBIS5020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7"/>
        <v/>
      </c>
      <c r="N707" s="20" t="str">
        <f t="shared" si="58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6"/>
        <v xml:space="preserve">MBIS5020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7"/>
        <v/>
      </c>
      <c r="N708" s="20" t="str">
        <f t="shared" si="58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6"/>
        <v xml:space="preserve">MBIS5020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7"/>
        <v/>
      </c>
      <c r="N709" s="20" t="str">
        <f t="shared" si="58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6"/>
        <v xml:space="preserve">MBIS5020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7"/>
        <v/>
      </c>
      <c r="N710" s="20" t="str">
        <f t="shared" si="58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6"/>
        <v xml:space="preserve">MBIS5020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7"/>
        <v/>
      </c>
      <c r="N711" s="20" t="str">
        <f t="shared" si="58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6"/>
        <v xml:space="preserve">MBIS5020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7"/>
        <v/>
      </c>
      <c r="N712" s="20" t="str">
        <f t="shared" si="58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6"/>
        <v xml:space="preserve">MBIS5020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7"/>
        <v/>
      </c>
      <c r="N713" s="20" t="str">
        <f t="shared" si="58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6"/>
        <v xml:space="preserve">MBIS5020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7"/>
        <v/>
      </c>
      <c r="N714" s="20" t="str">
        <f t="shared" si="58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6"/>
        <v xml:space="preserve">MBIS5020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7"/>
        <v/>
      </c>
      <c r="N715" s="20" t="str">
        <f t="shared" si="58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6"/>
        <v xml:space="preserve">MBIS5020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7"/>
        <v/>
      </c>
      <c r="N716" s="20" t="str">
        <f t="shared" si="58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6"/>
        <v xml:space="preserve">MBIS5020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7"/>
        <v/>
      </c>
      <c r="N717" s="20" t="str">
        <f t="shared" si="58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6"/>
        <v xml:space="preserve">MBIS5020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7"/>
        <v/>
      </c>
      <c r="N718" s="20" t="str">
        <f t="shared" si="58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6"/>
        <v xml:space="preserve">MBIS5020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7"/>
        <v/>
      </c>
      <c r="N719" s="20" t="str">
        <f t="shared" si="58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6"/>
        <v xml:space="preserve">MBIS5020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7"/>
        <v/>
      </c>
      <c r="N720" s="20" t="str">
        <f t="shared" si="58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6"/>
        <v xml:space="preserve">MBIS5020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7"/>
        <v/>
      </c>
      <c r="N721" s="20" t="str">
        <f t="shared" si="58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6"/>
        <v xml:space="preserve">MBIS5020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7"/>
        <v/>
      </c>
      <c r="N722" s="20" t="str">
        <f t="shared" si="58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6"/>
        <v xml:space="preserve">MBIS5020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7"/>
        <v/>
      </c>
      <c r="N723" s="20" t="str">
        <f t="shared" si="58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6"/>
        <v xml:space="preserve">MBIS5020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7"/>
        <v/>
      </c>
      <c r="N724" s="20" t="str">
        <f t="shared" si="58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60">E$8&amp;" "&amp;G725</f>
        <v xml:space="preserve">MBIS5020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1">IF(G725="","",SUM(H725:L725))</f>
        <v/>
      </c>
      <c r="N725" s="20" t="str">
        <f t="shared" ref="N725:N788" si="62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60"/>
        <v xml:space="preserve">MBIS5020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1"/>
        <v/>
      </c>
      <c r="N726" s="20" t="str">
        <f t="shared" si="62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60"/>
        <v xml:space="preserve">MBIS5020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1"/>
        <v/>
      </c>
      <c r="N727" s="20" t="str">
        <f t="shared" si="62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60"/>
        <v xml:space="preserve">MBIS5020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1"/>
        <v/>
      </c>
      <c r="N728" s="20" t="str">
        <f t="shared" si="62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60"/>
        <v xml:space="preserve">MBIS5020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1"/>
        <v/>
      </c>
      <c r="N729" s="20" t="str">
        <f t="shared" si="62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60"/>
        <v xml:space="preserve">MBIS5020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1"/>
        <v/>
      </c>
      <c r="N730" s="20" t="str">
        <f t="shared" si="62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60"/>
        <v xml:space="preserve">MBIS5020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1"/>
        <v/>
      </c>
      <c r="N731" s="20" t="str">
        <f t="shared" si="62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60"/>
        <v xml:space="preserve">MBIS5020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1"/>
        <v/>
      </c>
      <c r="N732" s="20" t="str">
        <f t="shared" si="62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60"/>
        <v xml:space="preserve">MBIS5020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1"/>
        <v/>
      </c>
      <c r="N733" s="20" t="str">
        <f t="shared" si="62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60"/>
        <v xml:space="preserve">MBIS5020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1"/>
        <v/>
      </c>
      <c r="N734" s="20" t="str">
        <f t="shared" si="62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60"/>
        <v xml:space="preserve">MBIS5020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1"/>
        <v/>
      </c>
      <c r="N735" s="20" t="str">
        <f t="shared" si="62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60"/>
        <v xml:space="preserve">MBIS5020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1"/>
        <v/>
      </c>
      <c r="N736" s="20" t="str">
        <f t="shared" si="62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60"/>
        <v xml:space="preserve">MBIS5020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1"/>
        <v/>
      </c>
      <c r="N737" s="20" t="str">
        <f t="shared" si="62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60"/>
        <v xml:space="preserve">MBIS5020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1"/>
        <v/>
      </c>
      <c r="N738" s="20" t="str">
        <f t="shared" si="62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60"/>
        <v xml:space="preserve">MBIS5020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1"/>
        <v/>
      </c>
      <c r="N739" s="20" t="str">
        <f t="shared" si="62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60"/>
        <v xml:space="preserve">MBIS5020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1"/>
        <v/>
      </c>
      <c r="N740" s="20" t="str">
        <f t="shared" si="62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60"/>
        <v xml:space="preserve">MBIS5020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1"/>
        <v/>
      </c>
      <c r="N741" s="20" t="str">
        <f t="shared" si="62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60"/>
        <v xml:space="preserve">MBIS5020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1"/>
        <v/>
      </c>
      <c r="N742" s="20" t="str">
        <f t="shared" si="62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60"/>
        <v xml:space="preserve">MBIS5020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1"/>
        <v/>
      </c>
      <c r="N743" s="20" t="str">
        <f t="shared" si="62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60"/>
        <v xml:space="preserve">MBIS5020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1"/>
        <v/>
      </c>
      <c r="N744" s="20" t="str">
        <f t="shared" si="62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60"/>
        <v xml:space="preserve">MBIS5020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1"/>
        <v/>
      </c>
      <c r="N745" s="20" t="str">
        <f t="shared" si="62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60"/>
        <v xml:space="preserve">MBIS5020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1"/>
        <v/>
      </c>
      <c r="N746" s="20" t="str">
        <f t="shared" si="62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60"/>
        <v xml:space="preserve">MBIS5020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1"/>
        <v/>
      </c>
      <c r="N747" s="20" t="str">
        <f t="shared" si="62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60"/>
        <v xml:space="preserve">MBIS5020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1"/>
        <v/>
      </c>
      <c r="N748" s="20" t="str">
        <f t="shared" si="62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60"/>
        <v xml:space="preserve">MBIS5020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1"/>
        <v/>
      </c>
      <c r="N749" s="20" t="str">
        <f t="shared" si="62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60"/>
        <v xml:space="preserve">MBIS5020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1"/>
        <v/>
      </c>
      <c r="N750" s="20" t="str">
        <f t="shared" si="62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60"/>
        <v xml:space="preserve">MBIS5020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1"/>
        <v/>
      </c>
      <c r="N751" s="20" t="str">
        <f t="shared" si="62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60"/>
        <v xml:space="preserve">MBIS5020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1"/>
        <v/>
      </c>
      <c r="N752" s="20" t="str">
        <f t="shared" si="62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60"/>
        <v xml:space="preserve">MBIS5020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1"/>
        <v/>
      </c>
      <c r="N753" s="20" t="str">
        <f t="shared" si="62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60"/>
        <v xml:space="preserve">MBIS5020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1"/>
        <v/>
      </c>
      <c r="N754" s="20" t="str">
        <f t="shared" si="62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60"/>
        <v xml:space="preserve">MBIS5020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1"/>
        <v/>
      </c>
      <c r="N755" s="20" t="str">
        <f t="shared" si="62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60"/>
        <v xml:space="preserve">MBIS5020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1"/>
        <v/>
      </c>
      <c r="N756" s="20" t="str">
        <f t="shared" si="62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60"/>
        <v xml:space="preserve">MBIS5020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1"/>
        <v/>
      </c>
      <c r="N757" s="20" t="str">
        <f t="shared" si="62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60"/>
        <v xml:space="preserve">MBIS5020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1"/>
        <v/>
      </c>
      <c r="N758" s="20" t="str">
        <f t="shared" si="62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60"/>
        <v xml:space="preserve">MBIS5020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1"/>
        <v/>
      </c>
      <c r="N759" s="20" t="str">
        <f t="shared" si="62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60"/>
        <v xml:space="preserve">MBIS5020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1"/>
        <v/>
      </c>
      <c r="N760" s="20" t="str">
        <f t="shared" si="62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60"/>
        <v xml:space="preserve">MBIS5020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1"/>
        <v/>
      </c>
      <c r="N761" s="20" t="str">
        <f t="shared" si="62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60"/>
        <v xml:space="preserve">MBIS5020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1"/>
        <v/>
      </c>
      <c r="N762" s="20" t="str">
        <f t="shared" si="62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60"/>
        <v xml:space="preserve">MBIS5020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1"/>
        <v/>
      </c>
      <c r="N763" s="20" t="str">
        <f t="shared" si="62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60"/>
        <v xml:space="preserve">MBIS5020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1"/>
        <v/>
      </c>
      <c r="N764" s="20" t="str">
        <f t="shared" si="62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60"/>
        <v xml:space="preserve">MBIS5020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1"/>
        <v/>
      </c>
      <c r="N765" s="20" t="str">
        <f t="shared" si="62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60"/>
        <v xml:space="preserve">MBIS5020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1"/>
        <v/>
      </c>
      <c r="N766" s="20" t="str">
        <f t="shared" si="62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60"/>
        <v xml:space="preserve">MBIS5020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1"/>
        <v/>
      </c>
      <c r="N767" s="20" t="str">
        <f t="shared" si="62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60"/>
        <v xml:space="preserve">MBIS5020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1"/>
        <v/>
      </c>
      <c r="N768" s="20" t="str">
        <f t="shared" si="62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60"/>
        <v xml:space="preserve">MBIS5020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1"/>
        <v/>
      </c>
      <c r="N769" s="20" t="str">
        <f t="shared" si="62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60"/>
        <v xml:space="preserve">MBIS5020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1"/>
        <v/>
      </c>
      <c r="N770" s="20" t="str">
        <f t="shared" si="62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60"/>
        <v xml:space="preserve">MBIS5020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1"/>
        <v/>
      </c>
      <c r="N771" s="20" t="str">
        <f t="shared" si="62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60"/>
        <v xml:space="preserve">MBIS5020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1"/>
        <v/>
      </c>
      <c r="N772" s="20" t="str">
        <f t="shared" si="62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60"/>
        <v xml:space="preserve">MBIS5020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1"/>
        <v/>
      </c>
      <c r="N773" s="20" t="str">
        <f t="shared" si="62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60"/>
        <v xml:space="preserve">MBIS5020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1"/>
        <v/>
      </c>
      <c r="N774" s="20" t="str">
        <f t="shared" si="62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60"/>
        <v xml:space="preserve">MBIS5020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1"/>
        <v/>
      </c>
      <c r="N775" s="20" t="str">
        <f t="shared" si="62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60"/>
        <v xml:space="preserve">MBIS5020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1"/>
        <v/>
      </c>
      <c r="N776" s="20" t="str">
        <f t="shared" si="62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60"/>
        <v xml:space="preserve">MBIS5020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1"/>
        <v/>
      </c>
      <c r="N777" s="20" t="str">
        <f t="shared" si="62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60"/>
        <v xml:space="preserve">MBIS5020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1"/>
        <v/>
      </c>
      <c r="N778" s="20" t="str">
        <f t="shared" si="62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60"/>
        <v xml:space="preserve">MBIS5020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1"/>
        <v/>
      </c>
      <c r="N779" s="20" t="str">
        <f t="shared" si="62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60"/>
        <v xml:space="preserve">MBIS5020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1"/>
        <v/>
      </c>
      <c r="N780" s="20" t="str">
        <f t="shared" si="62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60"/>
        <v xml:space="preserve">MBIS5020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1"/>
        <v/>
      </c>
      <c r="N781" s="20" t="str">
        <f t="shared" si="62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60"/>
        <v xml:space="preserve">MBIS5020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1"/>
        <v/>
      </c>
      <c r="N782" s="20" t="str">
        <f t="shared" si="62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60"/>
        <v xml:space="preserve">MBIS5020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1"/>
        <v/>
      </c>
      <c r="N783" s="20" t="str">
        <f t="shared" si="62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60"/>
        <v xml:space="preserve">MBIS5020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1"/>
        <v/>
      </c>
      <c r="N784" s="20" t="str">
        <f t="shared" si="62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60"/>
        <v xml:space="preserve">MBIS5020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1"/>
        <v/>
      </c>
      <c r="N785" s="20" t="str">
        <f t="shared" si="62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60"/>
        <v xml:space="preserve">MBIS5020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1"/>
        <v/>
      </c>
      <c r="N786" s="20" t="str">
        <f t="shared" si="62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60"/>
        <v xml:space="preserve">MBIS5020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1"/>
        <v/>
      </c>
      <c r="N787" s="20" t="str">
        <f t="shared" si="62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60"/>
        <v xml:space="preserve">MBIS5020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1"/>
        <v/>
      </c>
      <c r="N788" s="20" t="str">
        <f t="shared" si="62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3">E$8&amp;" "&amp;G789</f>
        <v xml:space="preserve">MBIS5020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4">IF(G789="","",SUM(H789:L789))</f>
        <v/>
      </c>
      <c r="N789" s="20" t="str">
        <f t="shared" ref="N789:N820" si="65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3"/>
        <v xml:space="preserve">MBIS5020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4"/>
        <v/>
      </c>
      <c r="N790" s="20" t="str">
        <f t="shared" si="65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3"/>
        <v xml:space="preserve">MBIS5020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4"/>
        <v/>
      </c>
      <c r="N791" s="20" t="str">
        <f t="shared" si="65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3"/>
        <v xml:space="preserve">MBIS5020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4"/>
        <v/>
      </c>
      <c r="N792" s="20" t="str">
        <f t="shared" si="65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3"/>
        <v xml:space="preserve">MBIS5020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4"/>
        <v/>
      </c>
      <c r="N793" s="20" t="str">
        <f t="shared" si="65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3"/>
        <v xml:space="preserve">MBIS5020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4"/>
        <v/>
      </c>
      <c r="N794" s="20" t="str">
        <f t="shared" si="65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3"/>
        <v xml:space="preserve">MBIS5020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4"/>
        <v/>
      </c>
      <c r="N795" s="20" t="str">
        <f t="shared" si="65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3"/>
        <v xml:space="preserve">MBIS5020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4"/>
        <v/>
      </c>
      <c r="N796" s="20" t="str">
        <f t="shared" si="65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3"/>
        <v xml:space="preserve">MBIS5020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4"/>
        <v/>
      </c>
      <c r="N797" s="20" t="str">
        <f t="shared" si="65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3"/>
        <v xml:space="preserve">MBIS5020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4"/>
        <v/>
      </c>
      <c r="N798" s="20" t="str">
        <f t="shared" si="65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3"/>
        <v xml:space="preserve">MBIS5020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4"/>
        <v/>
      </c>
      <c r="N799" s="20" t="str">
        <f t="shared" si="65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3"/>
        <v xml:space="preserve">MBIS5020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4"/>
        <v/>
      </c>
      <c r="N800" s="20" t="str">
        <f t="shared" si="65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3"/>
        <v xml:space="preserve">MBIS5020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4"/>
        <v/>
      </c>
      <c r="N801" s="20" t="str">
        <f t="shared" si="65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3"/>
        <v xml:space="preserve">MBIS5020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4"/>
        <v/>
      </c>
      <c r="N802" s="20" t="str">
        <f t="shared" si="65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3"/>
        <v xml:space="preserve">MBIS5020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4"/>
        <v/>
      </c>
      <c r="N803" s="20" t="str">
        <f t="shared" si="65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3"/>
        <v xml:space="preserve">MBIS5020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4"/>
        <v/>
      </c>
      <c r="N804" s="20" t="str">
        <f t="shared" si="65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3"/>
        <v xml:space="preserve">MBIS5020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4"/>
        <v/>
      </c>
      <c r="N805" s="20" t="str">
        <f t="shared" si="65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3"/>
        <v xml:space="preserve">MBIS5020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4"/>
        <v/>
      </c>
      <c r="N806" s="20" t="str">
        <f t="shared" si="65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3"/>
        <v xml:space="preserve">MBIS5020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4"/>
        <v/>
      </c>
      <c r="N807" s="20" t="str">
        <f t="shared" si="65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3"/>
        <v xml:space="preserve">MBIS5020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4"/>
        <v/>
      </c>
      <c r="N808" s="20" t="str">
        <f t="shared" si="65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3"/>
        <v xml:space="preserve">MBIS5020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4"/>
        <v/>
      </c>
      <c r="N809" s="20" t="str">
        <f t="shared" si="65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3"/>
        <v xml:space="preserve">MBIS5020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4"/>
        <v/>
      </c>
      <c r="N810" s="20" t="str">
        <f t="shared" si="65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3"/>
        <v xml:space="preserve">MBIS5020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4"/>
        <v/>
      </c>
      <c r="N811" s="20" t="str">
        <f t="shared" si="65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3"/>
        <v xml:space="preserve">MBIS5020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4"/>
        <v/>
      </c>
      <c r="N812" s="20" t="str">
        <f t="shared" si="65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3"/>
        <v xml:space="preserve">MBIS5020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4"/>
        <v/>
      </c>
      <c r="N813" s="20" t="str">
        <f t="shared" si="65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3"/>
        <v xml:space="preserve">MBIS5020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4"/>
        <v/>
      </c>
      <c r="N814" s="20" t="str">
        <f t="shared" si="65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3"/>
        <v xml:space="preserve">MBIS5020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4"/>
        <v/>
      </c>
      <c r="N815" s="20" t="str">
        <f t="shared" si="65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3"/>
        <v xml:space="preserve">MBIS5020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4"/>
        <v/>
      </c>
      <c r="N816" s="20" t="str">
        <f t="shared" si="65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3"/>
        <v xml:space="preserve">MBIS5020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4"/>
        <v/>
      </c>
      <c r="N817" s="20" t="str">
        <f t="shared" si="65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3"/>
        <v xml:space="preserve">MBIS5020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4"/>
        <v/>
      </c>
      <c r="N818" s="20" t="str">
        <f t="shared" si="65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3"/>
        <v xml:space="preserve">MBIS5020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4"/>
        <v/>
      </c>
      <c r="N819" s="20" t="str">
        <f t="shared" si="65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3"/>
        <v xml:space="preserve">MBIS5020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4"/>
        <v/>
      </c>
      <c r="N820" s="20" t="str">
        <f t="shared" si="65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Q22 E22:P23 E184:S228 E24:Q183 R22:S183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A4" zoomScale="80" zoomScaleNormal="80" workbookViewId="0">
      <selection activeCell="P8" sqref="P8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MBIS5020!C2</f>
        <v>Purpose: Grade Book</v>
      </c>
    </row>
    <row r="4" spans="1:26" x14ac:dyDescent="0.3">
      <c r="A4" s="35" t="s">
        <v>588</v>
      </c>
      <c r="C4" s="28" t="str">
        <f>MBIS5020!C3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MBIS5020!C4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MBIS5020!C7</f>
        <v>Term</v>
      </c>
      <c r="D7" s="56" t="str">
        <f>MBIS5020!E7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MBIS5020!C8</f>
        <v>Unit Code</v>
      </c>
      <c r="D8" s="58" t="str">
        <f>MBIS5020!E8</f>
        <v>MBIS5020</v>
      </c>
      <c r="E8" s="59"/>
      <c r="F8" s="59"/>
      <c r="G8" s="59"/>
      <c r="T8" s="166" t="s">
        <v>338</v>
      </c>
      <c r="U8" s="167" t="s">
        <v>594</v>
      </c>
      <c r="V8" s="167"/>
    </row>
    <row r="9" spans="1:26" ht="15" customHeight="1" thickBot="1" x14ac:dyDescent="0.35">
      <c r="A9" s="35" t="s">
        <v>593</v>
      </c>
      <c r="C9" s="60" t="str">
        <f>MBIS5020!C9</f>
        <v>Unit Name</v>
      </c>
      <c r="D9" s="58" t="str">
        <f>MBIS5020!E9</f>
        <v>Information Systems Project Management</v>
      </c>
      <c r="E9" s="59"/>
      <c r="F9" s="59"/>
      <c r="G9" s="59"/>
      <c r="T9" s="166"/>
      <c r="U9" s="167"/>
      <c r="V9" s="167"/>
    </row>
    <row r="10" spans="1:26" ht="15" customHeight="1" thickBot="1" x14ac:dyDescent="0.35">
      <c r="A10" s="35" t="s">
        <v>594</v>
      </c>
      <c r="C10" s="60" t="str">
        <f>MBIS5020!C10</f>
        <v>Discipline</v>
      </c>
      <c r="D10" s="58" t="str">
        <f>MBIS5020!E10</f>
        <v>ISY</v>
      </c>
      <c r="E10" s="59"/>
      <c r="F10" s="59"/>
      <c r="G10" s="59"/>
      <c r="L10" s="168" t="s">
        <v>338</v>
      </c>
      <c r="M10" s="170" t="s">
        <v>296</v>
      </c>
      <c r="N10" s="170"/>
      <c r="T10" s="166" t="s">
        <v>339</v>
      </c>
      <c r="U10" s="167" t="s">
        <v>688</v>
      </c>
      <c r="V10" s="167"/>
    </row>
    <row r="11" spans="1:26" ht="15" customHeight="1" thickBot="1" x14ac:dyDescent="0.35">
      <c r="C11" s="60" t="str">
        <f>MBIS5020!C11</f>
        <v>No. of Students</v>
      </c>
      <c r="D11" s="58">
        <f>MBIS5020!E11</f>
        <v>118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.05" customHeight="1" thickBot="1" x14ac:dyDescent="0.35"/>
    <row r="14" spans="1:26" ht="7.05" customHeight="1" x14ac:dyDescent="0.3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B1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Summer - D. Rudd</v>
      </c>
      <c r="U14" s="154"/>
      <c r="V14" s="154"/>
      <c r="W14" s="154"/>
      <c r="X14" s="154"/>
      <c r="Y14" s="154"/>
      <c r="Z14" s="159"/>
    </row>
    <row r="15" spans="1:26" ht="7.05" customHeight="1" x14ac:dyDescent="0.3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.05" customHeight="1" x14ac:dyDescent="0.3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35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118</v>
      </c>
      <c r="F19" s="104">
        <f>MBIS5020!$H$21</f>
        <v>0.3</v>
      </c>
      <c r="G19" s="104">
        <f>MBIS5020!$I$21</f>
        <v>0.3</v>
      </c>
      <c r="H19" s="104">
        <f>MBIS5020!$J$21</f>
        <v>0.4</v>
      </c>
      <c r="I19" s="104">
        <f>MBIS5020!$K$21</f>
        <v>0</v>
      </c>
      <c r="J19" s="104">
        <f>MBIS5020!$L$21</f>
        <v>0</v>
      </c>
      <c r="L19" s="107" t="s">
        <v>302</v>
      </c>
      <c r="M19" s="113">
        <f>COUNTIF(MBIS5020!$C$23:$C$820,$M$10)</f>
        <v>118</v>
      </c>
      <c r="N19" s="104">
        <f>MBIS5020!$H$21</f>
        <v>0.3</v>
      </c>
      <c r="O19" s="104">
        <f>MBIS5020!$I$21</f>
        <v>0.3</v>
      </c>
      <c r="P19" s="104">
        <f>MBIS5020!$J$21</f>
        <v>0.4</v>
      </c>
      <c r="Q19" s="104">
        <f>MBIS5020!$K$21</f>
        <v>0</v>
      </c>
      <c r="R19" s="104">
        <f>MBIS5020!$L$21</f>
        <v>0</v>
      </c>
      <c r="T19" s="107" t="s">
        <v>302</v>
      </c>
      <c r="U19" s="113">
        <f>COUNTIFS(MBIS5020!$C$23:$C$820,$U$8, MBIS5020!$D$23:$D$820,$U$10)</f>
        <v>0</v>
      </c>
      <c r="V19" s="104">
        <f>MBIS5020!$H$21</f>
        <v>0.3</v>
      </c>
      <c r="W19" s="104">
        <f>MBIS5020!$I$21</f>
        <v>0.3</v>
      </c>
      <c r="X19" s="104">
        <f>MBIS5020!$J$21</f>
        <v>0.4</v>
      </c>
      <c r="Y19" s="104">
        <f>MBIS5020!$K$21</f>
        <v>0</v>
      </c>
      <c r="Z19" s="104">
        <f>MBIS5020!$L$21</f>
        <v>0</v>
      </c>
    </row>
    <row r="20" spans="4:26" ht="15" thickBot="1" x14ac:dyDescent="0.35">
      <c r="D20" s="107" t="s">
        <v>288</v>
      </c>
      <c r="E20" s="107"/>
      <c r="F20" s="108">
        <f>AVERAGEA(MBIS5020!$H$23:$H$820)</f>
        <v>18.952966101694919</v>
      </c>
      <c r="G20" s="108">
        <f>AVERAGEA(MBIS5020!$I$23:$I$820)</f>
        <v>17.722881355932206</v>
      </c>
      <c r="H20" s="108">
        <f>AVERAGEA(MBIS5020!$J$23:$J$820)</f>
        <v>27.27288135593221</v>
      </c>
      <c r="I20" s="108" t="e">
        <f>AVERAGEA(MBIS5020!$K$23:$K$820)</f>
        <v>#DIV/0!</v>
      </c>
      <c r="J20" s="108" t="e">
        <f>AVERAGEA(MBIS5020!$L$23:$L$820)</f>
        <v>#DIV/0!</v>
      </c>
      <c r="L20" s="107" t="s">
        <v>288</v>
      </c>
      <c r="M20" s="107"/>
      <c r="N20" s="108">
        <f>SUMIF(MBIS5020!$C$23:$C$820,$M$10,MBIS5020!$H$23:$H$820)/$M$19</f>
        <v>18.952966101694919</v>
      </c>
      <c r="O20" s="108">
        <f>SUMIF(MBIS5020!$C$23:$C$820,$M$10,MBIS5020!$I$23:$I$820)/$M$19</f>
        <v>17.722881355932206</v>
      </c>
      <c r="P20" s="108">
        <f>SUMIF(MBIS5020!$C$23:$C$820,$M$10,MBIS5020!$J$23:$J$820)/$M$19</f>
        <v>27.27288135593221</v>
      </c>
      <c r="Q20" s="108">
        <f>SUMIF(MBIS5020!$C$23:$C$820,$M$10,MBIS5020!$K$23:$K$820)/$M$19</f>
        <v>0</v>
      </c>
      <c r="R20" s="108">
        <f>SUMIF(MBIS5020!$C$23:$C$820,$M$10,MBIS5020!$L$23:$L$820)/$M$19</f>
        <v>0</v>
      </c>
      <c r="T20" s="107" t="s">
        <v>288</v>
      </c>
      <c r="U20" s="107"/>
      <c r="V20" s="108" t="e">
        <f>SUMIFS(MBIS5020!$H$23:$H$820,MBIS5020!$D$23:$D$820,$U$10,MBIS5020!$C$23:$C$820,$U$8)/$U$19</f>
        <v>#DIV/0!</v>
      </c>
      <c r="W20" s="108" t="e">
        <f>SUMIFS(MBIS5020!$I$23:$I$820,MBIS5020!$D$23:$D$820,$U$10,MBIS5020!$C$23:$C$820,$U$8)/$U$19</f>
        <v>#DIV/0!</v>
      </c>
      <c r="X20" s="108" t="e">
        <f>SUMIFS(MBIS5020!$J$23:$J$820,MBIS5020!$D$23:$D$820,$U$10,MBIS5020!$C$23:$C$820,$U$8)/$U$19</f>
        <v>#DIV/0!</v>
      </c>
      <c r="Y20" s="108" t="e">
        <f>SUMIFS(MBIS5020!$K$23:$K$820,MBIS5020!$D$23:$D$820,$U$10,MBIS5020!$C$23:$C$820,$U$8)/$U$19</f>
        <v>#DIV/0!</v>
      </c>
      <c r="Z20" s="108" t="e">
        <f>SUMIFS(MBIS5020!$L$23:$L$820,MBIS5020!$D$23:$D$820,$U$10,MBIS5020!$C$23:$C$820,$U$8)/$U$19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0.63176553672316405</v>
      </c>
      <c r="G21" s="109">
        <f>G20/G19/100</f>
        <v>0.59076271186440688</v>
      </c>
      <c r="H21" s="109">
        <f>H20/H19/100</f>
        <v>0.6818220338983052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0.63176553672316405</v>
      </c>
      <c r="O21" s="109">
        <f>O20/O19/100</f>
        <v>0.59076271186440688</v>
      </c>
      <c r="P21" s="109">
        <f>P20/P19/100</f>
        <v>0.6818220338983052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52" t="s">
        <v>290</v>
      </c>
      <c r="E23" s="152"/>
      <c r="F23" s="110">
        <f>COUNTIF(MBIS5020!$H$23:$H$820,"DNS")</f>
        <v>1</v>
      </c>
      <c r="G23" s="110">
        <f>COUNTIF(MBIS5020!$I$23:$I$820,"DNS")</f>
        <v>1</v>
      </c>
      <c r="H23" s="110">
        <f>COUNTIF(MBIS5020!$J$23:$J$820,"DNS")</f>
        <v>1</v>
      </c>
      <c r="I23" s="110">
        <f>COUNTIF(MBIS5020!$K$23:$K$820,"DNS")</f>
        <v>0</v>
      </c>
      <c r="J23" s="110">
        <f>COUNTIF(MBIS5020!$L$23:$L$820,"DNS")</f>
        <v>0</v>
      </c>
      <c r="L23" s="152" t="s">
        <v>290</v>
      </c>
      <c r="M23" s="152"/>
      <c r="N23" s="110">
        <f>COUNTIFS(MBIS5020!$H$23:$H$820,"DNS",MBIS5020!$C$23:$C$820,$M$10)</f>
        <v>1</v>
      </c>
      <c r="O23" s="110">
        <f>COUNTIFS(MBIS5020!$I$23:$I$820,"DNS",MBIS5020!$C$23:$C$820,$M$10)</f>
        <v>1</v>
      </c>
      <c r="P23" s="110">
        <f>COUNTIFS(MBIS5020!$J$23:$J$820,"DNS",MBIS5020!$C$23:$C$820,$M$10)</f>
        <v>1</v>
      </c>
      <c r="Q23" s="110">
        <f>COUNTIFS(MBIS5020!$K$23:$K$820,"DNS",MBIS5020!$C$23:$C$820,$M$10)</f>
        <v>0</v>
      </c>
      <c r="R23" s="110">
        <f>COUNTIFS(MBIS5020!$L$23:$L$820,"DNS",MBIS5020!$C$23:$C$820,$M$10)</f>
        <v>0</v>
      </c>
      <c r="T23" s="152" t="s">
        <v>290</v>
      </c>
      <c r="U23" s="152"/>
      <c r="V23" s="110">
        <f>COUNTIFS(MBIS5020!$H$23:$H$820,"DNS",MBIS5020!$D$23:$D$820,$U$10,MBIS5020!$C$23:$C$820,$U$8)</f>
        <v>0</v>
      </c>
      <c r="W23" s="110">
        <f>COUNTIFS(MBIS5020!$I$23:$I$820,"DNS",MBIS5020!$D$23:$D$820,$U$10,MBIS5020!$C$23:$C$820,$U$8)</f>
        <v>0</v>
      </c>
      <c r="X23" s="110">
        <f>COUNTIFS(MBIS5020!$J$23:$J$820,"DNS",MBIS5020!$D$23:$D$820,$U$10,MBIS5020!$C$23:$C$820,$U$8)</f>
        <v>0</v>
      </c>
      <c r="Y23" s="110">
        <f>COUNTIFS(MBIS5020!$K$23:$K$820,"DNS",MBIS5020!$D$23:$D$820,$U$10,MBIS5020!$C$23:$C$820,$U$8)</f>
        <v>0</v>
      </c>
      <c r="Z23" s="110">
        <f>COUNTIFS(MBIS5020!$L$23:$L$820,"DNS",MBIS5020!$D$23:$D$820,$U$10,MBIS5020!$C$23:$C$820,$U$8)</f>
        <v>0</v>
      </c>
    </row>
    <row r="24" spans="4:26" ht="15" thickBot="1" x14ac:dyDescent="0.35">
      <c r="D24" s="152" t="s">
        <v>291</v>
      </c>
      <c r="E24" s="152"/>
      <c r="F24" s="111">
        <f>F23/$D$11</f>
        <v>8.4745762711864406E-3</v>
      </c>
      <c r="G24" s="111">
        <f>G23/$D$11</f>
        <v>8.4745762711864406E-3</v>
      </c>
      <c r="H24" s="111">
        <f>H23/$D$11</f>
        <v>8.4745762711864406E-3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8.4745762711864406E-3</v>
      </c>
      <c r="O24" s="111">
        <f>O23/$M$19</f>
        <v>8.4745762711864406E-3</v>
      </c>
      <c r="P24" s="111">
        <f>P23/$M$19</f>
        <v>8.4745762711864406E-3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52" t="s">
        <v>292</v>
      </c>
      <c r="E26" s="152"/>
      <c r="F26" s="110">
        <f>COUNTIF(MBIS5020!$H$23:$H$820,"&lt;"&amp;F25)</f>
        <v>24</v>
      </c>
      <c r="G26" s="110">
        <f>COUNTIF(MBIS5020!$I$23:$I$820,"&lt;"&amp;G25)</f>
        <v>28</v>
      </c>
      <c r="H26" s="110">
        <f>COUNTIF(MBIS5020!$J$23:$J$820,"&lt;"&amp;H25)</f>
        <v>9</v>
      </c>
      <c r="I26" s="110">
        <f>COUNTIF(MBIS5020!$K$23:$K$820,"&lt;"&amp;I25)</f>
        <v>0</v>
      </c>
      <c r="J26" s="110">
        <f>COUNTIF(MBIS5020!$L$23:$L$820,"&lt;"&amp;J25)</f>
        <v>0</v>
      </c>
      <c r="L26" s="152" t="s">
        <v>292</v>
      </c>
      <c r="M26" s="152"/>
      <c r="N26" s="110">
        <f>COUNTIFS(MBIS5020!$H$23:$H$820,"&lt;"&amp;N25,MBIS5020!$C$23:$C$820,$M$10)</f>
        <v>24</v>
      </c>
      <c r="O26" s="110">
        <f>COUNTIFS(MBIS5020!$I$23:$I$820,"&lt;"&amp;O25,MBIS5020!$C$23:$C$820,$M$10)</f>
        <v>28</v>
      </c>
      <c r="P26" s="110">
        <f>COUNTIFS(MBIS5020!$J$23:$J$820,"&lt;"&amp;P25,MBIS5020!$C$23:$C$820,$M$10)</f>
        <v>9</v>
      </c>
      <c r="Q26" s="110">
        <f>COUNTIFS(MBIS5020!$K$23:$K$820,"&lt;"&amp;Q25,MBIS5020!$C$23:$C$820,$M$10)</f>
        <v>0</v>
      </c>
      <c r="R26" s="110">
        <f>COUNTIFS(MBIS5020!$L$23:$L$820,"&lt;"&amp;R25,MBIS5020!$C$23:$C$820,$M$10)</f>
        <v>0</v>
      </c>
      <c r="T26" s="152" t="s">
        <v>292</v>
      </c>
      <c r="U26" s="152"/>
      <c r="V26" s="110">
        <f>COUNTIFS(MBIS5020!$H$23:$H$820,"&lt;"&amp;V25,MBIS5020!$D$23:$D$820,$U$10,MBIS5020!$C$23:$C$820,$U$8)</f>
        <v>0</v>
      </c>
      <c r="W26" s="110">
        <f>COUNTIFS(MBIS5020!$I$23:$I$820,"&lt;"&amp;W25,MBIS5020!$D$23:$D$820,$U$10,MBIS5020!$C$23:$C$820,$U$8)</f>
        <v>0</v>
      </c>
      <c r="X26" s="110">
        <f>COUNTIFS(MBIS5020!$J$23:$J$820,"&lt;"&amp;X25,MBIS5020!$D$23:$D$820,$U$10,MBIS5020!$C$23:$C$820,$U$8)</f>
        <v>0</v>
      </c>
      <c r="Y26" s="110">
        <f>COUNTIFS(MBIS5020!$K$23:$K$820,"&lt;"&amp;Y25,MBIS5020!$D$23:$D$820,$U$10,MBIS5020!$C$23:$C$820,$U$8)</f>
        <v>0</v>
      </c>
      <c r="Z26" s="110">
        <f>COUNTIFS(MBIS5020!$L$23:$L$820,"&lt;"&amp;Z25,MBIS5020!$D$23:$D$820,$U$10,MBIS5020!$C$23:$C$820,$U$8)</f>
        <v>0</v>
      </c>
    </row>
    <row r="27" spans="4:26" ht="15" thickBot="1" x14ac:dyDescent="0.35">
      <c r="D27" s="152" t="s">
        <v>293</v>
      </c>
      <c r="E27" s="152"/>
      <c r="F27" s="111">
        <f>F26/$D$11</f>
        <v>0.20338983050847459</v>
      </c>
      <c r="G27" s="111">
        <f>G26/$D$11</f>
        <v>0.23728813559322035</v>
      </c>
      <c r="H27" s="111">
        <f>H26/$D$11</f>
        <v>7.6271186440677971E-2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0.20338983050847459</v>
      </c>
      <c r="O27" s="111">
        <f>O26/$M$19</f>
        <v>0.23728813559322035</v>
      </c>
      <c r="P27" s="111">
        <f>P26/$M$19</f>
        <v>7.6271186440677971E-2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35">
      <c r="D30" s="107" t="s">
        <v>288</v>
      </c>
      <c r="E30" s="107"/>
      <c r="F30" s="108">
        <f>SUMIF(MBIS5020!$M$23:$M$820,"&gt;=15",MBIS5020!$H$23:$H$820)/COUNTIF(MBIS5020!$M$23:$M$820,"&gt;=15")</f>
        <v>19.028632478632481</v>
      </c>
      <c r="G30" s="108">
        <f>SUMIF(MBIS5020!$M$23:$M$820,"&gt;=15",MBIS5020!$I$23:$I$820)/COUNTIF(MBIS5020!$M$23:$M$820,"&gt;=15")</f>
        <v>17.874358974358977</v>
      </c>
      <c r="H30" s="108">
        <f>SUMIF(MBIS5020!$M$23:$M$820,"&gt;=15",MBIS5020!$J$23:$J$820)/COUNTIF(MBIS5020!$M$23:$M$820,"&gt;=15")</f>
        <v>27.505982905982911</v>
      </c>
      <c r="I30" s="108">
        <f>SUMIF(MBIS5020!$M$23:$M$820,"&gt;=15",MBIS5020!$K$23:$K$820)/COUNTIF(MBIS5020!$M$23:$M$820,"&gt;=15")</f>
        <v>0</v>
      </c>
      <c r="J30" s="108">
        <f>SUMIF(MBIS5020!$M$23:$M$820,"&gt;=15",MBIS5020!$L$23:$L$820)/COUNTIF(MBIS5020!$M$23:$M$820,"&gt;=15")</f>
        <v>0</v>
      </c>
      <c r="L30" s="107" t="s">
        <v>288</v>
      </c>
      <c r="M30" s="107"/>
      <c r="N30" s="108">
        <f>SUMIFS(MBIS5020!$H$23:$H$820,MBIS5020!$M$23:$M$820,"&gt;=15",MBIS5020!$C$23:$C$820,$M$10)/COUNTIFS(MBIS5020!$M$23:$M$820,"&gt;=15",MBIS5020!$C$23:$C$820,$M$10)</f>
        <v>19.028632478632481</v>
      </c>
      <c r="O30" s="108">
        <f>SUMIFS(MBIS5020!$I$23:$I$820,MBIS5020!$M$23:$M$820,"&gt;=15",MBIS5020!$C$23:$C$820,$M$10)/COUNTIFS(MBIS5020!$M$23:$M$820,"&gt;=15",MBIS5020!$C$23:$C$820,$M$10)</f>
        <v>17.874358974358977</v>
      </c>
      <c r="P30" s="108">
        <f>SUMIFS(MBIS5020!$J$23:$J$820,MBIS5020!$M$23:$M$820,"&gt;=15",MBIS5020!$C$23:$C$820,$M$10)/COUNTIFS(MBIS5020!$M$23:$M$820,"&gt;=15",MBIS5020!$C$23:$C$820,$M$10)</f>
        <v>27.505982905982911</v>
      </c>
      <c r="Q30" s="108">
        <f>SUMIFS(MBIS5020!$K$23:$K$820,MBIS5020!$M$23:$M$820,"&gt;=15",MBIS5020!$C$23:$C$820,$M$10)/COUNTIFS(MBIS5020!$M$23:$M$820,"&gt;=15",MBIS5020!$C$23:$C$820,$M$10)</f>
        <v>0</v>
      </c>
      <c r="R30" s="108">
        <f>SUMIFS(MBIS5020!$L$23:$L$820,MBIS5020!$M$23:$M$820,"&gt;=15",MBIS5020!$C$23:$C$820,$M$10)/COUNTIFS(MBIS5020!$M$23:$M$820,"&gt;=15",MBIS5020!$C$23:$C$820,$M$10)</f>
        <v>0</v>
      </c>
      <c r="T30" s="107" t="s">
        <v>288</v>
      </c>
      <c r="U30" s="107"/>
      <c r="V30" s="108" t="e">
        <f>SUMIFS(MBIS5020!$H$23:$H$820,MBIS5020!$M$23:$M$820,"&gt;=15",MBIS5020!$D$23:$D$820,$U$10,MBIS5020!$C$23:$C$820,$U$8)/COUNTIFS(MBIS5020!$M$23:$M$820,"&gt;=15",MBIS5020!$D$23:$D$820,$U$10,MBIS5020!$C$23:$C$820,$U$8)</f>
        <v>#DIV/0!</v>
      </c>
      <c r="W30" s="108" t="e">
        <f>SUMIFS(MBIS5020!$I$23:$I$820,MBIS5020!$M$23:$M$820,"&gt;=15",MBIS5020!$D$23:$D$820,$U$10,MBIS5020!$C$23:$C$820,$U$8)/COUNTIFS(MBIS5020!$M$23:$M$820,"&gt;=15",MBIS5020!$D$23:$D$820,$U$10,MBIS5020!$C$23:$C$820,$U$8)</f>
        <v>#DIV/0!</v>
      </c>
      <c r="X30" s="108" t="e">
        <f>SUMIFS(MBIS5020!$J$23:$J$820,MBIS5020!$M$23:$M$820,"&gt;=15",MBIS5020!$D$23:$D$820,$U$10,MBIS5020!$C$23:$C$820,$U$8)/COUNTIFS(MBIS5020!$M$23:$M$820,"&gt;=15",MBIS5020!$D$23:$D$820,$U$10,MBIS5020!$C$23:$C$820,$U$8)</f>
        <v>#DIV/0!</v>
      </c>
      <c r="Y30" s="108" t="e">
        <f>SUMIFS(MBIS5020!$K$23:$K$820,MBIS5020!$M$23:$M$820,"&gt;=15",MBIS5020!$D$23:$D$820,$U$10,MBIS5020!$C$23:$C$820,$U$8)/COUNTIFS(MBIS5020!$M$23:$M$820,"&gt;=15",MBIS5020!$D$23:$D$820,$U$10,MBIS5020!$C$23:$C$820,$U$8)</f>
        <v>#DIV/0!</v>
      </c>
      <c r="Z30" s="108" t="e">
        <f>SUMIFS(MBIS5020!$L$23:$L$820,MBIS5020!$M$23:$M$820,"&gt;=15",MBIS5020!$D$23:$D$820,$U$10,MBIS5020!$C$23:$C$820,$U$8)/COUNTIFS(MBIS5020!$M$23:$M$820,"&gt;=15",MBIS5020!$D$23:$D$820,$U$10,MBIS5020!$C$23:$C$820,$U$8)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0.63428774928774945</v>
      </c>
      <c r="G31" s="109">
        <f>G30/G19/100</f>
        <v>0.59581196581196594</v>
      </c>
      <c r="H31" s="109">
        <f>H30/H19/100</f>
        <v>0.68764957264957272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0.63428774928774945</v>
      </c>
      <c r="O31" s="109">
        <f>O30/O19/100</f>
        <v>0.59581196581196594</v>
      </c>
      <c r="P31" s="109">
        <f>P30/P19/100</f>
        <v>0.68764957264957272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52" t="s">
        <v>290</v>
      </c>
      <c r="E33" s="152"/>
      <c r="F33" s="110">
        <f>COUNTIFS(MBIS5020!$H$23:$H$820,"DNS",MBIS5020!$M$23:$M$820,"&gt;=15")</f>
        <v>1</v>
      </c>
      <c r="G33" s="110">
        <f>COUNTIFS(MBIS5020!$I$23:$I$820,"DNS",MBIS5020!$M$23:$M$820,"&gt;=15")</f>
        <v>0</v>
      </c>
      <c r="H33" s="110">
        <f>COUNTIFS(MBIS5020!$J$23:$J$820,"DNS",MBIS5020!$M$23:$M$820,"&gt;=15")</f>
        <v>0</v>
      </c>
      <c r="I33" s="110">
        <f>COUNTIFS(MBIS5020!$K$23:$K$820,"DNS",MBIS5020!$M$23:$M$820,"&gt;=15")</f>
        <v>0</v>
      </c>
      <c r="J33" s="110">
        <f>COUNTIFS(MBIS5020!$L$23:$L$820,"DNS",MBIS5020!$M$23:$M$820,"&gt;=15")</f>
        <v>0</v>
      </c>
      <c r="L33" s="152" t="s">
        <v>290</v>
      </c>
      <c r="M33" s="152"/>
      <c r="N33" s="110">
        <f>COUNTIFS(MBIS5020!$H$23:$H$820,"DNS",MBIS5020!$M$23:$M$820,"&gt;=15",MBIS5020!$C$23:$C$820,$M$10)</f>
        <v>1</v>
      </c>
      <c r="O33" s="110">
        <f>COUNTIFS(MBIS5020!$I$23:$I$820,"DNS",MBIS5020!$M$23:$M$820,"&gt;=15",MBIS5020!$C$23:$C$820,$M$10)</f>
        <v>0</v>
      </c>
      <c r="P33" s="110">
        <f>COUNTIFS(MBIS5020!$J$23:$J$820,"DNS",MBIS5020!$M$23:$M$820,"&gt;=15",MBIS5020!$C$23:$C$820,$M$10)</f>
        <v>0</v>
      </c>
      <c r="Q33" s="110">
        <f>COUNTIFS(MBIS5020!$K$23:$K$820,"DNS",MBIS5020!$M$23:$M$820,"&gt;=15",MBIS5020!$C$23:$C$820,$M$10)</f>
        <v>0</v>
      </c>
      <c r="R33" s="110">
        <f>COUNTIFS(MBIS5020!$L$23:$L$820,"DNS",MBIS5020!$M$23:$M$820,"&gt;=15",MBIS5020!$C$23:$C$820,$M$10)</f>
        <v>0</v>
      </c>
      <c r="T33" s="152" t="s">
        <v>290</v>
      </c>
      <c r="U33" s="152"/>
      <c r="V33" s="110">
        <f>COUNTIFS(MBIS5020!$H$23:$H$820,"DNS",MBIS5020!$M$23:$M$820,"&gt;=15",MBIS5020!$D$23:$D$820,$U$10,MBIS5020!$C$23:$C$820,$U$8)</f>
        <v>0</v>
      </c>
      <c r="W33" s="110">
        <f>COUNTIFS(MBIS5020!$I$23:$I$820,"DNS",MBIS5020!$M$23:$M$820,"&gt;=15",MBIS5020!$D$23:$D$820,$U$10,MBIS5020!$C$23:$C$820,$U$8)</f>
        <v>0</v>
      </c>
      <c r="X33" s="110">
        <f>COUNTIFS(MBIS5020!$J$23:$J$820,"DNS",MBIS5020!$M$23:$M$820,"&gt;=15",MBIS5020!$D$23:$D$820,$U$10,MBIS5020!$C$23:$C$820,$U$8)</f>
        <v>0</v>
      </c>
      <c r="Y33" s="110">
        <f>COUNTIFS(MBIS5020!$K$23:$K$820,"DNS",MBIS5020!$M$23:$M$820,"&gt;=15",MBIS5020!$D$23:$D$820,$U$10,MBIS5020!$C$23:$C$820,$U$8)</f>
        <v>0</v>
      </c>
      <c r="Z33" s="110">
        <f>COUNTIFS(MBIS5020!$L$23:$L$820,"DNS",MBIS5020!$M$23:$M$820,"&gt;=15",MBIS5020!$D$23:$D$820,$U$10,MBIS5020!$C$23:$C$820,$U$8)</f>
        <v>0</v>
      </c>
    </row>
    <row r="34" spans="4:26" ht="15" thickBot="1" x14ac:dyDescent="0.35">
      <c r="D34" s="152" t="s">
        <v>291</v>
      </c>
      <c r="E34" s="152"/>
      <c r="F34" s="111">
        <f>F33/$D$11</f>
        <v>8.4745762711864406E-3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8.4745762711864406E-3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52" t="s">
        <v>292</v>
      </c>
      <c r="E36" s="152"/>
      <c r="F36" s="110">
        <f>COUNTIFS(MBIS5020!$H$23:$H$820,"&lt;"&amp;F25,MBIS5020!$M$23:$M$820,"&gt;=15")</f>
        <v>23</v>
      </c>
      <c r="G36" s="110">
        <f>COUNTIFS(MBIS5020!$I$23:$I$820,"&lt;"&amp;G25,MBIS5020!$M$23:$M$820,"&gt;=15")</f>
        <v>28</v>
      </c>
      <c r="H36" s="110">
        <f>COUNTIFS(MBIS5020!$J$23:$J$820,"&lt;"&amp;H25,MBIS5020!$M$23:$M$820,"&gt;=15")</f>
        <v>9</v>
      </c>
      <c r="I36" s="110">
        <f>COUNTIFS(MBIS5020!$K$23:$K$820,"&lt;"&amp;I25,MBIS5020!$M$23:$M$820,"&gt;=15")</f>
        <v>0</v>
      </c>
      <c r="J36" s="110">
        <f>COUNTIFS(MBIS5020!$L$23:$L$820,"&lt;"&amp;J25,MBIS5020!$M$23:$M$820,"&gt;=15")</f>
        <v>0</v>
      </c>
      <c r="L36" s="152" t="s">
        <v>292</v>
      </c>
      <c r="M36" s="152"/>
      <c r="N36" s="110">
        <f>COUNTIFS(MBIS5020!$H$23:$H$820,"&lt;"&amp;N25,MBIS5020!$M$23:$M$820,"&gt;=15",MBIS5020!$C$23:$C$820,$M$10)</f>
        <v>23</v>
      </c>
      <c r="O36" s="110">
        <f>COUNTIFS(MBIS5020!$I$23:$I$820,"&lt;"&amp;O25,MBIS5020!$M$23:$M$820,"&gt;=15",MBIS5020!$C$23:$C$820,$M$10)</f>
        <v>28</v>
      </c>
      <c r="P36" s="110">
        <f>COUNTIFS(MBIS5020!$J$23:$J$820,"&lt;"&amp;P25,MBIS5020!$M$23:$M$820,"&gt;=15",MBIS5020!$C$23:$C$820,$M$10)</f>
        <v>9</v>
      </c>
      <c r="Q36" s="110">
        <f>COUNTIFS(MBIS5020!$K$23:$K$820,"&lt;"&amp;Q25,MBIS5020!$M$23:$M$820,"&gt;=15",MBIS5020!$C$23:$C$820,$M$10)</f>
        <v>0</v>
      </c>
      <c r="R36" s="110">
        <f>COUNTIFS(MBIS5020!$L$23:$L$820,"&lt;"&amp;R25,MBIS5020!$M$23:$M$820,"&gt;=15",MBIS5020!$C$23:$C$820,$M$10)</f>
        <v>0</v>
      </c>
      <c r="T36" s="152" t="s">
        <v>292</v>
      </c>
      <c r="U36" s="152"/>
      <c r="V36" s="110">
        <f>COUNTIFS(MBIS5020!$H$23:$H$820,"&lt;"&amp;V25,MBIS5020!$M$23:$M$820,"&gt;=15",MBIS5020!$D$23:$D$820,$U$10,MBIS5020!$C$23:$C$820,$U$8)</f>
        <v>0</v>
      </c>
      <c r="W36" s="110">
        <f>COUNTIFS(MBIS5020!$I$23:$I$820,"&lt;"&amp;W25,MBIS5020!$M$23:$M$820,"&gt;=15",MBIS5020!$D$23:$D$820,$U$10,MBIS5020!$C$23:$C$820,$U$8)</f>
        <v>0</v>
      </c>
      <c r="X36" s="110">
        <f>COUNTIFS(MBIS5020!$J$23:$J$820,"&lt;"&amp;X25,MBIS5020!$M$23:$M$820,"&gt;=15",MBIS5020!$D$23:$D$820,$U$10,MBIS5020!$C$23:$C$820,$U$8)</f>
        <v>0</v>
      </c>
      <c r="Y36" s="110">
        <f>COUNTIFS(MBIS5020!$K$23:$K$820,"&lt;"&amp;Y25,MBIS5020!$M$23:$M$820,"&gt;=15",MBIS5020!$D$23:$D$820,$U$10,MBIS5020!$C$23:$C$820,$U$8)</f>
        <v>0</v>
      </c>
      <c r="Z36" s="110">
        <f>COUNTIFS(MBIS5020!$L$23:$L$820,"&lt;"&amp;Z25,MBIS5020!$M$23:$M$820,"&gt;=15",MBIS5020!$D$23:$D$820,$U$10,MBIS5020!$C$23:$C$820,$U$8)</f>
        <v>0</v>
      </c>
    </row>
    <row r="37" spans="4:26" ht="15" thickBot="1" x14ac:dyDescent="0.35">
      <c r="D37" s="152" t="s">
        <v>293</v>
      </c>
      <c r="E37" s="152"/>
      <c r="F37" s="111">
        <f>F36/$D$11</f>
        <v>0.19491525423728814</v>
      </c>
      <c r="G37" s="111">
        <f>G36/$D$11</f>
        <v>0.23728813559322035</v>
      </c>
      <c r="H37" s="111">
        <f>H36/$D$11</f>
        <v>7.6271186440677971E-2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0.19491525423728814</v>
      </c>
      <c r="O37" s="111">
        <f>O36/$M$19</f>
        <v>0.23728813559322035</v>
      </c>
      <c r="P37" s="111">
        <f>P36/$M$19</f>
        <v>7.6271186440677971E-2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MBIS5020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2025-10-28T11:14:35Z</dcterms:modified>
  <cp:category/>
</cp:coreProperties>
</file>