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己用\龙的文档(北理)\大一下\物理实验\物理实验\物理实验\大一下物理实验\2023.4.20力学基本量测量\"/>
    </mc:Choice>
  </mc:AlternateContent>
  <xr:revisionPtr revIDLastSave="0" documentId="13_ncr:1_{2E99C2AD-32BE-4BF1-BD85-3E10CD0BF836}" xr6:coauthVersionLast="47" xr6:coauthVersionMax="47" xr10:uidLastSave="{00000000-0000-0000-0000-000000000000}"/>
  <bookViews>
    <workbookView xWindow="15264" yWindow="-2448" windowWidth="23232" windowHeight="1255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61" i="1"/>
  <c r="D64" i="1" s="1"/>
  <c r="D59" i="1"/>
  <c r="D58" i="1"/>
  <c r="E64" i="1" s="1"/>
  <c r="D56" i="1"/>
  <c r="E65" i="1" s="1"/>
  <c r="F20" i="1"/>
  <c r="F21" i="1" s="1"/>
  <c r="F23" i="1" s="1"/>
  <c r="E20" i="1"/>
  <c r="E21" i="1" s="1"/>
  <c r="E23" i="1" s="1"/>
  <c r="D20" i="1"/>
  <c r="D21" i="1" s="1"/>
  <c r="D23" i="1" s="1"/>
  <c r="C20" i="1"/>
  <c r="C21" i="1" s="1"/>
  <c r="C23" i="1" s="1"/>
  <c r="F19" i="1"/>
  <c r="E19" i="1"/>
  <c r="D19" i="1"/>
  <c r="C19" i="1"/>
  <c r="G27" i="1" l="1"/>
  <c r="C28" i="1"/>
  <c r="G28" i="1"/>
  <c r="C34" i="1"/>
  <c r="D65" i="1"/>
  <c r="C35" i="1" l="1"/>
  <c r="B39" i="1" s="1"/>
  <c r="C36" i="1"/>
  <c r="C37" i="1" s="1"/>
  <c r="D43" i="1"/>
  <c r="C43" i="1"/>
  <c r="E39" i="1" l="1"/>
  <c r="D39" i="1"/>
  <c r="C39" i="1"/>
  <c r="F39" i="1"/>
  <c r="D42" i="1" l="1"/>
  <c r="C42" i="1"/>
</calcChain>
</file>

<file path=xl/sharedStrings.xml><?xml version="1.0" encoding="utf-8"?>
<sst xmlns="http://schemas.openxmlformats.org/spreadsheetml/2006/main" count="63" uniqueCount="61">
  <si>
    <t>用前必读！</t>
  </si>
  <si>
    <t>1、绿色区域的数据代表直接测量量，使用时应该输入自己的测量数据</t>
  </si>
  <si>
    <t>2、蓝色区域表示最终结果，需要根据表中其他数据自己写出</t>
  </si>
  <si>
    <t>3、灰色部分的数值没有意义，只是为了写公式方便，但是务必不要删除</t>
  </si>
  <si>
    <t>4、黄色区域代表保留值，可根据实际需要自行修改保留小数的位数</t>
  </si>
  <si>
    <t>5、红色区域代表固定值，只要这个实验不变，器材不变，这些数据大概率是不变的，如果变了，自行修改吧</t>
  </si>
  <si>
    <t>6、黄色区域和其他没有颜色区域的值是用公式算出的，只要绿色区域数据输入完，这些值自动出</t>
  </si>
  <si>
    <t>密度&gt;1的铝件的密度</t>
  </si>
  <si>
    <t>D</t>
  </si>
  <si>
    <t>H</t>
  </si>
  <si>
    <t>d</t>
  </si>
  <si>
    <t>h</t>
  </si>
  <si>
    <t>平均值</t>
  </si>
  <si>
    <t>标准偏差</t>
  </si>
  <si>
    <t>A类不确定度</t>
  </si>
  <si>
    <t>B类不确定度</t>
  </si>
  <si>
    <t>合成标准不确定度</t>
  </si>
  <si>
    <t>直接测量量</t>
  </si>
  <si>
    <t>25.337（0.014）</t>
  </si>
  <si>
    <t>33.180（0.015）</t>
  </si>
  <si>
    <t>14.889（0.013）</t>
  </si>
  <si>
    <t>21.883（0.015）</t>
  </si>
  <si>
    <t>保留</t>
  </si>
  <si>
    <t>间接测量量V的不确定度</t>
  </si>
  <si>
    <t>最终V</t>
  </si>
  <si>
    <t>间接测量量V</t>
  </si>
  <si>
    <t>12920（22）</t>
  </si>
  <si>
    <t>质量不确定度</t>
  </si>
  <si>
    <t>最终m</t>
  </si>
  <si>
    <t>铝件质量</t>
  </si>
  <si>
    <t>36.05（0.03）</t>
  </si>
  <si>
    <r>
      <rPr>
        <sz val="11"/>
        <color theme="1"/>
        <rFont val="宋体"/>
        <family val="3"/>
        <charset val="134"/>
        <scheme val="minor"/>
      </rPr>
      <t>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H-d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</t>
    </r>
  </si>
  <si>
    <t>这几行为了写公式方便，得到的数据没什
么用，但是不要删除</t>
  </si>
  <si>
    <r>
      <t>4/π/（D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H-d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h）</t>
    </r>
  </si>
  <si>
    <r>
      <rPr>
        <sz val="11"/>
        <color theme="1"/>
        <rFont val="宋体"/>
        <family val="3"/>
        <charset val="134"/>
        <scheme val="minor"/>
      </rPr>
      <t>（D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H-d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h）</t>
    </r>
    <r>
      <rPr>
        <vertAlign val="superscript"/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</si>
  <si>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4/（D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H-d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h）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/π</t>
    </r>
  </si>
  <si>
    <t>密度对m偏导</t>
  </si>
  <si>
    <t>密度对D偏导</t>
  </si>
  <si>
    <t>密度对H偏导</t>
  </si>
  <si>
    <t>密度对d偏导</t>
  </si>
  <si>
    <t>密度对h偏导</t>
  </si>
  <si>
    <t>铝件密度不确定度</t>
  </si>
  <si>
    <t>最终密度</t>
  </si>
  <si>
    <t>铝件密度</t>
  </si>
  <si>
    <t>0.002790（0.000005）</t>
  </si>
  <si>
    <t>密度&lt;1的聚丙烯测件的密度</t>
  </si>
  <si>
    <t>水温</t>
  </si>
  <si>
    <t>水的密度</t>
  </si>
  <si>
    <t>m1</t>
  </si>
  <si>
    <t>m2</t>
  </si>
  <si>
    <t>m3</t>
  </si>
  <si>
    <t>密度</t>
  </si>
  <si>
    <t>1/m1</t>
  </si>
  <si>
    <t>1/(m2-m3)</t>
  </si>
  <si>
    <t>直接测量量不确定度</t>
  </si>
  <si>
    <t>相对不确定度</t>
  </si>
  <si>
    <t>绝对不确定度</t>
  </si>
  <si>
    <t>物体密度</t>
  </si>
  <si>
    <t>0.915(0.004)</t>
  </si>
  <si>
    <t>数据处理 qnmd</t>
  </si>
  <si>
    <t>——21级王某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</si>
</sst>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 "/>
    <numFmt numFmtId="177" formatCode="0.00_ "/>
    <numFmt numFmtId="178" formatCode="0.0000_ "/>
    <numFmt numFmtId="179" formatCode="0_ "/>
    <numFmt numFmtId="180" formatCode="0.00000E+00"/>
    <numFmt numFmtId="181" formatCode="0E+00"/>
    <numFmt numFmtId="182" formatCode="0.000000_ "/>
  </numFmts>
  <fonts count="13" x14ac:knownFonts="1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24"/>
      <color rgb="FFFF0000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8"/>
      <color rgb="FF002060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79" fontId="0" fillId="7" borderId="8" xfId="0" applyNumberForma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1" fontId="0" fillId="7" borderId="1" xfId="0" applyNumberFormat="1" applyFill="1" applyBorder="1" applyAlignment="1">
      <alignment horizontal="center" vertical="center"/>
    </xf>
    <xf numFmtId="182" fontId="0" fillId="7" borderId="1" xfId="0" applyNumberFormat="1" applyFill="1" applyBorder="1" applyAlignment="1">
      <alignment horizontal="center" vertical="center"/>
    </xf>
    <xf numFmtId="182" fontId="0" fillId="2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0"/>
  <sheetViews>
    <sheetView tabSelected="1" topLeftCell="A30" zoomScale="115" zoomScaleNormal="115" workbookViewId="0">
      <selection activeCell="C42" sqref="C42"/>
    </sheetView>
  </sheetViews>
  <sheetFormatPr defaultColWidth="9" defaultRowHeight="14" x14ac:dyDescent="0.25"/>
  <cols>
    <col min="1" max="1" width="9" style="2"/>
    <col min="2" max="2" width="24.1796875" style="2" customWidth="1"/>
    <col min="3" max="3" width="25.1796875" style="2" customWidth="1"/>
    <col min="4" max="4" width="17.54296875" style="2" customWidth="1"/>
    <col min="5" max="5" width="35.54296875" style="2" customWidth="1"/>
    <col min="6" max="6" width="30.54296875" style="2" customWidth="1"/>
    <col min="7" max="7" width="12.90625" style="2"/>
    <col min="8" max="8" width="17.26953125" style="2" customWidth="1"/>
    <col min="9" max="16384" width="9" style="2"/>
  </cols>
  <sheetData>
    <row r="1" spans="2:8" ht="31" x14ac:dyDescent="0.25">
      <c r="B1" s="59" t="s">
        <v>0</v>
      </c>
      <c r="C1" s="59"/>
      <c r="D1" s="59"/>
      <c r="E1" s="59"/>
      <c r="F1" s="59"/>
      <c r="G1" s="3"/>
      <c r="H1" s="3"/>
    </row>
    <row r="2" spans="2:8" s="1" customFormat="1" ht="23" x14ac:dyDescent="0.25">
      <c r="B2" s="60" t="s">
        <v>1</v>
      </c>
      <c r="C2" s="60"/>
      <c r="D2" s="60"/>
      <c r="E2" s="60"/>
      <c r="F2" s="60"/>
      <c r="G2" s="60"/>
      <c r="H2" s="60"/>
    </row>
    <row r="3" spans="2:8" s="1" customFormat="1" ht="23" x14ac:dyDescent="0.25">
      <c r="B3" s="61" t="s">
        <v>2</v>
      </c>
      <c r="C3" s="61"/>
      <c r="D3" s="61"/>
      <c r="E3" s="61"/>
      <c r="F3" s="61"/>
      <c r="G3" s="61"/>
      <c r="H3" s="61"/>
    </row>
    <row r="4" spans="2:8" s="1" customFormat="1" ht="23" x14ac:dyDescent="0.25">
      <c r="B4" s="62" t="s">
        <v>3</v>
      </c>
      <c r="C4" s="62"/>
      <c r="D4" s="62"/>
      <c r="E4" s="62"/>
      <c r="F4" s="62"/>
      <c r="G4" s="62"/>
      <c r="H4" s="62"/>
    </row>
    <row r="5" spans="2:8" s="1" customFormat="1" ht="23" x14ac:dyDescent="0.25">
      <c r="B5" s="63" t="s">
        <v>4</v>
      </c>
      <c r="C5" s="63"/>
      <c r="D5" s="63"/>
      <c r="E5" s="63"/>
      <c r="F5" s="63"/>
      <c r="G5" s="63"/>
      <c r="H5" s="63"/>
    </row>
    <row r="6" spans="2:8" s="1" customFormat="1" ht="23" x14ac:dyDescent="0.25">
      <c r="B6" s="57" t="s">
        <v>5</v>
      </c>
      <c r="C6" s="57"/>
      <c r="D6" s="57"/>
      <c r="E6" s="57"/>
      <c r="F6" s="57"/>
      <c r="G6" s="57"/>
      <c r="H6" s="57"/>
    </row>
    <row r="7" spans="2:8" s="1" customFormat="1" ht="23" x14ac:dyDescent="0.25">
      <c r="B7" s="58" t="s">
        <v>6</v>
      </c>
      <c r="C7" s="58"/>
      <c r="D7" s="58"/>
      <c r="E7" s="58"/>
      <c r="F7" s="58"/>
      <c r="G7" s="58"/>
      <c r="H7" s="58"/>
    </row>
    <row r="8" spans="2:8" ht="23" x14ac:dyDescent="0.25">
      <c r="B8" s="4"/>
      <c r="C8" s="4"/>
      <c r="D8" s="4"/>
      <c r="E8" s="4"/>
      <c r="F8" s="4"/>
      <c r="G8" s="4"/>
    </row>
    <row r="9" spans="2:8" ht="23" x14ac:dyDescent="0.25">
      <c r="B9" s="33" t="s">
        <v>7</v>
      </c>
      <c r="C9" s="33"/>
      <c r="D9" s="33"/>
      <c r="E9" s="33"/>
      <c r="F9" s="33"/>
      <c r="G9" s="4"/>
    </row>
    <row r="10" spans="2:8" ht="23" x14ac:dyDescent="0.25">
      <c r="B10" s="33"/>
      <c r="C10" s="33"/>
      <c r="D10" s="33"/>
      <c r="E10" s="33"/>
      <c r="F10" s="33"/>
      <c r="G10" s="4"/>
    </row>
    <row r="11" spans="2:8" x14ac:dyDescent="0.25">
      <c r="B11" s="5"/>
      <c r="C11" s="5" t="s">
        <v>8</v>
      </c>
      <c r="D11" s="5" t="s">
        <v>9</v>
      </c>
      <c r="E11" s="5" t="s">
        <v>10</v>
      </c>
      <c r="F11" s="5" t="s">
        <v>11</v>
      </c>
    </row>
    <row r="12" spans="2:8" x14ac:dyDescent="0.25">
      <c r="B12" s="5">
        <v>1</v>
      </c>
      <c r="C12" s="6">
        <v>25.3</v>
      </c>
      <c r="D12" s="6">
        <v>33.200000000000003</v>
      </c>
      <c r="E12" s="6">
        <v>14.9</v>
      </c>
      <c r="F12" s="7">
        <v>21.84</v>
      </c>
      <c r="G12" s="8"/>
    </row>
    <row r="13" spans="2:8" x14ac:dyDescent="0.25">
      <c r="B13" s="5">
        <v>2</v>
      </c>
      <c r="C13" s="7">
        <v>25.36</v>
      </c>
      <c r="D13" s="7">
        <v>33.18</v>
      </c>
      <c r="E13" s="7">
        <v>14.88</v>
      </c>
      <c r="F13" s="6">
        <v>21.9</v>
      </c>
      <c r="G13" s="8"/>
    </row>
    <row r="14" spans="2:8" x14ac:dyDescent="0.25">
      <c r="B14" s="5">
        <v>3</v>
      </c>
      <c r="C14" s="7">
        <v>25.34</v>
      </c>
      <c r="D14" s="6">
        <v>33.200000000000003</v>
      </c>
      <c r="E14" s="6">
        <v>14.9</v>
      </c>
      <c r="F14" s="6">
        <v>21.9</v>
      </c>
      <c r="G14" s="8"/>
    </row>
    <row r="15" spans="2:8" x14ac:dyDescent="0.25">
      <c r="B15" s="5">
        <v>4</v>
      </c>
      <c r="C15" s="7">
        <v>25.34</v>
      </c>
      <c r="D15" s="6">
        <v>33.200000000000003</v>
      </c>
      <c r="E15" s="7">
        <v>14.88</v>
      </c>
      <c r="F15" s="6">
        <v>21.9</v>
      </c>
      <c r="G15" s="8"/>
    </row>
    <row r="16" spans="2:8" x14ac:dyDescent="0.25">
      <c r="B16" s="5">
        <v>5</v>
      </c>
      <c r="C16" s="7">
        <v>25.36</v>
      </c>
      <c r="D16" s="7">
        <v>33.14</v>
      </c>
      <c r="E16" s="6">
        <v>14.9</v>
      </c>
      <c r="F16" s="7">
        <v>21.86</v>
      </c>
      <c r="G16" s="8"/>
    </row>
    <row r="17" spans="2:11" x14ac:dyDescent="0.25">
      <c r="B17" s="5">
        <v>6</v>
      </c>
      <c r="C17" s="7">
        <v>25.34</v>
      </c>
      <c r="D17" s="7">
        <v>33.159999999999997</v>
      </c>
      <c r="E17" s="7">
        <v>14.88</v>
      </c>
      <c r="F17" s="7">
        <v>21.88</v>
      </c>
      <c r="G17" s="8"/>
    </row>
    <row r="18" spans="2:11" x14ac:dyDescent="0.25">
      <c r="B18" s="5">
        <v>7</v>
      </c>
      <c r="C18" s="7">
        <v>25.32</v>
      </c>
      <c r="D18" s="7">
        <v>33.18</v>
      </c>
      <c r="E18" s="7">
        <v>14.88</v>
      </c>
      <c r="F18" s="6">
        <v>21.9</v>
      </c>
      <c r="G18" s="8"/>
    </row>
    <row r="19" spans="2:11" x14ac:dyDescent="0.25">
      <c r="B19" s="5" t="s">
        <v>12</v>
      </c>
      <c r="C19" s="9">
        <f>AVERAGE(C12:C18)</f>
        <v>25.337142857142855</v>
      </c>
      <c r="D19" s="9">
        <f>AVERAGE(D12:D18)</f>
        <v>33.18</v>
      </c>
      <c r="E19" s="9">
        <f>AVERAGE(E12:E18)</f>
        <v>14.888571428571428</v>
      </c>
      <c r="F19" s="9">
        <f>AVERAGE(F12:F18)</f>
        <v>21.882857142857144</v>
      </c>
      <c r="H19" s="8"/>
    </row>
    <row r="20" spans="2:11" x14ac:dyDescent="0.25">
      <c r="B20" s="5" t="s">
        <v>13</v>
      </c>
      <c r="C20" s="10">
        <f>_xlfn.STDEV.S(C12:C18)</f>
        <v>2.1380899352993494E-2</v>
      </c>
      <c r="D20" s="10">
        <f>_xlfn.STDEV.S(D12:D18)</f>
        <v>2.309401076758659E-2</v>
      </c>
      <c r="E20" s="10">
        <f>_xlfn.STDEV.S(E12:E18)</f>
        <v>1.0690449676496747E-2</v>
      </c>
      <c r="F20" s="10">
        <f>_xlfn.STDEV.S(F12:F18)</f>
        <v>2.4299715851757716E-2</v>
      </c>
      <c r="H20" s="32"/>
      <c r="I20" s="32"/>
      <c r="J20" s="32"/>
      <c r="K20" s="32"/>
    </row>
    <row r="21" spans="2:11" x14ac:dyDescent="0.25">
      <c r="B21" s="11" t="s">
        <v>14</v>
      </c>
      <c r="C21" s="9">
        <f>C20/SQRT(7)</f>
        <v>8.0812203564175136E-3</v>
      </c>
      <c r="D21" s="9">
        <f>D20/SQRT(7)</f>
        <v>8.7287156094402844E-3</v>
      </c>
      <c r="E21" s="9">
        <f>E20/SQRT(7)</f>
        <v>4.0406101782087568E-3</v>
      </c>
      <c r="F21" s="9">
        <f>F20/SQRT(7)</f>
        <v>9.1844292961835699E-3</v>
      </c>
      <c r="H21" s="8"/>
    </row>
    <row r="22" spans="2:11" x14ac:dyDescent="0.25">
      <c r="B22" s="11" t="s">
        <v>15</v>
      </c>
      <c r="C22" s="12">
        <v>1.2E-2</v>
      </c>
      <c r="D22" s="12">
        <v>1.2E-2</v>
      </c>
      <c r="E22" s="12">
        <v>1.2E-2</v>
      </c>
      <c r="F22" s="12">
        <v>1.2E-2</v>
      </c>
    </row>
    <row r="23" spans="2:11" x14ac:dyDescent="0.25">
      <c r="B23" s="11" t="s">
        <v>16</v>
      </c>
      <c r="C23" s="9">
        <f>SQRT(C21*C21+C22*C22)</f>
        <v>1.4467415887053805E-2</v>
      </c>
      <c r="D23" s="9">
        <f>SQRT(D21*D21+D22*D22)</f>
        <v>1.4838816536047829E-2</v>
      </c>
      <c r="E23" s="9">
        <f>SQRT(E21*E21+E22*E22)</f>
        <v>1.2662011317805881E-2</v>
      </c>
      <c r="F23" s="9">
        <f>SQRT(F21*F21+F22*F22)</f>
        <v>1.5111377882132225E-2</v>
      </c>
    </row>
    <row r="24" spans="2:11" x14ac:dyDescent="0.25">
      <c r="B24" s="5" t="s">
        <v>17</v>
      </c>
      <c r="C24" s="13" t="s">
        <v>18</v>
      </c>
      <c r="D24" s="13" t="s">
        <v>19</v>
      </c>
      <c r="E24" s="13" t="s">
        <v>20</v>
      </c>
      <c r="F24" s="13" t="s">
        <v>21</v>
      </c>
    </row>
    <row r="25" spans="2:11" x14ac:dyDescent="0.25">
      <c r="B25" s="35"/>
      <c r="C25" s="36"/>
      <c r="D25" s="36"/>
      <c r="E25" s="36"/>
      <c r="F25" s="37"/>
    </row>
    <row r="26" spans="2:11" x14ac:dyDescent="0.25">
      <c r="B26" s="38"/>
      <c r="C26" s="39"/>
      <c r="D26" s="39"/>
      <c r="E26" s="39"/>
      <c r="F26" s="40"/>
      <c r="G26" s="14" t="s">
        <v>22</v>
      </c>
    </row>
    <row r="27" spans="2:11" x14ac:dyDescent="0.25">
      <c r="B27" s="5" t="s">
        <v>23</v>
      </c>
      <c r="C27" s="41">
        <f>3.1415926*SQRT((0.5*C19*D19*C23)*(0.5*C19*D19*C23)+(0.25*C19*C19*D23)*(0.25*C19*C19*D23)+(0.5*E19*F19*E23)*(0.5*E19*F19*E23)+(0.25*F19*F19*F23)*(0.25*F19*F19*F23))</f>
        <v>22.254564774940324</v>
      </c>
      <c r="D27" s="41"/>
      <c r="E27" s="41"/>
      <c r="F27" s="41"/>
      <c r="G27" s="15">
        <f>3.1415926*SQRT((0.5*C19*D19*C23)*(0.5*C19*D19*C23)+(0.25*C19*C19*D23)*(0.25*C19*C19*D23)+(0.5*E19*F19*E23)*(0.5*E19*F19*E23)+(0.25*F19*F19*F23)*(0.25*F19*F19*F23))</f>
        <v>22.254564774940324</v>
      </c>
      <c r="H27" s="13" t="s">
        <v>24</v>
      </c>
    </row>
    <row r="28" spans="2:11" x14ac:dyDescent="0.25">
      <c r="B28" s="5" t="s">
        <v>25</v>
      </c>
      <c r="C28" s="41">
        <f>3.1415926*0.25*(C19*C19*D19-E19*E19*F19)</f>
        <v>12919.664571947054</v>
      </c>
      <c r="D28" s="41"/>
      <c r="E28" s="41"/>
      <c r="F28" s="41"/>
      <c r="G28" s="15">
        <f>3.1415926*0.25*(C19*C19*D19-E19*E19*F19)</f>
        <v>12919.664571947054</v>
      </c>
      <c r="H28" s="16" t="s">
        <v>26</v>
      </c>
    </row>
    <row r="29" spans="2:11" x14ac:dyDescent="0.25">
      <c r="B29" s="41"/>
      <c r="C29" s="41"/>
      <c r="D29" s="41"/>
      <c r="E29" s="41"/>
      <c r="F29" s="41"/>
      <c r="H29" s="17"/>
    </row>
    <row r="30" spans="2:11" x14ac:dyDescent="0.25">
      <c r="B30" s="41"/>
      <c r="C30" s="41"/>
      <c r="D30" s="41"/>
      <c r="E30" s="41"/>
      <c r="F30" s="41"/>
    </row>
    <row r="31" spans="2:11" x14ac:dyDescent="0.25">
      <c r="B31" s="18" t="s">
        <v>27</v>
      </c>
      <c r="C31" s="19">
        <v>0.03</v>
      </c>
      <c r="D31" s="20" t="s">
        <v>28</v>
      </c>
      <c r="E31" s="41"/>
      <c r="F31" s="41"/>
    </row>
    <row r="32" spans="2:11" x14ac:dyDescent="0.25">
      <c r="B32" s="5" t="s">
        <v>29</v>
      </c>
      <c r="C32" s="7">
        <v>36.049999999999997</v>
      </c>
      <c r="D32" s="16" t="s">
        <v>30</v>
      </c>
      <c r="E32" s="41"/>
      <c r="F32" s="41"/>
    </row>
    <row r="33" spans="2:7" x14ac:dyDescent="0.25">
      <c r="B33" s="51"/>
      <c r="C33" s="52"/>
      <c r="D33" s="21"/>
      <c r="E33" s="41"/>
      <c r="F33" s="41"/>
    </row>
    <row r="34" spans="2:7" ht="16.5" x14ac:dyDescent="0.25">
      <c r="B34" s="22" t="s">
        <v>31</v>
      </c>
      <c r="C34" s="22">
        <f>C19*C19*D19-E19*E19*F19</f>
        <v>16449.828118320693</v>
      </c>
      <c r="D34" s="42"/>
      <c r="E34" s="43"/>
      <c r="F34" s="44"/>
      <c r="G34" s="31" t="s">
        <v>32</v>
      </c>
    </row>
    <row r="35" spans="2:7" ht="16.5" x14ac:dyDescent="0.25">
      <c r="B35" s="22" t="s">
        <v>33</v>
      </c>
      <c r="C35" s="22">
        <f>4/3.1415926/C34</f>
        <v>7.740139029393511E-5</v>
      </c>
      <c r="D35" s="45"/>
      <c r="E35" s="46"/>
      <c r="F35" s="47"/>
      <c r="G35" s="32"/>
    </row>
    <row r="36" spans="2:7" ht="16.5" x14ac:dyDescent="0.25">
      <c r="B36" s="22" t="s">
        <v>34</v>
      </c>
      <c r="C36" s="22">
        <f>C34*C34</f>
        <v>270596845.12229413</v>
      </c>
      <c r="D36" s="45"/>
      <c r="E36" s="46"/>
      <c r="F36" s="47"/>
      <c r="G36" s="32"/>
    </row>
    <row r="37" spans="2:7" ht="16.5" x14ac:dyDescent="0.25">
      <c r="B37" s="22" t="s">
        <v>35</v>
      </c>
      <c r="C37" s="22">
        <f>4/3.1415926/C36</f>
        <v>4.7053008540393642E-9</v>
      </c>
      <c r="D37" s="48"/>
      <c r="E37" s="49"/>
      <c r="F37" s="50"/>
      <c r="G37" s="32"/>
    </row>
    <row r="38" spans="2:7" x14ac:dyDescent="0.25">
      <c r="B38" s="22" t="s">
        <v>36</v>
      </c>
      <c r="C38" s="22" t="s">
        <v>37</v>
      </c>
      <c r="D38" s="22" t="s">
        <v>38</v>
      </c>
      <c r="E38" s="22" t="s">
        <v>39</v>
      </c>
      <c r="F38" s="22" t="s">
        <v>40</v>
      </c>
      <c r="G38" s="32"/>
    </row>
    <row r="39" spans="2:7" x14ac:dyDescent="0.25">
      <c r="B39" s="22">
        <f>C35</f>
        <v>7.740139029393511E-5</v>
      </c>
      <c r="C39" s="22">
        <f>-2*C19*C32*D19*C37</f>
        <v>-2.8520470362833794E-4</v>
      </c>
      <c r="D39" s="22">
        <f>-C32*C19*C19*C37</f>
        <v>-1.0889500179867822E-4</v>
      </c>
      <c r="E39" s="22">
        <f>-2*C37*C32*E19*F19</f>
        <v>-1.1052988441923777E-4</v>
      </c>
      <c r="F39" s="22">
        <f>-2*C32*E19*E19*C37</f>
        <v>-7.5201883758799838E-5</v>
      </c>
      <c r="G39" s="32"/>
    </row>
    <row r="40" spans="2:7" x14ac:dyDescent="0.25">
      <c r="B40" s="51"/>
      <c r="C40" s="56"/>
      <c r="D40" s="56"/>
      <c r="E40" s="56"/>
      <c r="F40" s="52"/>
    </row>
    <row r="41" spans="2:7" x14ac:dyDescent="0.25">
      <c r="B41" s="51"/>
      <c r="C41" s="52"/>
      <c r="D41" s="23" t="s">
        <v>22</v>
      </c>
      <c r="E41" s="51"/>
      <c r="F41" s="52"/>
    </row>
    <row r="42" spans="2:7" x14ac:dyDescent="0.25">
      <c r="B42" s="5" t="s">
        <v>41</v>
      </c>
      <c r="C42" s="24">
        <f>SQRT(B39*B39*C31*C31+C39*C39*C23*C23+D39*D39*D23*D23+E39*E39*E23*E23+F39*F39*F23*F23)</f>
        <v>5.3177386171572184E-6</v>
      </c>
      <c r="D42" s="25">
        <f>SQRT(B39*B39*C31*C31+C39*C39*C23*C23+D39*D39*D23*D23+E39*E39*E23*E23+F39*F39*F23*F23)</f>
        <v>5.3177386171572184E-6</v>
      </c>
      <c r="E42" s="13" t="s">
        <v>42</v>
      </c>
      <c r="F42" s="53"/>
    </row>
    <row r="43" spans="2:7" x14ac:dyDescent="0.25">
      <c r="B43" s="5" t="s">
        <v>43</v>
      </c>
      <c r="C43" s="5">
        <f>C32/C28</f>
        <v>2.7903201200963606E-3</v>
      </c>
      <c r="D43" s="26">
        <f>C32/C28</f>
        <v>2.7903201200963606E-3</v>
      </c>
      <c r="E43" s="16" t="s">
        <v>44</v>
      </c>
      <c r="F43" s="55"/>
    </row>
    <row r="49" spans="3:5" x14ac:dyDescent="0.25">
      <c r="C49" s="34" t="s">
        <v>45</v>
      </c>
      <c r="D49" s="34"/>
      <c r="E49" s="34"/>
    </row>
    <row r="50" spans="3:5" x14ac:dyDescent="0.25">
      <c r="C50" s="34"/>
      <c r="D50" s="34"/>
      <c r="E50" s="34"/>
    </row>
    <row r="51" spans="3:5" x14ac:dyDescent="0.25">
      <c r="C51" s="5" t="s">
        <v>46</v>
      </c>
      <c r="D51" s="7">
        <v>22.5</v>
      </c>
      <c r="E51" s="53"/>
    </row>
    <row r="52" spans="3:5" x14ac:dyDescent="0.25">
      <c r="C52" s="5" t="s">
        <v>47</v>
      </c>
      <c r="D52" s="27">
        <v>0.99768000000000001</v>
      </c>
      <c r="E52" s="54"/>
    </row>
    <row r="53" spans="3:5" x14ac:dyDescent="0.25">
      <c r="C53" s="5" t="s">
        <v>48</v>
      </c>
      <c r="D53" s="7">
        <v>11.05</v>
      </c>
      <c r="E53" s="54"/>
    </row>
    <row r="54" spans="3:5" x14ac:dyDescent="0.25">
      <c r="C54" s="5" t="s">
        <v>49</v>
      </c>
      <c r="D54" s="7">
        <v>21.15</v>
      </c>
      <c r="E54" s="54"/>
    </row>
    <row r="55" spans="3:5" x14ac:dyDescent="0.25">
      <c r="C55" s="5" t="s">
        <v>50</v>
      </c>
      <c r="D55" s="6">
        <v>9.1</v>
      </c>
      <c r="E55" s="54"/>
    </row>
    <row r="56" spans="3:5" x14ac:dyDescent="0.25">
      <c r="C56" s="5" t="s">
        <v>51</v>
      </c>
      <c r="D56" s="9">
        <f>D53*D52/(D54-D55)</f>
        <v>0.91488497925311218</v>
      </c>
      <c r="E56" s="54"/>
    </row>
    <row r="57" spans="3:5" x14ac:dyDescent="0.25">
      <c r="C57" s="51"/>
      <c r="D57" s="52"/>
      <c r="E57" s="54"/>
    </row>
    <row r="58" spans="3:5" x14ac:dyDescent="0.25">
      <c r="C58" s="22" t="s">
        <v>52</v>
      </c>
      <c r="D58" s="22">
        <f>1/D53</f>
        <v>9.0497737556561084E-2</v>
      </c>
      <c r="E58" s="54"/>
    </row>
    <row r="59" spans="3:5" x14ac:dyDescent="0.25">
      <c r="C59" s="22" t="s">
        <v>53</v>
      </c>
      <c r="D59" s="22">
        <f>1/(D54-D55)</f>
        <v>8.2987551867219927E-2</v>
      </c>
      <c r="E59" s="54"/>
    </row>
    <row r="60" spans="3:5" x14ac:dyDescent="0.25">
      <c r="C60" s="51"/>
      <c r="D60" s="52"/>
      <c r="E60" s="54"/>
    </row>
    <row r="61" spans="3:5" customFormat="1" x14ac:dyDescent="0.25">
      <c r="C61" s="5" t="s">
        <v>54</v>
      </c>
      <c r="D61" s="28">
        <f>0.05/1.645</f>
        <v>3.0395136778115502E-2</v>
      </c>
      <c r="E61" s="54"/>
    </row>
    <row r="62" spans="3:5" x14ac:dyDescent="0.25">
      <c r="C62" s="35"/>
      <c r="D62" s="37"/>
      <c r="E62" s="55"/>
    </row>
    <row r="63" spans="3:5" customFormat="1" x14ac:dyDescent="0.25">
      <c r="C63" s="38"/>
      <c r="D63" s="40"/>
      <c r="E63" s="23" t="s">
        <v>22</v>
      </c>
    </row>
    <row r="64" spans="3:5" x14ac:dyDescent="0.25">
      <c r="C64" s="5" t="s">
        <v>55</v>
      </c>
      <c r="D64" s="5">
        <f>D61*SQRT(D58*D58+D59*D59+D59*D59)</f>
        <v>4.5046072659340507E-3</v>
      </c>
      <c r="E64" s="29">
        <f>0.05/1.645*SQRT(D58*D58+D59*D59+D59*D59)</f>
        <v>4.5046072659340507E-3</v>
      </c>
    </row>
    <row r="65" spans="2:6" x14ac:dyDescent="0.25">
      <c r="C65" s="5" t="s">
        <v>56</v>
      </c>
      <c r="D65" s="5">
        <f>D56*D64</f>
        <v>4.1211975250374927E-3</v>
      </c>
      <c r="E65" s="30">
        <f>D56*D64</f>
        <v>4.1211975250374927E-3</v>
      </c>
    </row>
    <row r="66" spans="2:6" x14ac:dyDescent="0.25">
      <c r="C66" s="5" t="s">
        <v>57</v>
      </c>
      <c r="D66" s="16" t="s">
        <v>58</v>
      </c>
      <c r="E66" s="5"/>
    </row>
    <row r="79" spans="2:6" x14ac:dyDescent="0.25">
      <c r="B79" s="32" t="s">
        <v>59</v>
      </c>
      <c r="C79" s="32"/>
      <c r="D79" s="32"/>
      <c r="E79" s="32"/>
      <c r="F79" s="32"/>
    </row>
    <row r="80" spans="2:6" x14ac:dyDescent="0.25">
      <c r="E80" s="32" t="s">
        <v>60</v>
      </c>
      <c r="F80" s="32"/>
    </row>
  </sheetData>
  <mergeCells count="28">
    <mergeCell ref="B1:F1"/>
    <mergeCell ref="B2:H2"/>
    <mergeCell ref="B3:H3"/>
    <mergeCell ref="B4:H4"/>
    <mergeCell ref="B5:H5"/>
    <mergeCell ref="B6:H6"/>
    <mergeCell ref="B7:H7"/>
    <mergeCell ref="H20:K20"/>
    <mergeCell ref="C27:F27"/>
    <mergeCell ref="C28:F28"/>
    <mergeCell ref="C60:D60"/>
    <mergeCell ref="B79:F79"/>
    <mergeCell ref="E80:F80"/>
    <mergeCell ref="E51:E62"/>
    <mergeCell ref="F42:F43"/>
    <mergeCell ref="C62:D63"/>
    <mergeCell ref="C57:D57"/>
    <mergeCell ref="G34:G39"/>
    <mergeCell ref="B9:F10"/>
    <mergeCell ref="C49:E50"/>
    <mergeCell ref="B25:F26"/>
    <mergeCell ref="B29:F30"/>
    <mergeCell ref="E31:F33"/>
    <mergeCell ref="D34:F37"/>
    <mergeCell ref="B33:C33"/>
    <mergeCell ref="B40:F40"/>
    <mergeCell ref="B41:C41"/>
    <mergeCell ref="E41:F41"/>
  </mergeCells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王子赫</dc:creator>
  <cp:lastModifiedBy>nuo lao</cp:lastModifiedBy>
  <dcterms:created xsi:type="dcterms:W3CDTF">2022-04-20T14:35:00Z</dcterms:created>
  <dcterms:modified xsi:type="dcterms:W3CDTF">2024-04-07T14:45:37Z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commondata">
    <vt:lpwstr>eyJoZGlkIjoiYjNmNmIwNGQzZjZkMWU2ZTNlYmI1OWRlZDgzMGI3MTcifQ==</vt:lpwstr>
  </property>
  <property fmtid="{D5CDD505-2E9C-101B-9397-08002B2CF9AE}" pid="4" name="ICV">
    <vt:lpwstr>2F87A9571EF3477EB8D409C0272090CC</vt:lpwstr>
  </property>
</Properties>
</file>