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计算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<sst xmlns="http://schemas.openxmlformats.org/spreadsheetml/2006/main" count="50" uniqueCount="40">
  <si>
    <r>
      <rPr>
        <sz val="16"/>
        <color theme="1"/>
        <rFont val="等线"/>
        <charset val="134"/>
        <scheme val="minor"/>
      </rPr>
      <t>密立根油滴实验-静态法计算</t>
    </r>
    <r>
      <rPr>
        <sz val="12"/>
        <color theme="1"/>
        <rFont val="等线"/>
        <charset val="134"/>
        <scheme val="minor"/>
      </rPr>
      <t>（计算公式已输入，只需填入电压和时间测量值，自动计算，请确认一下公式和参数）</t>
    </r>
  </si>
  <si>
    <t>实验参数和常数</t>
  </si>
  <si>
    <r>
      <rPr>
        <sz val="12"/>
        <color rgb="FF9C0006"/>
        <rFont val="等线"/>
        <charset val="134"/>
        <scheme val="minor"/>
      </rPr>
      <t>U</t>
    </r>
    <r>
      <rPr>
        <vertAlign val="subscript"/>
        <sz val="12"/>
        <color rgb="FF9C0006"/>
        <rFont val="等线"/>
        <charset val="134"/>
        <scheme val="minor"/>
      </rPr>
      <t>平衡</t>
    </r>
    <r>
      <rPr>
        <sz val="12"/>
        <color rgb="FF9C0006"/>
        <rFont val="等线"/>
        <charset val="134"/>
        <scheme val="minor"/>
      </rPr>
      <t>(V)</t>
    </r>
  </si>
  <si>
    <r>
      <rPr>
        <sz val="12"/>
        <color rgb="FF9C0006"/>
        <rFont val="等线"/>
        <charset val="134"/>
        <scheme val="minor"/>
      </rPr>
      <t>t</t>
    </r>
    <r>
      <rPr>
        <vertAlign val="subscript"/>
        <sz val="12"/>
        <color rgb="FF9C0006"/>
        <rFont val="等线"/>
        <charset val="134"/>
        <scheme val="minor"/>
      </rPr>
      <t>g</t>
    </r>
    <r>
      <rPr>
        <sz val="12"/>
        <color rgb="FF9C0006"/>
        <rFont val="等线"/>
        <charset val="134"/>
        <scheme val="minor"/>
      </rPr>
      <t>(s)</t>
    </r>
  </si>
  <si>
    <r>
      <rPr>
        <sz val="12"/>
        <color rgb="FF9C0006"/>
        <rFont val="等线"/>
        <charset val="134"/>
        <scheme val="minor"/>
      </rPr>
      <t>V</t>
    </r>
    <r>
      <rPr>
        <vertAlign val="subscript"/>
        <sz val="12"/>
        <color rgb="FF9C0006"/>
        <rFont val="等线"/>
        <charset val="134"/>
        <scheme val="minor"/>
      </rPr>
      <t>g</t>
    </r>
    <r>
      <rPr>
        <sz val="12"/>
        <color rgb="FF9C0006"/>
        <rFont val="等线"/>
        <charset val="134"/>
        <scheme val="minor"/>
      </rPr>
      <t>(m/s)</t>
    </r>
  </si>
  <si>
    <t>q(C)</t>
  </si>
  <si>
    <t>n</t>
  </si>
  <si>
    <t>e(C)</t>
  </si>
  <si>
    <t>误差</t>
  </si>
  <si>
    <t>油滴半径/m</t>
  </si>
  <si>
    <t>K值</t>
  </si>
  <si>
    <r>
      <rPr>
        <i/>
        <sz val="14"/>
        <color theme="1"/>
        <rFont val="等线"/>
        <charset val="134"/>
        <scheme val="minor"/>
      </rPr>
      <t xml:space="preserve">π </t>
    </r>
    <r>
      <rPr>
        <sz val="14"/>
        <color theme="1"/>
        <rFont val="等线"/>
        <charset val="134"/>
        <scheme val="minor"/>
      </rPr>
      <t>=</t>
    </r>
  </si>
  <si>
    <t>修正系数</t>
  </si>
  <si>
    <r>
      <rPr>
        <i/>
        <sz val="14"/>
        <color theme="1"/>
        <rFont val="等线"/>
        <charset val="134"/>
        <scheme val="minor"/>
      </rPr>
      <t>b</t>
    </r>
    <r>
      <rPr>
        <sz val="14"/>
        <color theme="1"/>
        <rFont val="等线"/>
        <charset val="134"/>
        <scheme val="minor"/>
      </rPr>
      <t xml:space="preserve"> =</t>
    </r>
  </si>
  <si>
    <t>Pa.m</t>
  </si>
  <si>
    <t>大气压</t>
  </si>
  <si>
    <r>
      <rPr>
        <i/>
        <sz val="14"/>
        <color theme="1"/>
        <rFont val="等线"/>
        <charset val="134"/>
        <scheme val="minor"/>
      </rPr>
      <t>P</t>
    </r>
    <r>
      <rPr>
        <sz val="14"/>
        <color theme="1"/>
        <rFont val="等线"/>
        <charset val="134"/>
        <scheme val="minor"/>
      </rPr>
      <t xml:space="preserve"> = </t>
    </r>
  </si>
  <si>
    <t>Pa</t>
  </si>
  <si>
    <t>标准值</t>
  </si>
  <si>
    <r>
      <rPr>
        <i/>
        <sz val="14"/>
        <color theme="1"/>
        <rFont val="等线"/>
        <charset val="134"/>
        <scheme val="minor"/>
      </rPr>
      <t>e</t>
    </r>
    <r>
      <rPr>
        <sz val="14"/>
        <color theme="1"/>
        <rFont val="等线"/>
        <charset val="134"/>
        <scheme val="minor"/>
      </rPr>
      <t xml:space="preserve"> =</t>
    </r>
  </si>
  <si>
    <t>C</t>
  </si>
  <si>
    <t>油密度</t>
  </si>
  <si>
    <r>
      <rPr>
        <i/>
        <sz val="14"/>
        <color theme="1"/>
        <rFont val="等线"/>
        <charset val="134"/>
        <scheme val="minor"/>
      </rPr>
      <t xml:space="preserve">ρ </t>
    </r>
    <r>
      <rPr>
        <sz val="14"/>
        <color theme="1"/>
        <rFont val="等线"/>
        <charset val="134"/>
        <scheme val="minor"/>
      </rPr>
      <t>=</t>
    </r>
  </si>
  <si>
    <r>
      <rPr>
        <sz val="14"/>
        <color theme="1"/>
        <rFont val="等线"/>
        <charset val="134"/>
        <scheme val="minor"/>
      </rPr>
      <t>kg.m</t>
    </r>
    <r>
      <rPr>
        <vertAlign val="superscript"/>
        <sz val="14"/>
        <color theme="1"/>
        <rFont val="等线"/>
        <charset val="134"/>
        <scheme val="minor"/>
      </rPr>
      <t>-3</t>
    </r>
  </si>
  <si>
    <t>粘滞系数</t>
  </si>
  <si>
    <r>
      <rPr>
        <i/>
        <sz val="14"/>
        <color theme="1"/>
        <rFont val="等线"/>
        <charset val="134"/>
        <scheme val="minor"/>
      </rPr>
      <t>η</t>
    </r>
    <r>
      <rPr>
        <sz val="14"/>
        <color theme="1"/>
        <rFont val="等线"/>
        <charset val="134"/>
        <scheme val="minor"/>
      </rPr>
      <t xml:space="preserve"> =</t>
    </r>
  </si>
  <si>
    <t>Pa.s</t>
  </si>
  <si>
    <t xml:space="preserve">平均值 </t>
  </si>
  <si>
    <t>运动距离</t>
  </si>
  <si>
    <r>
      <rPr>
        <i/>
        <sz val="14"/>
        <color theme="1"/>
        <rFont val="等线"/>
        <charset val="134"/>
        <scheme val="minor"/>
      </rPr>
      <t xml:space="preserve">L </t>
    </r>
    <r>
      <rPr>
        <sz val="14"/>
        <color theme="1"/>
        <rFont val="等线"/>
        <charset val="134"/>
        <scheme val="minor"/>
      </rPr>
      <t>=</t>
    </r>
  </si>
  <si>
    <t>m</t>
  </si>
  <si>
    <t>极板间距</t>
  </si>
  <si>
    <r>
      <rPr>
        <i/>
        <sz val="14"/>
        <color theme="1"/>
        <rFont val="等线"/>
        <charset val="134"/>
        <scheme val="minor"/>
      </rPr>
      <t xml:space="preserve">d </t>
    </r>
    <r>
      <rPr>
        <sz val="14"/>
        <color theme="1"/>
        <rFont val="等线"/>
        <charset val="134"/>
        <scheme val="minor"/>
      </rPr>
      <t>=</t>
    </r>
  </si>
  <si>
    <t>重力加速度</t>
  </si>
  <si>
    <r>
      <rPr>
        <i/>
        <sz val="14"/>
        <color theme="1"/>
        <rFont val="等线"/>
        <charset val="134"/>
        <scheme val="minor"/>
      </rPr>
      <t xml:space="preserve">g </t>
    </r>
    <r>
      <rPr>
        <sz val="14"/>
        <color theme="1"/>
        <rFont val="等线"/>
        <charset val="134"/>
        <scheme val="minor"/>
      </rPr>
      <t>=</t>
    </r>
  </si>
  <si>
    <r>
      <rPr>
        <sz val="14"/>
        <color theme="1"/>
        <rFont val="等线"/>
        <charset val="134"/>
        <scheme val="minor"/>
      </rPr>
      <t>kg.s</t>
    </r>
    <r>
      <rPr>
        <vertAlign val="superscript"/>
        <sz val="14"/>
        <color theme="1"/>
        <rFont val="等线"/>
        <charset val="134"/>
        <scheme val="minor"/>
      </rPr>
      <t>-2</t>
    </r>
  </si>
  <si>
    <r>
      <rPr>
        <sz val="16"/>
        <color theme="1"/>
        <rFont val="等线"/>
        <charset val="134"/>
        <scheme val="minor"/>
      </rPr>
      <t>密立根油滴实验-动态法计算</t>
    </r>
    <r>
      <rPr>
        <sz val="12"/>
        <color theme="1"/>
        <rFont val="等线"/>
        <charset val="134"/>
        <scheme val="minor"/>
      </rPr>
      <t>（计算公式已输入，只需填入电压和时间测量值，自动计算，请确认一下公式和参数）</t>
    </r>
  </si>
  <si>
    <r>
      <rPr>
        <sz val="12"/>
        <color rgb="FF9C0006"/>
        <rFont val="等线"/>
        <charset val="134"/>
        <scheme val="minor"/>
      </rPr>
      <t>U</t>
    </r>
    <r>
      <rPr>
        <vertAlign val="subscript"/>
        <sz val="12"/>
        <color rgb="FF9C0006"/>
        <rFont val="等线"/>
        <charset val="134"/>
        <scheme val="minor"/>
      </rPr>
      <t>提升</t>
    </r>
    <r>
      <rPr>
        <sz val="12"/>
        <color rgb="FF9C0006"/>
        <rFont val="等线"/>
        <charset val="134"/>
        <scheme val="minor"/>
      </rPr>
      <t>(V)</t>
    </r>
  </si>
  <si>
    <r>
      <rPr>
        <sz val="12"/>
        <color rgb="FF9C0006"/>
        <rFont val="等线"/>
        <charset val="134"/>
        <scheme val="minor"/>
      </rPr>
      <t>t</t>
    </r>
    <r>
      <rPr>
        <vertAlign val="subscript"/>
        <sz val="12"/>
        <color rgb="FF9C0006"/>
        <rFont val="等线"/>
        <charset val="134"/>
        <scheme val="minor"/>
      </rPr>
      <t>e</t>
    </r>
    <r>
      <rPr>
        <sz val="12"/>
        <color rgb="FF9C0006"/>
        <rFont val="等线"/>
        <charset val="134"/>
        <scheme val="minor"/>
      </rPr>
      <t>(s)</t>
    </r>
  </si>
  <si>
    <r>
      <rPr>
        <sz val="12"/>
        <color rgb="FF9C0006"/>
        <rFont val="等线"/>
        <charset val="134"/>
        <scheme val="minor"/>
      </rPr>
      <t>V</t>
    </r>
    <r>
      <rPr>
        <vertAlign val="subscript"/>
        <sz val="12"/>
        <color rgb="FF9C0006"/>
        <rFont val="等线"/>
        <charset val="134"/>
        <scheme val="minor"/>
      </rPr>
      <t>e</t>
    </r>
    <r>
      <rPr>
        <sz val="12"/>
        <color rgb="FF9C0006"/>
        <rFont val="等线"/>
        <charset val="134"/>
        <scheme val="minor"/>
      </rPr>
      <t>(m/s)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</si>
</sst>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0E+00"/>
    <numFmt numFmtId="178" formatCode="0.000%"/>
    <numFmt numFmtId="179" formatCode="0.00_ "/>
  </numFmts>
  <fonts count="28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4"/>
      <color rgb="FF006100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vertAlign val="subscript"/>
      <sz val="12"/>
      <color rgb="FF9C0006"/>
      <name val="等线"/>
      <charset val="134"/>
      <scheme val="minor"/>
    </font>
    <font>
      <vertAlign val="superscript"/>
      <sz val="14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27" applyNumberFormat="0" applyAlignment="0" applyProtection="0">
      <alignment vertical="center"/>
    </xf>
    <xf numFmtId="0" fontId="15" fillId="9" borderId="28" applyNumberFormat="0" applyAlignment="0" applyProtection="0">
      <alignment vertical="center"/>
    </xf>
    <xf numFmtId="0" fontId="16" fillId="9" borderId="27" applyNumberFormat="0" applyAlignment="0" applyProtection="0">
      <alignment vertical="center"/>
    </xf>
    <xf numFmtId="0" fontId="17" fillId="10" borderId="29" applyNumberFormat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2" fillId="3" borderId="2" xfId="23" applyFont="1" applyFill="1" applyBorder="1" applyAlignment="1">
      <alignment horizontal="center" vertical="center"/>
    </xf>
    <xf numFmtId="0" fontId="2" fillId="3" borderId="3" xfId="23" applyFont="1" applyFill="1" applyBorder="1" applyAlignment="1">
      <alignment horizontal="center" vertical="center"/>
    </xf>
    <xf numFmtId="0" fontId="2" fillId="3" borderId="4" xfId="23" applyFont="1" applyFill="1" applyBorder="1" applyAlignment="1">
      <alignment horizontal="center" vertical="center"/>
    </xf>
    <xf numFmtId="0" fontId="3" fillId="4" borderId="5" xfId="22" applyFont="1" applyFill="1" applyBorder="1" applyAlignment="1" applyProtection="1">
      <alignment horizontal="center" vertical="center"/>
      <protection locked="0"/>
    </xf>
    <xf numFmtId="0" fontId="3" fillId="4" borderId="6" xfId="22" applyFont="1" applyFill="1" applyBorder="1" applyAlignment="1" applyProtection="1">
      <alignment horizontal="center" vertical="center"/>
      <protection locked="0"/>
    </xf>
    <xf numFmtId="11" fontId="4" fillId="5" borderId="6" xfId="0" applyNumberFormat="1" applyFont="1" applyFill="1" applyBorder="1" applyAlignment="1">
      <alignment horizontal="center" vertical="center"/>
    </xf>
    <xf numFmtId="176" fontId="4" fillId="5" borderId="6" xfId="0" applyNumberFormat="1" applyFont="1" applyFill="1" applyBorder="1" applyAlignment="1">
      <alignment horizontal="center" vertical="center"/>
    </xf>
    <xf numFmtId="177" fontId="4" fillId="5" borderId="6" xfId="0" applyNumberFormat="1" applyFont="1" applyFill="1" applyBorder="1" applyAlignment="1">
      <alignment horizontal="center" vertical="center"/>
    </xf>
    <xf numFmtId="178" fontId="4" fillId="5" borderId="7" xfId="0" applyNumberFormat="1" applyFont="1" applyFill="1" applyBorder="1" applyAlignment="1">
      <alignment horizontal="center" vertical="center"/>
    </xf>
    <xf numFmtId="179" fontId="3" fillId="4" borderId="6" xfId="22" applyNumberFormat="1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right" vertical="center"/>
    </xf>
    <xf numFmtId="11" fontId="4" fillId="5" borderId="11" xfId="0" applyNumberFormat="1" applyFont="1" applyFill="1" applyBorder="1" applyAlignment="1">
      <alignment horizontal="center" vertical="center"/>
    </xf>
    <xf numFmtId="176" fontId="4" fillId="5" borderId="11" xfId="0" applyNumberFormat="1" applyFont="1" applyFill="1" applyBorder="1" applyAlignment="1">
      <alignment horizontal="center" vertical="center"/>
    </xf>
    <xf numFmtId="177" fontId="4" fillId="5" borderId="11" xfId="0" applyNumberFormat="1" applyFont="1" applyFill="1" applyBorder="1" applyAlignment="1">
      <alignment horizontal="center" vertical="center"/>
    </xf>
    <xf numFmtId="178" fontId="4" fillId="5" borderId="12" xfId="0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right" vertical="center"/>
    </xf>
    <xf numFmtId="0" fontId="4" fillId="6" borderId="17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left" vertical="center"/>
    </xf>
    <xf numFmtId="177" fontId="4" fillId="5" borderId="5" xfId="0" applyNumberFormat="1" applyFont="1" applyFill="1" applyBorder="1" applyAlignment="1">
      <alignment horizontal="center" vertical="center"/>
    </xf>
    <xf numFmtId="177" fontId="4" fillId="5" borderId="7" xfId="0" applyNumberFormat="1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right" vertical="center"/>
    </xf>
    <xf numFmtId="0" fontId="4" fillId="6" borderId="17" xfId="0" applyFont="1" applyFill="1" applyBorder="1" applyAlignment="1">
      <alignment horizontal="right" vertical="center"/>
    </xf>
    <xf numFmtId="177" fontId="4" fillId="6" borderId="17" xfId="0" applyNumberFormat="1" applyFont="1" applyFill="1" applyBorder="1" applyAlignment="1">
      <alignment horizontal="left" vertical="center"/>
    </xf>
    <xf numFmtId="11" fontId="4" fillId="6" borderId="17" xfId="0" applyNumberFormat="1" applyFont="1" applyFill="1" applyBorder="1" applyAlignment="1">
      <alignment horizontal="left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right" vertical="center"/>
    </xf>
    <xf numFmtId="0" fontId="4" fillId="6" borderId="21" xfId="0" applyFont="1" applyFill="1" applyBorder="1" applyAlignment="1">
      <alignment horizontal="left" vertical="center"/>
    </xf>
    <xf numFmtId="0" fontId="4" fillId="6" borderId="2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177" fontId="1" fillId="2" borderId="0" xfId="0" applyNumberFormat="1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3"/>
  <sheetViews>
    <sheetView tabSelected="1" topLeftCell="A10" workbookViewId="0">
      <selection activeCell="K23" sqref="K23"/>
    </sheetView>
  </sheetViews>
  <sheetFormatPr defaultColWidth="9" defaultRowHeight="13.8"/>
  <cols>
    <col min="1" max="3" width="9" style="3"/>
    <col min="4" max="4" width="11.75" style="3" customWidth="1"/>
    <col min="5" max="5" width="11.25" style="3" customWidth="1"/>
    <col min="6" max="6" width="12.1296296296296" style="3" customWidth="1"/>
    <col min="7" max="7" width="12.8796296296296" style="3" customWidth="1"/>
    <col min="8" max="8" width="15.25" style="3" customWidth="1"/>
    <col min="9" max="9" width="14.3796296296296" style="3" customWidth="1"/>
    <col min="10" max="10" width="14.1296296296296" style="3" customWidth="1"/>
    <col min="11" max="11" width="12.1296296296296" style="3" customWidth="1"/>
    <col min="12" max="12" width="13.6296296296296" style="3" customWidth="1"/>
    <col min="13" max="13" width="5.12962962962963" style="4" customWidth="1"/>
    <col min="14" max="14" width="13.75" style="3" customWidth="1"/>
    <col min="15" max="15" width="14.8796296296296" style="3" customWidth="1"/>
    <col min="16" max="16384" width="9" style="3"/>
  </cols>
  <sheetData>
    <row r="1" s="1" customFormat="1" ht="26.25" customHeight="1"/>
    <row r="2" s="1" customFormat="1" ht="26.25" customHeight="1" spans="2:15">
      <c r="B2" s="5" t="s">
        <v>0</v>
      </c>
      <c r="C2" s="5"/>
      <c r="D2" s="5"/>
      <c r="E2" s="5"/>
      <c r="F2" s="5"/>
      <c r="G2" s="5"/>
      <c r="H2" s="5"/>
      <c r="I2" s="5"/>
      <c r="J2" s="5"/>
      <c r="L2" s="23" t="s">
        <v>1</v>
      </c>
      <c r="M2" s="24"/>
      <c r="N2" s="24"/>
      <c r="O2" s="25"/>
    </row>
    <row r="3" s="1" customFormat="1" ht="26.25" customHeight="1" spans="2:1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6" t="s">
        <v>9</v>
      </c>
      <c r="J3" s="8" t="s">
        <v>10</v>
      </c>
      <c r="L3" s="26"/>
      <c r="M3" s="27" t="s">
        <v>11</v>
      </c>
      <c r="N3" s="28">
        <v>3.1415926</v>
      </c>
      <c r="O3" s="29"/>
    </row>
    <row r="4" s="1" customFormat="1" ht="26.25" customHeight="1" spans="2:15">
      <c r="B4" s="9">
        <v>92</v>
      </c>
      <c r="C4" s="10">
        <v>13.16</v>
      </c>
      <c r="D4" s="11">
        <f>IFERROR($N$9/C4,"")</f>
        <v>0.000113981762917933</v>
      </c>
      <c r="E4" s="11">
        <f>IFERROR(J4*POWER(1/C4,3/2)/B4,"")</f>
        <v>1.8755669658211e-18</v>
      </c>
      <c r="F4" s="12">
        <f>IFERROR(ROUND(E4/$N$6,0),"")</f>
        <v>12</v>
      </c>
      <c r="G4" s="13">
        <f>IFERROR(E4/F4,"")</f>
        <v>1.56297247151758e-19</v>
      </c>
      <c r="H4" s="14">
        <f>IFERROR((G4-$N$6)/$N$6,"")</f>
        <v>-0.0243617531101224</v>
      </c>
      <c r="I4" s="30">
        <f>IFERROR(POWER(9*$N$8*D4/(2*$N$11*$N$7),1/2),"")</f>
        <v>9.88051969886647e-7</v>
      </c>
      <c r="J4" s="31">
        <f>IFERROR(18*$N$3/POWER(2*$N$7*$N$11,1/2)*POWER($N$8*$N$9/(1+$N$4/($N$5*I4)),3/2)*$N$10,"")</f>
        <v>8.23766707936072e-15</v>
      </c>
      <c r="L4" s="32" t="s">
        <v>12</v>
      </c>
      <c r="M4" s="33" t="s">
        <v>13</v>
      </c>
      <c r="N4" s="34">
        <v>0.00822</v>
      </c>
      <c r="O4" s="29" t="s">
        <v>14</v>
      </c>
    </row>
    <row r="5" s="1" customFormat="1" ht="26.25" customHeight="1" spans="2:15">
      <c r="B5" s="9">
        <v>92</v>
      </c>
      <c r="C5" s="10">
        <v>13.05</v>
      </c>
      <c r="D5" s="11">
        <f>IFERROR($N$9/C5,"")</f>
        <v>0.000114942528735632</v>
      </c>
      <c r="E5" s="11">
        <f t="shared" ref="E5:E8" si="0">IFERROR(J5*POWER(1/C5,3/2)/B5,"")</f>
        <v>1.90023684564059e-18</v>
      </c>
      <c r="F5" s="12">
        <f t="shared" ref="F5:F8" si="1">IFERROR(ROUND(E5/$N$6,0),"")</f>
        <v>12</v>
      </c>
      <c r="G5" s="13">
        <f t="shared" ref="G5:G8" si="2">IFERROR(E5/F5,"")</f>
        <v>1.58353070470049e-19</v>
      </c>
      <c r="H5" s="14">
        <f t="shared" ref="H5:H9" si="3">IFERROR((G5-$N$6)/$N$6,"")</f>
        <v>-0.0115288984391442</v>
      </c>
      <c r="I5" s="30">
        <f t="shared" ref="I5:I8" si="4">IFERROR(POWER(9*$N$8*D5/(2*$N$11*$N$7),1/2),"")</f>
        <v>9.92207435238908e-7</v>
      </c>
      <c r="J5" s="31">
        <f t="shared" ref="J5:J8" si="5">IFERROR(18*$N$3/POWER(2*$N$7*$N$11,1/2)*POWER($N$8*$N$9/(1+$N$4/($N$5*I5)),3/2)*$N$10,"")</f>
        <v>8.24159615030515e-15</v>
      </c>
      <c r="L5" s="32" t="s">
        <v>15</v>
      </c>
      <c r="M5" s="33" t="s">
        <v>16</v>
      </c>
      <c r="N5" s="34">
        <v>101300</v>
      </c>
      <c r="O5" s="29" t="s">
        <v>17</v>
      </c>
    </row>
    <row r="6" s="1" customFormat="1" ht="26.25" customHeight="1" spans="2:17">
      <c r="B6" s="9">
        <v>92</v>
      </c>
      <c r="C6" s="10">
        <v>12.92</v>
      </c>
      <c r="D6" s="11">
        <f t="shared" ref="D6:D8" si="6">IFERROR($N$9/C6,"")</f>
        <v>0.00011609907120743</v>
      </c>
      <c r="E6" s="11">
        <f t="shared" si="0"/>
        <v>1.93008169870507e-18</v>
      </c>
      <c r="F6" s="12">
        <f t="shared" si="1"/>
        <v>12</v>
      </c>
      <c r="G6" s="13">
        <f t="shared" si="2"/>
        <v>1.60840141558756e-19</v>
      </c>
      <c r="H6" s="14">
        <f t="shared" si="3"/>
        <v>0.00399588987987426</v>
      </c>
      <c r="I6" s="30">
        <f t="shared" si="4"/>
        <v>9.97186697028171e-7</v>
      </c>
      <c r="J6" s="31">
        <f t="shared" si="5"/>
        <v>8.24626506591068e-15</v>
      </c>
      <c r="L6" s="32" t="s">
        <v>18</v>
      </c>
      <c r="M6" s="33" t="s">
        <v>19</v>
      </c>
      <c r="N6" s="34">
        <v>1.602e-19</v>
      </c>
      <c r="O6" s="29" t="s">
        <v>20</v>
      </c>
      <c r="Q6" s="45"/>
    </row>
    <row r="7" s="1" customFormat="1" ht="26.25" customHeight="1" spans="2:17">
      <c r="B7" s="9">
        <v>92</v>
      </c>
      <c r="C7" s="10">
        <v>12.91</v>
      </c>
      <c r="D7" s="11">
        <f t="shared" si="6"/>
        <v>0.000116189000774593</v>
      </c>
      <c r="E7" s="11">
        <f t="shared" si="0"/>
        <v>1.93240910397646e-18</v>
      </c>
      <c r="F7" s="12">
        <f t="shared" si="1"/>
        <v>12</v>
      </c>
      <c r="G7" s="13">
        <f t="shared" si="2"/>
        <v>1.61034091998038e-19</v>
      </c>
      <c r="H7" s="14">
        <f t="shared" si="3"/>
        <v>0.00520656677926643</v>
      </c>
      <c r="I7" s="30">
        <f t="shared" si="4"/>
        <v>9.97572829355141e-7</v>
      </c>
      <c r="J7" s="31">
        <f t="shared" si="5"/>
        <v>8.24662536724276e-15</v>
      </c>
      <c r="L7" s="32" t="s">
        <v>21</v>
      </c>
      <c r="M7" s="33" t="s">
        <v>22</v>
      </c>
      <c r="N7" s="28">
        <v>981</v>
      </c>
      <c r="O7" s="29" t="s">
        <v>23</v>
      </c>
      <c r="Q7" s="45"/>
    </row>
    <row r="8" s="1" customFormat="1" ht="26.25" customHeight="1" spans="2:15">
      <c r="B8" s="9">
        <v>92</v>
      </c>
      <c r="C8" s="15">
        <v>13.12</v>
      </c>
      <c r="D8" s="11">
        <f t="shared" si="6"/>
        <v>0.000114329268292683</v>
      </c>
      <c r="E8" s="11">
        <f t="shared" si="0"/>
        <v>1.88447705917977e-18</v>
      </c>
      <c r="F8" s="12">
        <f t="shared" si="1"/>
        <v>12</v>
      </c>
      <c r="G8" s="13">
        <f t="shared" si="2"/>
        <v>1.57039754931648e-19</v>
      </c>
      <c r="H8" s="14">
        <f t="shared" si="3"/>
        <v>-0.0197268730858457</v>
      </c>
      <c r="I8" s="30">
        <f t="shared" si="4"/>
        <v>9.89557000416087e-7</v>
      </c>
      <c r="J8" s="31">
        <f t="shared" si="5"/>
        <v>8.23909356453403e-15</v>
      </c>
      <c r="L8" s="32" t="s">
        <v>24</v>
      </c>
      <c r="M8" s="33" t="s">
        <v>25</v>
      </c>
      <c r="N8" s="35">
        <v>1.83e-5</v>
      </c>
      <c r="O8" s="29" t="s">
        <v>26</v>
      </c>
    </row>
    <row r="9" s="1" customFormat="1" ht="26.25" customHeight="1" spans="2:15">
      <c r="B9" s="16" t="s">
        <v>27</v>
      </c>
      <c r="C9" s="17"/>
      <c r="D9" s="18"/>
      <c r="E9" s="19">
        <f>IFERROR(AVERAGE(E4:E8),"")</f>
        <v>1.9045543346646e-18</v>
      </c>
      <c r="F9" s="20">
        <f>IFERROR(AVERAGE(F4:F8),"")</f>
        <v>12</v>
      </c>
      <c r="G9" s="21">
        <f>IFERROR(AVERAGE(G4:G8),"")</f>
        <v>1.5871286122205e-19</v>
      </c>
      <c r="H9" s="22">
        <f t="shared" si="3"/>
        <v>-0.00928301359519428</v>
      </c>
      <c r="I9" s="36"/>
      <c r="J9" s="37"/>
      <c r="L9" s="32" t="s">
        <v>28</v>
      </c>
      <c r="M9" s="33" t="s">
        <v>29</v>
      </c>
      <c r="N9" s="34">
        <v>0.0015</v>
      </c>
      <c r="O9" s="29" t="s">
        <v>30</v>
      </c>
    </row>
    <row r="10" s="1" customFormat="1" ht="26.25" customHeight="1" spans="12:15">
      <c r="L10" s="32" t="s">
        <v>31</v>
      </c>
      <c r="M10" s="33" t="s">
        <v>32</v>
      </c>
      <c r="N10" s="34">
        <v>0.005</v>
      </c>
      <c r="O10" s="29" t="s">
        <v>30</v>
      </c>
    </row>
    <row r="11" s="1" customFormat="1" ht="26.25" customHeight="1" spans="12:15">
      <c r="L11" s="38" t="s">
        <v>33</v>
      </c>
      <c r="M11" s="39" t="s">
        <v>34</v>
      </c>
      <c r="N11" s="40">
        <v>9.801</v>
      </c>
      <c r="O11" s="41" t="s">
        <v>35</v>
      </c>
    </row>
    <row r="12" s="1" customFormat="1" ht="26.25" customHeight="1" spans="2:13">
      <c r="B12" s="5" t="s">
        <v>36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42"/>
    </row>
    <row r="13" s="1" customFormat="1" ht="26.25" customHeight="1" spans="2:13">
      <c r="B13" s="6" t="s">
        <v>37</v>
      </c>
      <c r="C13" s="7" t="s">
        <v>3</v>
      </c>
      <c r="D13" s="7" t="s">
        <v>38</v>
      </c>
      <c r="E13" s="7" t="s">
        <v>4</v>
      </c>
      <c r="F13" s="7" t="s">
        <v>39</v>
      </c>
      <c r="G13" s="7" t="s">
        <v>5</v>
      </c>
      <c r="H13" s="7" t="s">
        <v>6</v>
      </c>
      <c r="I13" s="7" t="s">
        <v>7</v>
      </c>
      <c r="J13" s="8" t="s">
        <v>8</v>
      </c>
      <c r="K13" s="6" t="s">
        <v>9</v>
      </c>
      <c r="L13" s="8" t="s">
        <v>10</v>
      </c>
      <c r="M13" s="43"/>
    </row>
    <row r="14" s="1" customFormat="1" ht="26.25" customHeight="1" spans="2:12">
      <c r="B14" s="9">
        <v>270</v>
      </c>
      <c r="C14" s="10">
        <v>13.16</v>
      </c>
      <c r="D14" s="10">
        <v>6.84</v>
      </c>
      <c r="E14" s="11">
        <f>IFERROR($N$9/C14,"")</f>
        <v>0.000113981762917933</v>
      </c>
      <c r="F14" s="11">
        <f>IFERROR($N$9/D14,"")</f>
        <v>0.000219298245614035</v>
      </c>
      <c r="G14" s="11">
        <f>IFERROR(L14*(1/C14+1/D14)*POWER(1/C14,1/2)/B14,"")</f>
        <v>1.86866104456943e-18</v>
      </c>
      <c r="H14" s="12">
        <f>IFERROR(ROUND(G14/$N$6,0),"")</f>
        <v>12</v>
      </c>
      <c r="I14" s="13">
        <f>IFERROR(G14/H14,"")</f>
        <v>1.55721753714119e-19</v>
      </c>
      <c r="J14" s="14">
        <f>IFERROR((I14-$N$6)/$N$6,"")</f>
        <v>-0.0279540966659223</v>
      </c>
      <c r="K14" s="44">
        <f>IFERROR(POWER(9*$N$8*E14/(2*$N$11*$N$7),1/2),"")</f>
        <v>9.88051969886647e-7</v>
      </c>
      <c r="L14" s="31">
        <f>IFERROR(18*$N$3/POWER(2*$N$7*$N$11,1/2)*POWER($N$8*$N$9/(1+$N$4/($N$5*K14)),3/2)*$N$10,"")</f>
        <v>8.23766707936072e-15</v>
      </c>
    </row>
    <row r="15" s="1" customFormat="1" ht="26.25" customHeight="1" spans="2:12">
      <c r="B15" s="9">
        <v>270</v>
      </c>
      <c r="C15" s="10">
        <v>13.05</v>
      </c>
      <c r="D15" s="10">
        <v>6.96</v>
      </c>
      <c r="E15" s="11">
        <f t="shared" ref="E15:E18" si="7">IFERROR($N$9/C15,"")</f>
        <v>0.000114942528735632</v>
      </c>
      <c r="F15" s="11">
        <f t="shared" ref="F15:F18" si="8">IFERROR($N$9/D15,"")</f>
        <v>0.00021551724137931</v>
      </c>
      <c r="G15" s="11">
        <f t="shared" ref="G15:G18" si="9">IFERROR(L15*(1/C15+1/D15)*POWER(1/C15,1/2)/B15,"")</f>
        <v>1.86152831730347e-18</v>
      </c>
      <c r="H15" s="12">
        <f t="shared" ref="H15:H18" si="10">IFERROR(ROUND(G15/$N$6,0),"")</f>
        <v>12</v>
      </c>
      <c r="I15" s="13">
        <f t="shared" ref="I15:I18" si="11">IFERROR(G15/H15,"")</f>
        <v>1.55127359775289e-19</v>
      </c>
      <c r="J15" s="14">
        <f t="shared" ref="J15:J19" si="12">IFERROR((I15-$N$6)/$N$6,"")</f>
        <v>-0.0316644208783466</v>
      </c>
      <c r="K15" s="44">
        <f t="shared" ref="K15:K18" si="13">IFERROR(POWER(9*$N$8*E15/(2*$N$11*$N$7),1/2),"")</f>
        <v>9.92207435238908e-7</v>
      </c>
      <c r="L15" s="31">
        <f t="shared" ref="L15:L18" si="14">IFERROR(18*$N$3/POWER(2*$N$7*$N$11,1/2)*POWER($N$8*$N$9/(1+$N$4/($N$5*K15)),3/2)*$N$10,"")</f>
        <v>8.24159615030515e-15</v>
      </c>
    </row>
    <row r="16" s="1" customFormat="1" ht="26.25" customHeight="1" spans="2:12">
      <c r="B16" s="9">
        <v>270</v>
      </c>
      <c r="C16" s="10">
        <v>12.92</v>
      </c>
      <c r="D16" s="10">
        <v>6.76</v>
      </c>
      <c r="E16" s="11">
        <f t="shared" si="7"/>
        <v>0.00011609907120743</v>
      </c>
      <c r="F16" s="11">
        <f t="shared" si="8"/>
        <v>0.00022189349112426</v>
      </c>
      <c r="G16" s="11">
        <f t="shared" si="9"/>
        <v>1.91460043853137e-18</v>
      </c>
      <c r="H16" s="12">
        <f t="shared" si="10"/>
        <v>12</v>
      </c>
      <c r="I16" s="13">
        <f t="shared" si="11"/>
        <v>1.59550036544281e-19</v>
      </c>
      <c r="J16" s="14">
        <f t="shared" si="12"/>
        <v>-0.00405720009812356</v>
      </c>
      <c r="K16" s="44">
        <f t="shared" si="13"/>
        <v>9.97186697028171e-7</v>
      </c>
      <c r="L16" s="31">
        <f t="shared" si="14"/>
        <v>8.24626506591068e-15</v>
      </c>
    </row>
    <row r="17" s="1" customFormat="1" ht="26.25" customHeight="1" spans="2:12">
      <c r="B17" s="9">
        <v>270</v>
      </c>
      <c r="C17" s="10">
        <v>12.91</v>
      </c>
      <c r="D17" s="10">
        <v>6.88</v>
      </c>
      <c r="E17" s="11">
        <f t="shared" si="7"/>
        <v>0.000116189000774593</v>
      </c>
      <c r="F17" s="11">
        <f t="shared" si="8"/>
        <v>0.000218023255813953</v>
      </c>
      <c r="G17" s="11">
        <f t="shared" si="9"/>
        <v>1.89400226498055e-18</v>
      </c>
      <c r="H17" s="12">
        <f t="shared" si="10"/>
        <v>12</v>
      </c>
      <c r="I17" s="13">
        <f t="shared" si="11"/>
        <v>1.57833522081712e-19</v>
      </c>
      <c r="J17" s="14">
        <f t="shared" si="12"/>
        <v>-0.0147720219618458</v>
      </c>
      <c r="K17" s="44">
        <f t="shared" si="13"/>
        <v>9.97572829355141e-7</v>
      </c>
      <c r="L17" s="31">
        <f t="shared" si="14"/>
        <v>8.24662536724276e-15</v>
      </c>
    </row>
    <row r="18" s="1" customFormat="1" ht="26.25" customHeight="1" spans="2:12">
      <c r="B18" s="9">
        <v>270</v>
      </c>
      <c r="C18" s="15">
        <v>13.12</v>
      </c>
      <c r="D18" s="10">
        <v>6.92</v>
      </c>
      <c r="E18" s="11">
        <f t="shared" si="7"/>
        <v>0.000114329268292683</v>
      </c>
      <c r="F18" s="11">
        <f t="shared" si="8"/>
        <v>0.000216763005780347</v>
      </c>
      <c r="G18" s="11">
        <f t="shared" si="9"/>
        <v>1.85954435049698e-18</v>
      </c>
      <c r="H18" s="12">
        <f t="shared" si="10"/>
        <v>12</v>
      </c>
      <c r="I18" s="13">
        <f t="shared" si="11"/>
        <v>1.54962029208082e-19</v>
      </c>
      <c r="J18" s="14">
        <f t="shared" si="12"/>
        <v>-0.0326964468908754</v>
      </c>
      <c r="K18" s="44">
        <f t="shared" si="13"/>
        <v>9.89557000416087e-7</v>
      </c>
      <c r="L18" s="31">
        <f t="shared" si="14"/>
        <v>8.23909356453403e-15</v>
      </c>
    </row>
    <row r="19" s="1" customFormat="1" ht="26.25" customHeight="1" spans="2:12">
      <c r="B19" s="16" t="s">
        <v>27</v>
      </c>
      <c r="C19" s="17"/>
      <c r="D19" s="17"/>
      <c r="E19" s="17"/>
      <c r="F19" s="18"/>
      <c r="G19" s="19">
        <f>IFERROR(AVERAGE(G14:G18),"")</f>
        <v>1.87966728317636e-18</v>
      </c>
      <c r="H19" s="20">
        <f>IFERROR(AVERAGE(H14:H18),"")</f>
        <v>12</v>
      </c>
      <c r="I19" s="21">
        <f>IFERROR(AVERAGE(I14:I18),"")</f>
        <v>1.56638940264697e-19</v>
      </c>
      <c r="J19" s="22">
        <f t="shared" si="12"/>
        <v>-0.0222288372990228</v>
      </c>
      <c r="K19" s="36"/>
      <c r="L19" s="37"/>
    </row>
    <row r="20" s="2" customFormat="1" ht="26.25" customHeight="1" spans="14:14">
      <c r="N20" s="1"/>
    </row>
    <row r="21" s="2" customFormat="1" ht="18.75" customHeight="1"/>
    <row r="22" s="2" customFormat="1"/>
    <row r="23" s="2" customFormat="1"/>
  </sheetData>
  <sheetProtection sheet="1" objects="1" scenarios="1"/>
  <mergeCells count="4">
    <mergeCell ref="B2:J2"/>
    <mergeCell ref="L2:O2"/>
    <mergeCell ref="B9:D9"/>
    <mergeCell ref="B19:F1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漱毓</cp:lastModifiedBy>
  <dcterms:created xsi:type="dcterms:W3CDTF">2015-06-05T18:19:00Z</dcterms:created>
  <dcterms:modified xsi:type="dcterms:W3CDTF">2023-11-24T14:42:45Z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6F5237F9EC7D49738070A06AFE7C59C5</vt:lpwstr>
  </property>
  <property fmtid="{D5CDD505-2E9C-101B-9397-08002B2CF9AE}" pid="3" name="KSOProductBuildVer">
    <vt:lpwstr>2052-12.1.0.15990</vt:lpwstr>
  </property>
</Properties>
</file>