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己用\龙的文档(北理)\大一下\物理实验\我自己的备份\2024.5.16 周四晚 转动惯量实验\"/>
    </mc:Choice>
  </mc:AlternateContent>
  <xr:revisionPtr revIDLastSave="0" documentId="13_ncr:1_{25192E99-F494-48FF-A0A3-26ADBE66B995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D27" i="1"/>
  <c r="I70" i="1"/>
  <c r="G60" i="1"/>
  <c r="G59" i="1"/>
  <c r="E67" i="1"/>
  <c r="C62" i="1"/>
  <c r="C59" i="1"/>
  <c r="I39" i="1"/>
  <c r="I67" i="1" s="1"/>
  <c r="I38" i="1"/>
  <c r="I66" i="1" s="1"/>
  <c r="I37" i="1"/>
  <c r="I65" i="1" s="1"/>
  <c r="I36" i="1"/>
  <c r="I64" i="1" s="1"/>
  <c r="I35" i="1"/>
  <c r="G63" i="1" s="1"/>
  <c r="I34" i="1"/>
  <c r="I62" i="1" s="1"/>
  <c r="I33" i="1"/>
  <c r="I61" i="1" s="1"/>
  <c r="I32" i="1"/>
  <c r="E33" i="1"/>
  <c r="E61" i="1" s="1"/>
  <c r="E34" i="1"/>
  <c r="E62" i="1" s="1"/>
  <c r="E35" i="1"/>
  <c r="E63" i="1" s="1"/>
  <c r="E36" i="1"/>
  <c r="E64" i="1" s="1"/>
  <c r="E37" i="1"/>
  <c r="C65" i="1" s="1"/>
  <c r="E38" i="1"/>
  <c r="C66" i="1" s="1"/>
  <c r="E39" i="1"/>
  <c r="C67" i="1" s="1"/>
  <c r="E32" i="1"/>
  <c r="C60" i="1" s="1"/>
  <c r="E10" i="1"/>
  <c r="E8" i="1"/>
  <c r="H28" i="1" s="1"/>
  <c r="G28" i="1"/>
  <c r="H23" i="1"/>
  <c r="G23" i="1"/>
  <c r="H22" i="1"/>
  <c r="G22" i="1"/>
  <c r="D23" i="1"/>
  <c r="C23" i="1"/>
  <c r="D22" i="1"/>
  <c r="C22" i="1"/>
  <c r="I59" i="1" l="1"/>
  <c r="C64" i="1"/>
  <c r="I60" i="1"/>
  <c r="C63" i="1"/>
  <c r="G61" i="1"/>
  <c r="G68" i="1" s="1"/>
  <c r="C61" i="1"/>
  <c r="G62" i="1"/>
  <c r="E60" i="1"/>
  <c r="E66" i="1"/>
  <c r="I63" i="1"/>
  <c r="G64" i="1"/>
  <c r="E65" i="1"/>
  <c r="G65" i="1"/>
  <c r="E59" i="1"/>
  <c r="G66" i="1"/>
  <c r="G67" i="1"/>
  <c r="C27" i="1"/>
  <c r="G27" i="1"/>
  <c r="C28" i="1" l="1"/>
  <c r="I68" i="1"/>
  <c r="E70" i="1"/>
  <c r="D28" i="1"/>
  <c r="C68" i="1"/>
  <c r="E68" i="1" l="1"/>
  <c r="C70" i="1"/>
  <c r="G70" i="1" s="1"/>
</calcChain>
</file>

<file path=xl/sharedStrings.xml><?xml version="1.0" encoding="utf-8"?>
<sst xmlns="http://schemas.openxmlformats.org/spreadsheetml/2006/main" count="82" uniqueCount="51">
  <si>
    <t>准备</t>
    <phoneticPr fontId="1" type="noConversion"/>
  </si>
  <si>
    <t>值大小</t>
    <phoneticPr fontId="1" type="noConversion"/>
  </si>
  <si>
    <t>A类不确定度</t>
    <phoneticPr fontId="1" type="noConversion"/>
  </si>
  <si>
    <t>B类不确定度</t>
    <phoneticPr fontId="1" type="noConversion"/>
  </si>
  <si>
    <t>包含因子K=</t>
    <phoneticPr fontId="1" type="noConversion"/>
  </si>
  <si>
    <t>铝环半径(内)</t>
    <phoneticPr fontId="1" type="noConversion"/>
  </si>
  <si>
    <t>铝环半径(外)</t>
    <phoneticPr fontId="1" type="noConversion"/>
  </si>
  <si>
    <t>砝码+钩质量</t>
    <phoneticPr fontId="1" type="noConversion"/>
  </si>
  <si>
    <t>塔轮半径</t>
    <phoneticPr fontId="1" type="noConversion"/>
  </si>
  <si>
    <t>铝环质量</t>
    <phoneticPr fontId="1" type="noConversion"/>
  </si>
  <si>
    <t>铝盘质量</t>
    <phoneticPr fontId="1" type="noConversion"/>
  </si>
  <si>
    <t>1.铝环对中心轴转动惯量</t>
    <phoneticPr fontId="1" type="noConversion"/>
  </si>
  <si>
    <t>有铝环时</t>
    <phoneticPr fontId="1" type="noConversion"/>
  </si>
  <si>
    <t>β</t>
    <phoneticPr fontId="1" type="noConversion"/>
  </si>
  <si>
    <t>β'</t>
    <phoneticPr fontId="1" type="noConversion"/>
  </si>
  <si>
    <t>铝盘半径</t>
    <phoneticPr fontId="1" type="noConversion"/>
  </si>
  <si>
    <t>平均值</t>
    <phoneticPr fontId="1" type="noConversion"/>
  </si>
  <si>
    <t>无铝环时</t>
    <phoneticPr fontId="1" type="noConversion"/>
  </si>
  <si>
    <t>最终结果</t>
    <phoneticPr fontId="1" type="noConversion"/>
  </si>
  <si>
    <t>0.6133(0.0014)</t>
    <phoneticPr fontId="1" type="noConversion"/>
  </si>
  <si>
    <t>-0.0609(0.0009)</t>
    <phoneticPr fontId="1" type="noConversion"/>
  </si>
  <si>
    <t>2.420(0.006)</t>
    <phoneticPr fontId="1" type="noConversion"/>
  </si>
  <si>
    <t>-0.2272(0.0008)</t>
    <phoneticPr fontId="1" type="noConversion"/>
  </si>
  <si>
    <t>转动惯量</t>
    <phoneticPr fontId="1" type="noConversion"/>
  </si>
  <si>
    <t>不确定度</t>
    <phoneticPr fontId="1" type="noConversion"/>
  </si>
  <si>
    <t>重力加速度</t>
    <phoneticPr fontId="1" type="noConversion"/>
  </si>
  <si>
    <t>0.00908(0.00018)</t>
    <phoneticPr fontId="1" type="noConversion"/>
  </si>
  <si>
    <t>0.00231(0.00005)</t>
    <phoneticPr fontId="1" type="noConversion"/>
  </si>
  <si>
    <t>系统加铝环</t>
    <phoneticPr fontId="1" type="noConversion"/>
  </si>
  <si>
    <t>系统</t>
    <phoneticPr fontId="1" type="noConversion"/>
  </si>
  <si>
    <t>实验值</t>
    <phoneticPr fontId="1" type="noConversion"/>
  </si>
  <si>
    <t>理论值</t>
    <phoneticPr fontId="1" type="noConversion"/>
  </si>
  <si>
    <t>0.00677(0.00019)</t>
    <phoneticPr fontId="1" type="noConversion"/>
  </si>
  <si>
    <t>0.006280(0.000004)</t>
    <phoneticPr fontId="1" type="noConversion"/>
  </si>
  <si>
    <t>2.铝盘对中心轴转动惯量</t>
    <phoneticPr fontId="1" type="noConversion"/>
  </si>
  <si>
    <t>m</t>
    <phoneticPr fontId="1" type="noConversion"/>
  </si>
  <si>
    <t>t</t>
    <phoneticPr fontId="1" type="noConversion"/>
  </si>
  <si>
    <r>
      <t>1/t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</si>
  <si>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有铝盘时</t>
    <phoneticPr fontId="1" type="noConversion"/>
  </si>
  <si>
    <t>无铝盘时</t>
    <phoneticPr fontId="1" type="noConversion"/>
  </si>
  <si>
    <t>m平均值</t>
    <phoneticPr fontId="1" type="noConversion"/>
  </si>
  <si>
    <r>
      <t>1/t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平均值</t>
    </r>
    <phoneticPr fontId="1" type="noConversion"/>
  </si>
  <si>
    <r>
      <t>m*(1/t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</si>
  <si>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(1/t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)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</si>
  <si>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斜率k(或b)</t>
    <phoneticPr fontId="1" type="noConversion"/>
  </si>
  <si>
    <t>截距b(或a)</t>
    <phoneticPr fontId="1" type="noConversion"/>
  </si>
  <si>
    <t>计算的方法</t>
    <phoneticPr fontId="1" type="noConversion"/>
  </si>
  <si>
    <t>系统加铝盘</t>
    <phoneticPr fontId="1" type="noConversion"/>
  </si>
  <si>
    <t>拟合直线的方法</t>
    <phoneticPr fontId="1" type="noConversion"/>
  </si>
  <si>
    <t>制作人：23级左逸龙</t>
    <phoneticPr fontId="1" type="noConversion"/>
  </si>
  <si>
    <t>“最终结果”没有使用公式，是自己根据平均值与不确定度修约出来的结果，因此不会随着你填入的原始数据而变化（需要自己手动修约）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</si>
</sst>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"/>
    <numFmt numFmtId="178" formatCode="0.00000"/>
    <numFmt numFmtId="179" formatCode="0.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6" xfId="0" quotePrefix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left"/>
    </xf>
    <xf numFmtId="178" fontId="0" fillId="0" borderId="8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9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无铝盘时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Sheet1!$I$32:$I$39</c:f>
              <c:numCache>
                <c:formatCode>0.0000</c:formatCode>
                <c:ptCount val="8"/>
                <c:pt idx="0">
                  <c:v>2.8004152071452189E-2</c:v>
                </c:pt>
                <c:pt idx="1">
                  <c:v>4.0711760102960459E-2</c:v>
                </c:pt>
                <c:pt idx="2">
                  <c:v>5.05827545830329E-2</c:v>
                </c:pt>
                <c:pt idx="3">
                  <c:v>6.2848324228089128E-2</c:v>
                </c:pt>
                <c:pt idx="4">
                  <c:v>7.3769971084030342E-2</c:v>
                </c:pt>
                <c:pt idx="5">
                  <c:v>8.3031126602460884E-2</c:v>
                </c:pt>
                <c:pt idx="6">
                  <c:v>9.2973299660040545E-2</c:v>
                </c:pt>
                <c:pt idx="7">
                  <c:v>0.10303867131287132</c:v>
                </c:pt>
              </c:numCache>
            </c:numRef>
          </c:xVal>
          <c:yVal>
            <c:numRef>
              <c:f>Sheet1!$G$32:$G$39</c:f>
              <c:numCache>
                <c:formatCode>0.000</c:formatCode>
                <c:ptCount val="8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A-4418-8A9A-E372D7FA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88159"/>
        <c:axId val="495998239"/>
      </c:scatterChart>
      <c:valAx>
        <c:axId val="49598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1/t</a:t>
                </a:r>
                <a:r>
                  <a:rPr lang="en-US" altLang="zh-CN" baseline="30000"/>
                  <a:t>2</a:t>
                </a:r>
                <a:endParaRPr lang="zh-CN" altLang="en-US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98239"/>
        <c:crosses val="autoZero"/>
        <c:crossBetween val="midCat"/>
      </c:valAx>
      <c:valAx>
        <c:axId val="495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8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有铝盘时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Sheet1!$E$32:$E$39</c:f>
              <c:numCache>
                <c:formatCode>0.0000</c:formatCode>
                <c:ptCount val="8"/>
                <c:pt idx="0">
                  <c:v>1.0629436952062116E-2</c:v>
                </c:pt>
                <c:pt idx="1">
                  <c:v>1.5113311336127325E-2</c:v>
                </c:pt>
                <c:pt idx="2">
                  <c:v>2.0015666306052213E-2</c:v>
                </c:pt>
                <c:pt idx="3">
                  <c:v>2.4346302265023583E-2</c:v>
                </c:pt>
                <c:pt idx="4">
                  <c:v>2.8322703445094344E-2</c:v>
                </c:pt>
                <c:pt idx="5">
                  <c:v>3.2508227184573996E-2</c:v>
                </c:pt>
                <c:pt idx="6">
                  <c:v>3.703635880528712E-2</c:v>
                </c:pt>
                <c:pt idx="7">
                  <c:v>4.2686577033952837E-2</c:v>
                </c:pt>
              </c:numCache>
            </c:numRef>
          </c:xVal>
          <c:yVal>
            <c:numRef>
              <c:f>Sheet1!$C$32:$C$39</c:f>
              <c:numCache>
                <c:formatCode>0.000</c:formatCode>
                <c:ptCount val="8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7-45DB-8C79-DD755C2A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88159"/>
        <c:axId val="495998239"/>
      </c:scatterChart>
      <c:valAx>
        <c:axId val="49598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1/t</a:t>
                </a:r>
                <a:r>
                  <a:rPr lang="en-US" altLang="zh-CN" baseline="30000"/>
                  <a:t>2</a:t>
                </a:r>
                <a:endParaRPr lang="zh-CN" altLang="en-US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98239"/>
        <c:crosses val="autoZero"/>
        <c:crossBetween val="midCat"/>
      </c:valAx>
      <c:valAx>
        <c:axId val="495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8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0</xdr:rowOff>
    </xdr:from>
    <xdr:to>
      <xdr:col>9</xdr:col>
      <xdr:colOff>6350</xdr:colOff>
      <xdr:row>55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2EC8C6-7645-4A97-9C67-6B99B3E43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5</xdr:col>
      <xdr:colOff>6350</xdr:colOff>
      <xdr:row>55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F5BB2F-E256-452D-9742-A5CF42CC8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2"/>
  <sheetViews>
    <sheetView tabSelected="1" topLeftCell="A45" zoomScaleNormal="100" workbookViewId="0">
      <selection activeCell="K65" sqref="K65"/>
    </sheetView>
  </sheetViews>
  <sheetFormatPr defaultColWidth="16.58203125" defaultRowHeight="14" x14ac:dyDescent="0.3"/>
  <cols>
    <col min="1" max="16384" width="16.58203125" style="1"/>
  </cols>
  <sheetData>
    <row r="2" spans="2:9" x14ac:dyDescent="0.3">
      <c r="B2" s="39" t="s">
        <v>0</v>
      </c>
      <c r="C2" s="40"/>
      <c r="D2" s="40"/>
      <c r="E2" s="40"/>
      <c r="F2" s="40"/>
      <c r="G2" s="40"/>
      <c r="H2" s="40"/>
      <c r="I2" s="41"/>
    </row>
    <row r="3" spans="2:9" x14ac:dyDescent="0.3">
      <c r="B3" s="2"/>
      <c r="C3" s="1" t="s">
        <v>1</v>
      </c>
      <c r="D3" s="1" t="s">
        <v>2</v>
      </c>
      <c r="E3" s="1" t="s">
        <v>3</v>
      </c>
      <c r="H3" s="17" t="s">
        <v>4</v>
      </c>
      <c r="I3" s="18">
        <v>1.645</v>
      </c>
    </row>
    <row r="4" spans="2:9" x14ac:dyDescent="0.3">
      <c r="B4" s="2" t="s">
        <v>5</v>
      </c>
      <c r="C4" s="1">
        <v>0.105</v>
      </c>
      <c r="D4" s="1">
        <v>0</v>
      </c>
      <c r="E4" s="1">
        <v>2.0000000000000002E-5</v>
      </c>
      <c r="I4" s="3"/>
    </row>
    <row r="5" spans="2:9" x14ac:dyDescent="0.3">
      <c r="B5" s="2" t="s">
        <v>6</v>
      </c>
      <c r="C5" s="1">
        <v>0.12</v>
      </c>
      <c r="D5" s="1">
        <v>0</v>
      </c>
      <c r="E5" s="1">
        <v>2.0000000000000002E-5</v>
      </c>
      <c r="I5" s="3"/>
    </row>
    <row r="6" spans="2:9" x14ac:dyDescent="0.3">
      <c r="B6" s="2" t="s">
        <v>7</v>
      </c>
      <c r="C6" s="1">
        <v>2.5000000000000001E-2</v>
      </c>
      <c r="D6" s="1">
        <v>0</v>
      </c>
      <c r="E6" s="1">
        <v>5.0000000000000001E-4</v>
      </c>
      <c r="I6" s="3"/>
    </row>
    <row r="7" spans="2:9" x14ac:dyDescent="0.3">
      <c r="B7" s="2" t="s">
        <v>8</v>
      </c>
      <c r="C7" s="1">
        <v>2.5000000000000001E-2</v>
      </c>
      <c r="D7" s="1">
        <v>0</v>
      </c>
      <c r="E7" s="1">
        <v>2.0000000000000002E-5</v>
      </c>
      <c r="I7" s="3"/>
    </row>
    <row r="8" spans="2:9" x14ac:dyDescent="0.3">
      <c r="B8" s="2" t="s">
        <v>9</v>
      </c>
      <c r="C8" s="1">
        <v>0.49399999999999999</v>
      </c>
      <c r="D8" s="1">
        <v>0</v>
      </c>
      <c r="E8" s="1">
        <f>0.0005/$I$3</f>
        <v>3.0395136778115504E-4</v>
      </c>
      <c r="I8" s="3"/>
    </row>
    <row r="9" spans="2:9" x14ac:dyDescent="0.3">
      <c r="B9" s="2" t="s">
        <v>15</v>
      </c>
      <c r="C9" s="1">
        <v>0.12</v>
      </c>
      <c r="D9" s="1">
        <v>0</v>
      </c>
      <c r="E9" s="1">
        <v>2.0000000000000002E-5</v>
      </c>
      <c r="I9" s="3"/>
    </row>
    <row r="10" spans="2:9" x14ac:dyDescent="0.3">
      <c r="B10" s="2" t="s">
        <v>10</v>
      </c>
      <c r="C10" s="1">
        <v>0.46500000000000002</v>
      </c>
      <c r="D10" s="1">
        <v>0</v>
      </c>
      <c r="E10" s="1">
        <f>0.0005/$I$3</f>
        <v>3.0395136778115504E-4</v>
      </c>
      <c r="I10" s="3"/>
    </row>
    <row r="11" spans="2:9" x14ac:dyDescent="0.3">
      <c r="B11" s="4" t="s">
        <v>25</v>
      </c>
      <c r="C11" s="5">
        <v>9.8000000000000007</v>
      </c>
      <c r="D11" s="5">
        <v>0</v>
      </c>
      <c r="E11" s="5">
        <v>0</v>
      </c>
      <c r="F11" s="5"/>
      <c r="G11" s="5"/>
      <c r="H11" s="5"/>
      <c r="I11" s="6"/>
    </row>
    <row r="13" spans="2:9" x14ac:dyDescent="0.3">
      <c r="B13" s="39" t="s">
        <v>11</v>
      </c>
      <c r="C13" s="40"/>
      <c r="D13" s="40"/>
      <c r="E13" s="40"/>
      <c r="F13" s="40"/>
      <c r="G13" s="40"/>
      <c r="H13" s="40"/>
      <c r="I13" s="41"/>
    </row>
    <row r="14" spans="2:9" x14ac:dyDescent="0.3">
      <c r="B14" s="42" t="s">
        <v>12</v>
      </c>
      <c r="C14" s="10" t="s">
        <v>13</v>
      </c>
      <c r="D14" s="11" t="s">
        <v>14</v>
      </c>
      <c r="E14" s="45" t="s">
        <v>50</v>
      </c>
      <c r="F14" s="42" t="s">
        <v>17</v>
      </c>
      <c r="G14" s="10" t="s">
        <v>13</v>
      </c>
      <c r="H14" s="11" t="s">
        <v>14</v>
      </c>
      <c r="I14" s="46" t="s">
        <v>50</v>
      </c>
    </row>
    <row r="15" spans="2:9" x14ac:dyDescent="0.3">
      <c r="B15" s="34"/>
      <c r="C15" s="1" t="s">
        <v>1</v>
      </c>
      <c r="D15" s="3" t="s">
        <v>1</v>
      </c>
      <c r="E15" s="45"/>
      <c r="F15" s="34"/>
      <c r="G15" s="1" t="s">
        <v>1</v>
      </c>
      <c r="H15" s="3" t="s">
        <v>1</v>
      </c>
      <c r="I15" s="47"/>
    </row>
    <row r="16" spans="2:9" x14ac:dyDescent="0.3">
      <c r="B16" s="34"/>
      <c r="C16" s="1">
        <v>0.61724999999999997</v>
      </c>
      <c r="D16" s="3">
        <v>-6.096E-2</v>
      </c>
      <c r="E16" s="45"/>
      <c r="F16" s="34"/>
      <c r="G16" s="1">
        <v>2.4346199999999998</v>
      </c>
      <c r="H16" s="3">
        <v>-0.22822999999999999</v>
      </c>
      <c r="I16" s="47"/>
    </row>
    <row r="17" spans="2:9" x14ac:dyDescent="0.3">
      <c r="B17" s="34"/>
      <c r="C17" s="1">
        <v>0.60979000000000005</v>
      </c>
      <c r="D17" s="3">
        <v>-6.0580000000000002E-2</v>
      </c>
      <c r="E17" s="45"/>
      <c r="F17" s="34"/>
      <c r="G17" s="1">
        <v>2.4203800000000002</v>
      </c>
      <c r="H17" s="3">
        <v>-0.22822000000000001</v>
      </c>
      <c r="I17" s="47"/>
    </row>
    <row r="18" spans="2:9" x14ac:dyDescent="0.3">
      <c r="B18" s="34"/>
      <c r="C18" s="1">
        <v>0.61595999999999995</v>
      </c>
      <c r="D18" s="3">
        <v>-6.1069999999999999E-2</v>
      </c>
      <c r="E18" s="45"/>
      <c r="F18" s="34"/>
      <c r="G18" s="1">
        <v>2.3986700000000001</v>
      </c>
      <c r="H18" s="3">
        <v>-0.22997999999999999</v>
      </c>
      <c r="I18" s="47"/>
    </row>
    <row r="19" spans="2:9" x14ac:dyDescent="0.3">
      <c r="B19" s="34"/>
      <c r="C19" s="1">
        <v>0.61482000000000003</v>
      </c>
      <c r="D19" s="3">
        <v>-5.6959999999999997E-2</v>
      </c>
      <c r="E19" s="45"/>
      <c r="F19" s="34"/>
      <c r="G19" s="1">
        <v>2.41378</v>
      </c>
      <c r="H19" s="3">
        <v>-0.22656000000000001</v>
      </c>
      <c r="I19" s="47"/>
    </row>
    <row r="20" spans="2:9" x14ac:dyDescent="0.3">
      <c r="B20" s="34"/>
      <c r="C20" s="1">
        <v>0.61336000000000002</v>
      </c>
      <c r="D20" s="3">
        <v>-6.3560000000000005E-2</v>
      </c>
      <c r="E20" s="45"/>
      <c r="F20" s="34"/>
      <c r="G20" s="1">
        <v>2.4358499999999998</v>
      </c>
      <c r="H20" s="3">
        <v>-0.22524</v>
      </c>
      <c r="I20" s="47"/>
    </row>
    <row r="21" spans="2:9" x14ac:dyDescent="0.3">
      <c r="B21" s="34"/>
      <c r="C21" s="1">
        <v>0.60875000000000001</v>
      </c>
      <c r="D21" s="3">
        <v>-6.2089999999999999E-2</v>
      </c>
      <c r="E21" s="45"/>
      <c r="F21" s="34"/>
      <c r="G21" s="1">
        <v>2.4191500000000001</v>
      </c>
      <c r="H21" s="3">
        <v>-0.22475000000000001</v>
      </c>
      <c r="I21" s="47"/>
    </row>
    <row r="22" spans="2:9" x14ac:dyDescent="0.3">
      <c r="B22" s="2" t="s">
        <v>16</v>
      </c>
      <c r="C22" s="1">
        <f>AVERAGE(C16:C21)</f>
        <v>0.61332166666666665</v>
      </c>
      <c r="D22" s="3">
        <f>AVERAGE(D16:D21)</f>
        <v>-6.087E-2</v>
      </c>
      <c r="E22" s="45"/>
      <c r="F22" s="2" t="s">
        <v>16</v>
      </c>
      <c r="G22" s="1">
        <f>AVERAGE(G16:G21)</f>
        <v>2.4204083333333335</v>
      </c>
      <c r="H22" s="3">
        <f>AVERAGE(H16:H21)</f>
        <v>-0.22716333333333336</v>
      </c>
      <c r="I22" s="47"/>
    </row>
    <row r="23" spans="2:9" x14ac:dyDescent="0.3">
      <c r="B23" s="2" t="s">
        <v>2</v>
      </c>
      <c r="C23" s="1">
        <f>_xlfn.STDEV.S(C16:C21)/SQRT(6)</f>
        <v>1.3905860075681812E-3</v>
      </c>
      <c r="D23" s="3">
        <f>_xlfn.STDEV.S(D16:D21)/SQRT(6)</f>
        <v>8.9712132215585458E-4</v>
      </c>
      <c r="E23" s="45"/>
      <c r="F23" s="2" t="s">
        <v>2</v>
      </c>
      <c r="G23" s="1">
        <f>_xlfn.STDEV.S(G16:G21)/SQRT(6)</f>
        <v>5.6524056333957439E-3</v>
      </c>
      <c r="H23" s="3">
        <f>_xlfn.STDEV.S(H16:H21)/SQRT(6)</f>
        <v>8.1803287084185978E-4</v>
      </c>
      <c r="I23" s="47"/>
    </row>
    <row r="24" spans="2:9" x14ac:dyDescent="0.3">
      <c r="B24" s="2" t="s">
        <v>18</v>
      </c>
      <c r="C24" s="9" t="s">
        <v>19</v>
      </c>
      <c r="D24" s="13" t="s">
        <v>20</v>
      </c>
      <c r="E24" s="45"/>
      <c r="F24" s="2" t="s">
        <v>18</v>
      </c>
      <c r="G24" s="1" t="s">
        <v>21</v>
      </c>
      <c r="H24" s="13" t="s">
        <v>22</v>
      </c>
      <c r="I24" s="48"/>
    </row>
    <row r="25" spans="2:9" x14ac:dyDescent="0.3">
      <c r="B25" s="23" t="s">
        <v>23</v>
      </c>
      <c r="C25" s="24"/>
      <c r="D25" s="24"/>
      <c r="E25" s="24"/>
      <c r="F25" s="24"/>
      <c r="G25" s="24"/>
      <c r="H25" s="24"/>
      <c r="I25" s="25"/>
    </row>
    <row r="26" spans="2:9" x14ac:dyDescent="0.3">
      <c r="B26" s="7"/>
      <c r="C26" s="1" t="s">
        <v>1</v>
      </c>
      <c r="D26" s="1" t="s">
        <v>24</v>
      </c>
      <c r="E26" s="1" t="s">
        <v>18</v>
      </c>
      <c r="F26" s="8"/>
      <c r="G26" s="1" t="s">
        <v>1</v>
      </c>
      <c r="H26" s="1" t="s">
        <v>24</v>
      </c>
      <c r="I26" s="3" t="s">
        <v>18</v>
      </c>
    </row>
    <row r="27" spans="2:9" x14ac:dyDescent="0.3">
      <c r="B27" s="7" t="s">
        <v>28</v>
      </c>
      <c r="C27" s="1">
        <f>$C$6*$C$11*$C$7/(C22-D22)</f>
        <v>9.0849535863935845E-3</v>
      </c>
      <c r="D27" s="1">
        <f>SQRT(POWER($C$6*$C$11*$C$7/POWER(C22-D22,2),2)*POWER(C23,2)+POWER($C$6*$C$11*$C$7/POWER(C22-D22,2),2)*POWER(D23,2)+POWER($C$11*$C$7/(C22-D22),2)*POWER($E$6,2)+POWER($C$6*$C$11/(C22-D22),2)*POWER($E$7,2))</f>
        <v>1.8320659149831771E-4</v>
      </c>
      <c r="E27" s="1" t="s">
        <v>26</v>
      </c>
      <c r="F27" s="8" t="s">
        <v>29</v>
      </c>
      <c r="G27" s="1">
        <f>$C$6*$C$11*$C$7/(G22-H22)</f>
        <v>2.3134406811776581E-3</v>
      </c>
      <c r="H27" s="1">
        <f>SQRT(POWER($C$6*$C$11*$C$7/POWER(G22-H22,2),2)*POWER(G23,2)+POWER($C$6*$C$11*$C$7/POWER(G22-H22,2),2)*POWER(H23,2)+POWER($C$11*$C$7/(G22-H22),2)*POWER($E$6,2)+POWER($C$6*$C$11/(G22-H22),2)*POWER($E$7,2))</f>
        <v>4.657395845819671E-5</v>
      </c>
      <c r="I27" s="3" t="s">
        <v>27</v>
      </c>
    </row>
    <row r="28" spans="2:9" x14ac:dyDescent="0.3">
      <c r="B28" s="4" t="s">
        <v>30</v>
      </c>
      <c r="C28" s="5">
        <f>C27-G27</f>
        <v>6.7715129052159269E-3</v>
      </c>
      <c r="D28" s="5">
        <f>SQRT(POWER(D27,2)+POWER(H27,2))</f>
        <v>1.8903382971017989E-4</v>
      </c>
      <c r="E28" s="5" t="s">
        <v>32</v>
      </c>
      <c r="F28" s="5" t="s">
        <v>31</v>
      </c>
      <c r="G28" s="5">
        <f>C8*(POWER(C4,2)+POWER(C5,2))/2</f>
        <v>6.2799749999999993E-3</v>
      </c>
      <c r="H28" s="5">
        <f>SQRT(POWER((POWER(C4,2)+POWER(C5,2))/2,2)*POWER(E8,2)+POWER(C8*C4,2)*POWER(E4,2)+POWER(C8*C5,2)*POWER(E5,2))</f>
        <v>4.1727929716393042E-6</v>
      </c>
      <c r="I28" s="6" t="s">
        <v>33</v>
      </c>
    </row>
    <row r="30" spans="2:9" x14ac:dyDescent="0.3">
      <c r="B30" s="39" t="s">
        <v>34</v>
      </c>
      <c r="C30" s="40"/>
      <c r="D30" s="40"/>
      <c r="E30" s="40"/>
      <c r="F30" s="40"/>
      <c r="G30" s="40"/>
      <c r="H30" s="40"/>
      <c r="I30" s="41"/>
    </row>
    <row r="31" spans="2:9" ht="16.5" x14ac:dyDescent="0.3">
      <c r="B31" s="42" t="s">
        <v>38</v>
      </c>
      <c r="C31" s="10" t="s">
        <v>35</v>
      </c>
      <c r="D31" s="10" t="s">
        <v>36</v>
      </c>
      <c r="E31" s="11" t="s">
        <v>37</v>
      </c>
      <c r="F31" s="35" t="s">
        <v>39</v>
      </c>
      <c r="G31" s="1" t="s">
        <v>35</v>
      </c>
      <c r="H31" s="1" t="s">
        <v>36</v>
      </c>
      <c r="I31" s="3" t="s">
        <v>37</v>
      </c>
    </row>
    <row r="32" spans="2:9" x14ac:dyDescent="0.3">
      <c r="B32" s="34"/>
      <c r="C32" s="14">
        <v>1.4999999999999999E-2</v>
      </c>
      <c r="D32" s="9">
        <v>9.6994000000000007</v>
      </c>
      <c r="E32" s="20">
        <f>1/POWER(D32,2)</f>
        <v>1.0629436952062116E-2</v>
      </c>
      <c r="F32" s="35"/>
      <c r="G32" s="14">
        <v>1.4999999999999999E-2</v>
      </c>
      <c r="H32" s="9">
        <v>5.9756999999999998</v>
      </c>
      <c r="I32" s="20">
        <f>1/POWER(H32,2)</f>
        <v>2.8004152071452189E-2</v>
      </c>
    </row>
    <row r="33" spans="2:9" x14ac:dyDescent="0.3">
      <c r="B33" s="34"/>
      <c r="C33" s="14">
        <v>0.02</v>
      </c>
      <c r="D33" s="9">
        <v>8.1342999999999996</v>
      </c>
      <c r="E33" s="20">
        <f t="shared" ref="E33:E39" si="0">1/POWER(D33,2)</f>
        <v>1.5113311336127325E-2</v>
      </c>
      <c r="F33" s="35"/>
      <c r="G33" s="14">
        <v>0.02</v>
      </c>
      <c r="H33" s="9">
        <v>4.9561000000000002</v>
      </c>
      <c r="I33" s="20">
        <f t="shared" ref="I33:I39" si="1">1/POWER(H33,2)</f>
        <v>4.0711760102960459E-2</v>
      </c>
    </row>
    <row r="34" spans="2:9" x14ac:dyDescent="0.3">
      <c r="B34" s="34"/>
      <c r="C34" s="14">
        <v>2.5000000000000001E-2</v>
      </c>
      <c r="D34" s="9">
        <v>7.0682999999999998</v>
      </c>
      <c r="E34" s="20">
        <f t="shared" si="0"/>
        <v>2.0015666306052213E-2</v>
      </c>
      <c r="F34" s="35"/>
      <c r="G34" s="14">
        <v>2.5000000000000001E-2</v>
      </c>
      <c r="H34" s="9">
        <v>4.4462999999999999</v>
      </c>
      <c r="I34" s="20">
        <f t="shared" si="1"/>
        <v>5.05827545830329E-2</v>
      </c>
    </row>
    <row r="35" spans="2:9" x14ac:dyDescent="0.3">
      <c r="B35" s="34"/>
      <c r="C35" s="14">
        <v>0.03</v>
      </c>
      <c r="D35" s="9">
        <v>6.4089</v>
      </c>
      <c r="E35" s="20">
        <f t="shared" si="0"/>
        <v>2.4346302265023583E-2</v>
      </c>
      <c r="F35" s="35"/>
      <c r="G35" s="14">
        <v>0.03</v>
      </c>
      <c r="H35" s="9">
        <v>3.9889000000000001</v>
      </c>
      <c r="I35" s="20">
        <f t="shared" si="1"/>
        <v>6.2848324228089128E-2</v>
      </c>
    </row>
    <row r="36" spans="2:9" x14ac:dyDescent="0.3">
      <c r="B36" s="34"/>
      <c r="C36" s="14">
        <v>3.5000000000000003E-2</v>
      </c>
      <c r="D36" s="9">
        <v>5.9420000000000002</v>
      </c>
      <c r="E36" s="20">
        <f t="shared" si="0"/>
        <v>2.8322703445094344E-2</v>
      </c>
      <c r="F36" s="35"/>
      <c r="G36" s="14">
        <v>3.5000000000000003E-2</v>
      </c>
      <c r="H36" s="9">
        <v>3.6818</v>
      </c>
      <c r="I36" s="20">
        <f t="shared" si="1"/>
        <v>7.3769971084030342E-2</v>
      </c>
    </row>
    <row r="37" spans="2:9" x14ac:dyDescent="0.3">
      <c r="B37" s="34"/>
      <c r="C37" s="14">
        <v>0.04</v>
      </c>
      <c r="D37" s="9">
        <v>5.5462999999999996</v>
      </c>
      <c r="E37" s="20">
        <f t="shared" si="0"/>
        <v>3.2508227184573996E-2</v>
      </c>
      <c r="F37" s="35"/>
      <c r="G37" s="14">
        <v>0.04</v>
      </c>
      <c r="H37" s="9">
        <v>3.4704000000000002</v>
      </c>
      <c r="I37" s="20">
        <f t="shared" si="1"/>
        <v>8.3031126602460884E-2</v>
      </c>
    </row>
    <row r="38" spans="2:9" x14ac:dyDescent="0.3">
      <c r="B38" s="34"/>
      <c r="C38" s="14">
        <v>4.4999999999999998E-2</v>
      </c>
      <c r="D38" s="9">
        <v>5.1962000000000002</v>
      </c>
      <c r="E38" s="20">
        <f t="shared" si="0"/>
        <v>3.703635880528712E-2</v>
      </c>
      <c r="F38" s="35"/>
      <c r="G38" s="14">
        <v>4.4999999999999998E-2</v>
      </c>
      <c r="H38" s="9">
        <v>3.2795999999999998</v>
      </c>
      <c r="I38" s="20">
        <f t="shared" si="1"/>
        <v>9.2973299660040545E-2</v>
      </c>
    </row>
    <row r="39" spans="2:9" x14ac:dyDescent="0.3">
      <c r="B39" s="43"/>
      <c r="C39" s="15">
        <v>0.05</v>
      </c>
      <c r="D39" s="12">
        <v>4.8400999999999996</v>
      </c>
      <c r="E39" s="21">
        <f t="shared" si="0"/>
        <v>4.2686577033952837E-2</v>
      </c>
      <c r="F39" s="44"/>
      <c r="G39" s="15">
        <v>0.05</v>
      </c>
      <c r="H39" s="12">
        <v>3.1153</v>
      </c>
      <c r="I39" s="21">
        <f t="shared" si="1"/>
        <v>0.10303867131287132</v>
      </c>
    </row>
    <row r="40" spans="2:9" x14ac:dyDescent="0.3">
      <c r="B40" s="31" t="s">
        <v>48</v>
      </c>
      <c r="C40" s="32"/>
      <c r="D40" s="32"/>
      <c r="E40" s="32"/>
      <c r="F40" s="32"/>
      <c r="G40" s="32"/>
      <c r="H40" s="32"/>
      <c r="I40" s="33"/>
    </row>
    <row r="41" spans="2:9" x14ac:dyDescent="0.3">
      <c r="B41" s="2"/>
      <c r="I41" s="3"/>
    </row>
    <row r="42" spans="2:9" x14ac:dyDescent="0.3">
      <c r="B42" s="2"/>
      <c r="I42" s="3"/>
    </row>
    <row r="43" spans="2:9" x14ac:dyDescent="0.3">
      <c r="B43" s="2"/>
      <c r="I43" s="3"/>
    </row>
    <row r="44" spans="2:9" x14ac:dyDescent="0.3">
      <c r="B44" s="2"/>
      <c r="I44" s="3"/>
    </row>
    <row r="45" spans="2:9" x14ac:dyDescent="0.3">
      <c r="B45" s="2"/>
      <c r="I45" s="3"/>
    </row>
    <row r="46" spans="2:9" x14ac:dyDescent="0.3">
      <c r="B46" s="2"/>
      <c r="I46" s="3"/>
    </row>
    <row r="47" spans="2:9" x14ac:dyDescent="0.3">
      <c r="B47" s="2"/>
      <c r="I47" s="3"/>
    </row>
    <row r="48" spans="2:9" x14ac:dyDescent="0.3">
      <c r="B48" s="2"/>
      <c r="I48" s="3"/>
    </row>
    <row r="49" spans="2:9" x14ac:dyDescent="0.3">
      <c r="B49" s="2"/>
      <c r="I49" s="3"/>
    </row>
    <row r="50" spans="2:9" x14ac:dyDescent="0.3">
      <c r="B50" s="2"/>
      <c r="I50" s="3"/>
    </row>
    <row r="51" spans="2:9" x14ac:dyDescent="0.3">
      <c r="B51" s="2"/>
      <c r="I51" s="3"/>
    </row>
    <row r="52" spans="2:9" x14ac:dyDescent="0.3">
      <c r="B52" s="2"/>
      <c r="I52" s="3"/>
    </row>
    <row r="53" spans="2:9" x14ac:dyDescent="0.3">
      <c r="B53" s="2"/>
      <c r="I53" s="3"/>
    </row>
    <row r="54" spans="2:9" x14ac:dyDescent="0.3">
      <c r="B54" s="2"/>
      <c r="I54" s="3"/>
    </row>
    <row r="55" spans="2:9" x14ac:dyDescent="0.3">
      <c r="B55" s="2"/>
      <c r="I55" s="3"/>
    </row>
    <row r="56" spans="2:9" x14ac:dyDescent="0.3">
      <c r="B56" s="4"/>
      <c r="C56" s="5"/>
      <c r="D56" s="5"/>
      <c r="E56" s="5"/>
      <c r="F56" s="5"/>
      <c r="G56" s="5"/>
      <c r="H56" s="5"/>
      <c r="I56" s="6"/>
    </row>
    <row r="57" spans="2:9" x14ac:dyDescent="0.3">
      <c r="B57" s="36" t="s">
        <v>46</v>
      </c>
      <c r="C57" s="37"/>
      <c r="D57" s="37"/>
      <c r="E57" s="37"/>
      <c r="F57" s="37"/>
      <c r="G57" s="37"/>
      <c r="H57" s="37"/>
      <c r="I57" s="38"/>
    </row>
    <row r="58" spans="2:9" x14ac:dyDescent="0.3">
      <c r="B58" s="26" t="s">
        <v>38</v>
      </c>
      <c r="C58" s="27"/>
      <c r="D58" s="27"/>
      <c r="E58" s="28"/>
      <c r="F58" s="29" t="s">
        <v>39</v>
      </c>
      <c r="G58" s="29"/>
      <c r="H58" s="29"/>
      <c r="I58" s="30"/>
    </row>
    <row r="59" spans="2:9" ht="16.5" customHeight="1" x14ac:dyDescent="0.3">
      <c r="B59" s="2" t="s">
        <v>40</v>
      </c>
      <c r="C59" s="14">
        <f>AVERAGE(C32:C39)</f>
        <v>3.2500000000000001E-2</v>
      </c>
      <c r="D59" s="1" t="s">
        <v>41</v>
      </c>
      <c r="E59" s="3">
        <f>AVERAGE(E32:E39)</f>
        <v>2.6332322916021694E-2</v>
      </c>
      <c r="F59" s="1" t="s">
        <v>40</v>
      </c>
      <c r="G59" s="14">
        <f>AVERAGE(G32:G39)</f>
        <v>3.2500000000000001E-2</v>
      </c>
      <c r="H59" s="1" t="s">
        <v>41</v>
      </c>
      <c r="I59" s="3">
        <f>AVERAGE(I32:I39)</f>
        <v>6.687000745561722E-2</v>
      </c>
    </row>
    <row r="60" spans="2:9" ht="16.5" customHeight="1" x14ac:dyDescent="0.3">
      <c r="B60" s="34" t="s">
        <v>42</v>
      </c>
      <c r="C60" s="1">
        <f t="shared" ref="C60:C67" si="2">C32*E32</f>
        <v>1.5944155428093172E-4</v>
      </c>
      <c r="D60" s="35" t="s">
        <v>43</v>
      </c>
      <c r="E60" s="3">
        <f t="shared" ref="E60:E67" si="3">POWER(E32,2)</f>
        <v>1.1298492991786357E-4</v>
      </c>
      <c r="F60" s="35" t="s">
        <v>42</v>
      </c>
      <c r="G60" s="1">
        <f t="shared" ref="G60:G67" si="4">G32*I32</f>
        <v>4.2006228107178284E-4</v>
      </c>
      <c r="H60" s="35" t="s">
        <v>43</v>
      </c>
      <c r="I60" s="3">
        <f t="shared" ref="I60:I67" si="5">POWER(I32,2)</f>
        <v>7.8423253324101997E-4</v>
      </c>
    </row>
    <row r="61" spans="2:9" x14ac:dyDescent="0.3">
      <c r="B61" s="34"/>
      <c r="C61" s="1">
        <f t="shared" si="2"/>
        <v>3.0226622672254648E-4</v>
      </c>
      <c r="D61" s="35"/>
      <c r="E61" s="3">
        <f t="shared" si="3"/>
        <v>2.284121795427147E-4</v>
      </c>
      <c r="F61" s="35"/>
      <c r="G61" s="1">
        <f t="shared" si="4"/>
        <v>8.1423520205920917E-4</v>
      </c>
      <c r="H61" s="35"/>
      <c r="I61" s="3">
        <f t="shared" si="5"/>
        <v>1.6574474106810029E-3</v>
      </c>
    </row>
    <row r="62" spans="2:9" x14ac:dyDescent="0.3">
      <c r="B62" s="34"/>
      <c r="C62" s="1">
        <f t="shared" si="2"/>
        <v>5.0039165765130536E-4</v>
      </c>
      <c r="D62" s="35"/>
      <c r="E62" s="3">
        <f t="shared" si="3"/>
        <v>4.0062689767523385E-4</v>
      </c>
      <c r="F62" s="35"/>
      <c r="G62" s="1">
        <f t="shared" si="4"/>
        <v>1.2645688645758226E-3</v>
      </c>
      <c r="H62" s="35"/>
      <c r="I62" s="3">
        <f t="shared" si="5"/>
        <v>2.5586150612073358E-3</v>
      </c>
    </row>
    <row r="63" spans="2:9" x14ac:dyDescent="0.3">
      <c r="B63" s="34"/>
      <c r="C63" s="1">
        <f t="shared" si="2"/>
        <v>7.3038906795070747E-4</v>
      </c>
      <c r="D63" s="35"/>
      <c r="E63" s="3">
        <f t="shared" si="3"/>
        <v>5.9274243397989244E-4</v>
      </c>
      <c r="F63" s="35"/>
      <c r="G63" s="1">
        <f t="shared" si="4"/>
        <v>1.8854497268426737E-3</v>
      </c>
      <c r="H63" s="35"/>
      <c r="I63" s="3">
        <f t="shared" si="5"/>
        <v>3.9499118582790151E-3</v>
      </c>
    </row>
    <row r="64" spans="2:9" x14ac:dyDescent="0.3">
      <c r="B64" s="34"/>
      <c r="C64" s="1">
        <f t="shared" si="2"/>
        <v>9.9129462057830206E-4</v>
      </c>
      <c r="D64" s="35"/>
      <c r="E64" s="3">
        <f t="shared" si="3"/>
        <v>8.0217553043875902E-4</v>
      </c>
      <c r="F64" s="35"/>
      <c r="G64" s="1">
        <f t="shared" si="4"/>
        <v>2.581948987941062E-3</v>
      </c>
      <c r="H64" s="35"/>
      <c r="I64" s="3">
        <f t="shared" si="5"/>
        <v>5.4420086337386726E-3</v>
      </c>
    </row>
    <row r="65" spans="2:9" x14ac:dyDescent="0.3">
      <c r="B65" s="34"/>
      <c r="C65" s="1">
        <f t="shared" si="2"/>
        <v>1.3003290873829598E-3</v>
      </c>
      <c r="D65" s="35"/>
      <c r="E65" s="3">
        <f t="shared" si="3"/>
        <v>1.0567848346838757E-3</v>
      </c>
      <c r="F65" s="35"/>
      <c r="G65" s="1">
        <f t="shared" si="4"/>
        <v>3.3212450640984353E-3</v>
      </c>
      <c r="H65" s="35"/>
      <c r="I65" s="3">
        <f t="shared" si="5"/>
        <v>6.8941679848738878E-3</v>
      </c>
    </row>
    <row r="66" spans="2:9" x14ac:dyDescent="0.3">
      <c r="B66" s="34"/>
      <c r="C66" s="1">
        <f t="shared" si="2"/>
        <v>1.6666361462379204E-3</v>
      </c>
      <c r="D66" s="35"/>
      <c r="E66" s="3">
        <f t="shared" si="3"/>
        <v>1.3716918735539687E-3</v>
      </c>
      <c r="F66" s="35"/>
      <c r="G66" s="1">
        <f t="shared" si="4"/>
        <v>4.1837984847018245E-3</v>
      </c>
      <c r="H66" s="35"/>
      <c r="I66" s="3">
        <f t="shared" si="5"/>
        <v>8.6440344496756961E-3</v>
      </c>
    </row>
    <row r="67" spans="2:9" x14ac:dyDescent="0.3">
      <c r="B67" s="34"/>
      <c r="C67" s="1">
        <f t="shared" si="2"/>
        <v>2.1343288516976421E-3</v>
      </c>
      <c r="D67" s="35"/>
      <c r="E67" s="3">
        <f t="shared" si="3"/>
        <v>1.8221438588755898E-3</v>
      </c>
      <c r="F67" s="35"/>
      <c r="G67" s="1">
        <f t="shared" si="4"/>
        <v>5.1519335656435667E-3</v>
      </c>
      <c r="H67" s="35"/>
      <c r="I67" s="3">
        <f t="shared" si="5"/>
        <v>1.0616967785921931E-2</v>
      </c>
    </row>
    <row r="68" spans="2:9" x14ac:dyDescent="0.3">
      <c r="B68" s="4" t="s">
        <v>44</v>
      </c>
      <c r="C68" s="5">
        <f>(SUM(C60:C67)-8*C59*E59)/(SUM(E60:E67)-8*POWER(E59,2))</f>
        <v>1.1168928305589467</v>
      </c>
      <c r="D68" s="5" t="s">
        <v>45</v>
      </c>
      <c r="E68" s="6">
        <f>C59-E59*C68</f>
        <v>3.0896173231323119E-3</v>
      </c>
      <c r="F68" s="5" t="s">
        <v>44</v>
      </c>
      <c r="G68" s="5">
        <f>(SUM(G60:G67)-8*G59*I59)/(SUM(I60:I67)-8*POWER(I59,2))</f>
        <v>0.46852910151218385</v>
      </c>
      <c r="H68" s="5" t="s">
        <v>45</v>
      </c>
      <c r="I68" s="6">
        <f>G59-I59*G68</f>
        <v>1.1694554887066305E-3</v>
      </c>
    </row>
    <row r="69" spans="2:9" x14ac:dyDescent="0.3">
      <c r="B69" s="36" t="s">
        <v>23</v>
      </c>
      <c r="C69" s="37"/>
      <c r="D69" s="37"/>
      <c r="E69" s="37"/>
      <c r="F69" s="37"/>
      <c r="G69" s="37"/>
      <c r="H69" s="37"/>
      <c r="I69" s="38"/>
    </row>
    <row r="70" spans="2:9" x14ac:dyDescent="0.3">
      <c r="B70" s="16" t="s">
        <v>47</v>
      </c>
      <c r="C70" s="22">
        <f>C68*$C$11*$C$7/(2*8*PI())</f>
        <v>5.4438698309252501E-3</v>
      </c>
      <c r="D70" s="16" t="s">
        <v>29</v>
      </c>
      <c r="E70" s="22">
        <f>G68*$C$11*$C$7/(2*8*PI())</f>
        <v>2.2836671261970971E-3</v>
      </c>
      <c r="F70" s="16" t="s">
        <v>30</v>
      </c>
      <c r="G70" s="22">
        <f>C70-E70</f>
        <v>3.160202704728153E-3</v>
      </c>
      <c r="H70" s="5" t="s">
        <v>31</v>
      </c>
      <c r="I70" s="19">
        <f>C10*POWER(C9,2)/2</f>
        <v>3.3480000000000003E-3</v>
      </c>
    </row>
    <row r="72" spans="2:9" x14ac:dyDescent="0.3">
      <c r="H72" s="36" t="s">
        <v>49</v>
      </c>
      <c r="I72" s="38"/>
    </row>
  </sheetData>
  <mergeCells count="20">
    <mergeCell ref="B2:I2"/>
    <mergeCell ref="B13:I13"/>
    <mergeCell ref="B14:B21"/>
    <mergeCell ref="B30:I30"/>
    <mergeCell ref="B31:B39"/>
    <mergeCell ref="F31:F39"/>
    <mergeCell ref="F14:F21"/>
    <mergeCell ref="E14:E24"/>
    <mergeCell ref="I14:I24"/>
    <mergeCell ref="B25:I25"/>
    <mergeCell ref="B69:I69"/>
    <mergeCell ref="B58:E58"/>
    <mergeCell ref="F58:I58"/>
    <mergeCell ref="B40:I40"/>
    <mergeCell ref="H72:I72"/>
    <mergeCell ref="B60:B67"/>
    <mergeCell ref="H60:H67"/>
    <mergeCell ref="F60:F67"/>
    <mergeCell ref="D60:D67"/>
    <mergeCell ref="B57:I57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 lao</dc:creator>
  <cp:lastModifiedBy>nuo lao</cp:lastModifiedBy>
  <dcterms:created xsi:type="dcterms:W3CDTF">2015-06-05T18:19:34Z</dcterms:created>
  <dcterms:modified xsi:type="dcterms:W3CDTF">2024-05-29T17:46:28Z</dcterms:modified>
</cp:coreProperties>
</file>