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己用\龙的文档(北理)\大二上\物理实验\自己的备份\声速测量实验\"/>
    </mc:Choice>
  </mc:AlternateContent>
  <xr:revisionPtr revIDLastSave="0" documentId="13_ncr:1_{0CBBC905-F792-40D7-BB63-9BA79E6A0DA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3" i="1" l="1"/>
  <c r="R116" i="1" s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67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N115" i="1"/>
  <c r="N84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N114" i="1" s="1"/>
  <c r="R113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C4" i="1"/>
  <c r="N86" i="1" l="1"/>
  <c r="R83" i="1" s="1"/>
  <c r="N85" i="1"/>
  <c r="R84" i="1" s="1"/>
  <c r="R87" i="1" s="1"/>
  <c r="R112" i="1"/>
  <c r="R114" i="1" s="1"/>
  <c r="C25" i="1"/>
  <c r="C54" i="1"/>
  <c r="J38" i="1" s="1"/>
  <c r="J16" i="1" l="1"/>
  <c r="R85" i="1"/>
  <c r="J17" i="1"/>
  <c r="J20" i="1"/>
  <c r="J10" i="1"/>
  <c r="J18" i="1"/>
  <c r="J19" i="1"/>
  <c r="J21" i="1"/>
  <c r="J52" i="1"/>
  <c r="J42" i="1"/>
  <c r="J50" i="1"/>
  <c r="J9" i="1"/>
  <c r="C59" i="1"/>
  <c r="C61" i="1" s="1"/>
  <c r="J39" i="1"/>
  <c r="J46" i="1"/>
  <c r="J43" i="1"/>
  <c r="J40" i="1"/>
  <c r="J23" i="1"/>
  <c r="J14" i="1"/>
  <c r="J47" i="1"/>
  <c r="J44" i="1"/>
  <c r="J13" i="1"/>
  <c r="J11" i="1"/>
  <c r="J49" i="1"/>
  <c r="J48" i="1"/>
  <c r="J51" i="1"/>
  <c r="J41" i="1"/>
  <c r="C30" i="1"/>
  <c r="C32" i="1" s="1"/>
  <c r="J15" i="1"/>
  <c r="J12" i="1"/>
  <c r="J22" i="1"/>
  <c r="J45" i="1"/>
  <c r="C55" i="1" l="1"/>
  <c r="C57" i="1" s="1"/>
  <c r="C60" i="1" s="1"/>
  <c r="C26" i="1"/>
  <c r="C28" i="1" s="1"/>
  <c r="C31" i="1" s="1"/>
</calcChain>
</file>

<file path=xl/sharedStrings.xml><?xml version="1.0" encoding="utf-8"?>
<sst xmlns="http://schemas.openxmlformats.org/spreadsheetml/2006/main" count="294" uniqueCount="101">
  <si>
    <t>频率f(KHz)</t>
  </si>
  <si>
    <t>室温t(℃)</t>
  </si>
  <si>
    <t>声速（理论值）v（m/s）</t>
  </si>
  <si>
    <t>共振干涉法（驻波法）</t>
  </si>
  <si>
    <t>波节</t>
  </si>
  <si>
    <t>位置（mm）</t>
  </si>
  <si>
    <t>波节差</t>
  </si>
  <si>
    <t>位置差（mm）</t>
  </si>
  <si>
    <r>
      <rPr>
        <sz val="11"/>
        <color theme="1"/>
        <rFont val="宋体"/>
        <charset val="134"/>
        <scheme val="minor"/>
      </rPr>
      <t>λ</t>
    </r>
    <r>
      <rPr>
        <vertAlign val="subscript"/>
        <sz val="11"/>
        <color theme="1"/>
        <rFont val="宋体"/>
        <charset val="134"/>
        <scheme val="minor"/>
      </rPr>
      <t>i</t>
    </r>
  </si>
  <si>
    <r>
      <rPr>
        <sz val="11"/>
        <color theme="1"/>
        <rFont val="宋体"/>
        <charset val="134"/>
        <scheme val="minor"/>
      </rPr>
      <t>(λ</t>
    </r>
    <r>
      <rPr>
        <vertAlign val="subscript"/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-λ)</t>
    </r>
    <r>
      <rPr>
        <vertAlign val="superscript"/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</si>
  <si>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</si>
  <si>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16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</si>
  <si>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</si>
  <si>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</si>
  <si>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17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</si>
  <si>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</si>
  <si>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</si>
  <si>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18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</si>
  <si>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</si>
  <si>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</si>
  <si>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19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</si>
  <si>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</si>
  <si>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</si>
  <si>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20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</si>
  <si>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</si>
  <si>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</si>
  <si>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</si>
  <si>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</si>
  <si>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</si>
  <si>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</si>
  <si>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</si>
  <si>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</si>
  <si>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</si>
  <si>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</si>
  <si>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</si>
  <si>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</si>
  <si>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</si>
  <si>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10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</si>
  <si>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25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</si>
  <si>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10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</si>
  <si>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</si>
  <si>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26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</si>
  <si>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</si>
  <si>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</si>
  <si>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27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</si>
  <si>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</si>
  <si>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</si>
  <si>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28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</si>
  <si>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</si>
  <si>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</si>
  <si>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29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</si>
  <si>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</si>
  <si>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15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</si>
  <si>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30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</si>
  <si>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15</t>
    </r>
  </si>
  <si>
    <t>λ的平均值</t>
  </si>
  <si>
    <r>
      <rPr>
        <sz val="11"/>
        <color theme="1"/>
        <rFont val="宋体"/>
        <charset val="134"/>
        <scheme val="minor"/>
      </rPr>
      <t>λ的A类不确定度u</t>
    </r>
    <r>
      <rPr>
        <vertAlign val="subscript"/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(λ)</t>
    </r>
  </si>
  <si>
    <r>
      <rPr>
        <sz val="11"/>
        <color theme="1"/>
        <rFont val="宋体"/>
        <charset val="134"/>
        <scheme val="minor"/>
      </rPr>
      <t>λ的B类不确定度u</t>
    </r>
    <r>
      <rPr>
        <vertAlign val="subscript"/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(λ)</t>
    </r>
  </si>
  <si>
    <t>λ的不确定度u(λ)</t>
  </si>
  <si>
    <t>f的不确定度u(f)</t>
  </si>
  <si>
    <t>v</t>
  </si>
  <si>
    <r>
      <rPr>
        <sz val="11"/>
        <color theme="1"/>
        <rFont val="宋体"/>
        <charset val="134"/>
        <scheme val="minor"/>
      </rPr>
      <t>u</t>
    </r>
    <r>
      <rPr>
        <vertAlign val="subscript"/>
        <sz val="11"/>
        <color theme="1"/>
        <rFont val="宋体"/>
        <charset val="134"/>
        <scheme val="minor"/>
      </rPr>
      <t>v</t>
    </r>
  </si>
  <si>
    <t>v的相对误差E</t>
  </si>
  <si>
    <t>相位比较法（行波法）</t>
  </si>
  <si>
    <t>λi</t>
  </si>
  <si>
    <t xml:space="preserve"> </t>
  </si>
  <si>
    <t>位置差(mm)</t>
    <phoneticPr fontId="6" type="noConversion"/>
  </si>
  <si>
    <t>位置(mm)</t>
    <phoneticPr fontId="6" type="noConversion"/>
  </si>
  <si>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的A类不确定度u</t>
    </r>
    <r>
      <rPr>
        <vertAlign val="subscript"/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)</t>
    </r>
    <phoneticPr fontId="6" type="noConversion"/>
  </si>
  <si>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的B类不确定度u</t>
    </r>
    <r>
      <rPr>
        <vertAlign val="subscript"/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)</t>
    </r>
    <phoneticPr fontId="6" type="noConversion"/>
  </si>
  <si>
    <t>声速v(m/s)</t>
    <phoneticPr fontId="6" type="noConversion"/>
  </si>
  <si>
    <t>声速v最终结果(m/s)</t>
    <phoneticPr fontId="6" type="noConversion"/>
  </si>
  <si>
    <t>344.9(1.0)</t>
    <phoneticPr fontId="6" type="noConversion"/>
  </si>
  <si>
    <t>341.2(1.3)</t>
    <phoneticPr fontId="6" type="noConversion"/>
  </si>
  <si>
    <t>数据处理(竖着看)</t>
    <phoneticPr fontId="6" type="noConversion"/>
  </si>
  <si>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Calibri"/>
        <family val="2"/>
      </rPr>
      <t>mm</t>
    </r>
    <r>
      <rPr>
        <sz val="11"/>
        <color theme="1"/>
        <rFont val="宋体"/>
        <charset val="134"/>
        <scheme val="minor"/>
      </rPr>
      <t>)</t>
    </r>
    <phoneticPr fontId="6" type="noConversion"/>
  </si>
  <si>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的A类不确定度u</t>
    </r>
    <r>
      <rPr>
        <vertAlign val="subscript"/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1"/>
        <charset val="2"/>
        <scheme val="minor"/>
      </rPr>
      <t>(mm)</t>
    </r>
    <phoneticPr fontId="6" type="noConversion"/>
  </si>
  <si>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的B类不确定度u</t>
    </r>
    <r>
      <rPr>
        <vertAlign val="subscript"/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1"/>
        <charset val="2"/>
        <scheme val="minor"/>
      </rPr>
      <t>(mm)</t>
    </r>
    <phoneticPr fontId="6" type="noConversion"/>
  </si>
  <si>
    <t>f的不确定度u(f)(kHz)</t>
    <phoneticPr fontId="6" type="noConversion"/>
  </si>
  <si>
    <t>频率f(kHz)</t>
    <phoneticPr fontId="6" type="noConversion"/>
  </si>
  <si>
    <t>v的不确定度u(v)(m/s)</t>
    <phoneticPr fontId="6" type="noConversion"/>
  </si>
  <si>
    <r>
      <t>声速理论值v</t>
    </r>
    <r>
      <rPr>
        <vertAlign val="subscript"/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(m/s)</t>
    </r>
    <phoneticPr fontId="6" type="noConversion"/>
  </si>
  <si>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的不确定度u(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</rPr>
      <t>λ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1"/>
        <charset val="2"/>
        <scheme val="minor"/>
      </rPr>
      <t>(mm)</t>
    </r>
    <phoneticPr fontId="6" type="noConversion"/>
  </si>
  <si>
    <t>波长</t>
    <phoneticPr fontId="6" type="noConversion"/>
  </si>
  <si>
    <t>波长(mm)</t>
    <phoneticPr fontId="6" type="noConversion"/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</si>
  <si>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1</t>
    </r>
    <phoneticPr fontId="6" type="noConversion"/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</si>
  <si>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</si>
  <si>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</si>
  <si>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</si>
  <si>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</si>
  <si>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</si>
  <si>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</si>
  <si>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</si>
  <si>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</si>
  <si>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</si>
  <si>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</si>
  <si>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</si>
  <si>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</si>
  <si>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</si>
  <si>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</si>
  <si>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v的相对误差</t>
    </r>
    <r>
      <rPr>
        <sz val="11"/>
        <color theme="1"/>
        <rFont val="Symbol"/>
        <family val="1"/>
        <charset val="2"/>
      </rPr>
      <t>d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</si>
</sst>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0000_ "/>
    <numFmt numFmtId="179" formatCode="0.000000"/>
  </numFmts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</font>
    <font>
      <sz val="11"/>
      <color theme="1"/>
      <name val="宋体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>
      <alignment vertical="center"/>
    </xf>
    <xf numFmtId="0" fontId="1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238760</xdr:colOff>
      <xdr:row>29</xdr:row>
      <xdr:rowOff>64770</xdr:rowOff>
    </xdr:from>
    <xdr:ext cx="309880" cy="274955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622290" y="6054090"/>
          <a:ext cx="309880" cy="2749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zh-CN" altLang="en-US" sz="1100"/>
        </a:p>
      </xdr:txBody>
    </xdr:sp>
    <xdr:clientData/>
  </xdr:oneCellAnchor>
  <xdr:oneCellAnchor>
    <xdr:from>
      <xdr:col>6</xdr:col>
      <xdr:colOff>238760</xdr:colOff>
      <xdr:row>58</xdr:row>
      <xdr:rowOff>64770</xdr:rowOff>
    </xdr:from>
    <xdr:ext cx="309880" cy="274955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622290" y="12081510"/>
          <a:ext cx="309880" cy="2749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16"/>
  <sheetViews>
    <sheetView tabSelected="1" topLeftCell="A53" zoomScaleNormal="100" workbookViewId="0">
      <selection activeCell="R116" sqref="R116:S116"/>
    </sheetView>
  </sheetViews>
  <sheetFormatPr defaultColWidth="9" defaultRowHeight="14.4" x14ac:dyDescent="0.25"/>
  <cols>
    <col min="2" max="2" width="24.21875" customWidth="1"/>
    <col min="3" max="3" width="11.88671875" customWidth="1"/>
    <col min="4" max="4" width="10.21875" customWidth="1"/>
    <col min="5" max="5" width="11.88671875" customWidth="1"/>
    <col min="6" max="6" width="11.21875" customWidth="1"/>
    <col min="7" max="7" width="14.109375" customWidth="1"/>
    <col min="9" max="9" width="8.6640625" customWidth="1"/>
    <col min="10" max="10" width="10.77734375"/>
    <col min="12" max="19" width="12.77734375" customWidth="1"/>
  </cols>
  <sheetData>
    <row r="2" spans="2:19" x14ac:dyDescent="0.25">
      <c r="B2" s="1" t="s">
        <v>0</v>
      </c>
      <c r="C2" s="1">
        <v>37.479999999999997</v>
      </c>
    </row>
    <row r="3" spans="2:19" x14ac:dyDescent="0.25">
      <c r="B3" s="1" t="s">
        <v>1</v>
      </c>
      <c r="C3" s="1">
        <v>16.100000000000001</v>
      </c>
    </row>
    <row r="4" spans="2:19" x14ac:dyDescent="0.25">
      <c r="B4" s="1" t="s">
        <v>2</v>
      </c>
      <c r="C4" s="2">
        <f>331.45*SQRT(1+C3/273.15)</f>
        <v>341.07831180469952</v>
      </c>
    </row>
    <row r="6" spans="2:19" x14ac:dyDescent="0.25">
      <c r="B6" s="14" t="s">
        <v>3</v>
      </c>
      <c r="C6" s="14"/>
      <c r="D6" s="14"/>
      <c r="E6" s="14"/>
      <c r="F6" s="14"/>
      <c r="G6" s="14"/>
    </row>
    <row r="7" spans="2:19" x14ac:dyDescent="0.25">
      <c r="B7" s="14"/>
      <c r="C7" s="14"/>
      <c r="D7" s="14"/>
      <c r="E7" s="14"/>
      <c r="F7" s="14"/>
      <c r="G7" s="14"/>
    </row>
    <row r="8" spans="2:19" ht="16.8" x14ac:dyDescent="0.25">
      <c r="B8" s="1" t="s">
        <v>4</v>
      </c>
      <c r="C8" s="1" t="s">
        <v>5</v>
      </c>
      <c r="D8" s="1" t="s">
        <v>4</v>
      </c>
      <c r="E8" s="1" t="s">
        <v>5</v>
      </c>
      <c r="F8" s="1" t="s">
        <v>6</v>
      </c>
      <c r="G8" s="1" t="s">
        <v>7</v>
      </c>
      <c r="I8" s="1" t="s">
        <v>8</v>
      </c>
      <c r="J8" s="1" t="s">
        <v>9</v>
      </c>
    </row>
    <row r="9" spans="2:19" ht="16.8" x14ac:dyDescent="0.25">
      <c r="B9" s="1" t="s">
        <v>10</v>
      </c>
      <c r="C9" s="3">
        <v>0</v>
      </c>
      <c r="D9" s="1" t="s">
        <v>11</v>
      </c>
      <c r="E9" s="3">
        <v>69.11</v>
      </c>
      <c r="F9" s="1" t="s">
        <v>12</v>
      </c>
      <c r="G9" s="3">
        <f>E9-C9</f>
        <v>69.11</v>
      </c>
      <c r="I9" s="2">
        <f>G9/15*2</f>
        <v>9.2146666666666661</v>
      </c>
      <c r="J9" s="10">
        <f>(I9-$C$25)*(I9-$C$25)</f>
        <v>1.8255012345678193E-4</v>
      </c>
      <c r="R9" s="9"/>
      <c r="S9" s="11"/>
    </row>
    <row r="10" spans="2:19" ht="16.8" x14ac:dyDescent="0.25">
      <c r="B10" s="1" t="s">
        <v>13</v>
      </c>
      <c r="C10" s="3">
        <v>4.54</v>
      </c>
      <c r="D10" s="1" t="s">
        <v>14</v>
      </c>
      <c r="E10" s="3">
        <v>73.489999999999995</v>
      </c>
      <c r="F10" s="1" t="s">
        <v>15</v>
      </c>
      <c r="G10" s="3">
        <f t="shared" ref="G10:G23" si="0">E10-C10</f>
        <v>68.949999999999989</v>
      </c>
      <c r="I10" s="2">
        <f t="shared" ref="I10:I23" si="1">G10/15*2</f>
        <v>9.1933333333333316</v>
      </c>
      <c r="J10" s="10">
        <f t="shared" ref="J10:J23" si="2">(I10-$C$25)*(I10-$C$25)</f>
        <v>6.1187160493850735E-5</v>
      </c>
      <c r="R10" s="9"/>
      <c r="S10" s="11"/>
    </row>
    <row r="11" spans="2:19" ht="16.8" x14ac:dyDescent="0.25">
      <c r="B11" s="1" t="s">
        <v>16</v>
      </c>
      <c r="C11" s="3">
        <v>9.23</v>
      </c>
      <c r="D11" s="1" t="s">
        <v>17</v>
      </c>
      <c r="E11" s="3">
        <v>78.150000000000006</v>
      </c>
      <c r="F11" s="1" t="s">
        <v>18</v>
      </c>
      <c r="G11" s="3">
        <f t="shared" si="0"/>
        <v>68.92</v>
      </c>
      <c r="I11" s="2">
        <f t="shared" si="1"/>
        <v>9.1893333333333338</v>
      </c>
      <c r="J11" s="10">
        <f t="shared" si="2"/>
        <v>1.3976493827158815E-4</v>
      </c>
      <c r="R11" s="9"/>
      <c r="S11" s="11"/>
    </row>
    <row r="12" spans="2:19" ht="16.8" x14ac:dyDescent="0.25">
      <c r="B12" s="1" t="s">
        <v>19</v>
      </c>
      <c r="C12" s="3">
        <v>13.9</v>
      </c>
      <c r="D12" s="1" t="s">
        <v>20</v>
      </c>
      <c r="E12" s="3">
        <v>82.99</v>
      </c>
      <c r="F12" s="1" t="s">
        <v>21</v>
      </c>
      <c r="G12" s="3">
        <f t="shared" si="0"/>
        <v>69.089999999999989</v>
      </c>
      <c r="I12" s="2">
        <f t="shared" si="1"/>
        <v>9.211999999999998</v>
      </c>
      <c r="J12" s="10">
        <f t="shared" si="2"/>
        <v>1.1760197530860324E-4</v>
      </c>
      <c r="R12" s="9"/>
      <c r="S12" s="11"/>
    </row>
    <row r="13" spans="2:19" ht="16.8" x14ac:dyDescent="0.25">
      <c r="B13" s="1" t="s">
        <v>22</v>
      </c>
      <c r="C13" s="3">
        <v>18.38</v>
      </c>
      <c r="D13" s="1" t="s">
        <v>23</v>
      </c>
      <c r="E13" s="3">
        <v>87.56</v>
      </c>
      <c r="F13" s="1" t="s">
        <v>24</v>
      </c>
      <c r="G13" s="3">
        <f t="shared" si="0"/>
        <v>69.180000000000007</v>
      </c>
      <c r="I13" s="2">
        <f t="shared" si="1"/>
        <v>9.2240000000000002</v>
      </c>
      <c r="J13" s="10">
        <f t="shared" si="2"/>
        <v>5.21868641975329E-4</v>
      </c>
      <c r="R13" s="9"/>
      <c r="S13" s="11"/>
    </row>
    <row r="14" spans="2:19" ht="16.8" x14ac:dyDescent="0.25">
      <c r="B14" s="1" t="s">
        <v>25</v>
      </c>
      <c r="C14" s="3">
        <v>23.11</v>
      </c>
      <c r="D14" s="1" t="s">
        <v>26</v>
      </c>
      <c r="E14" s="3">
        <v>92.17</v>
      </c>
      <c r="F14" s="1" t="s">
        <v>27</v>
      </c>
      <c r="G14" s="3">
        <f t="shared" si="0"/>
        <v>69.06</v>
      </c>
      <c r="I14" s="2">
        <f t="shared" si="1"/>
        <v>9.2080000000000002</v>
      </c>
      <c r="J14" s="10">
        <f t="shared" si="2"/>
        <v>4.6846419753092309E-5</v>
      </c>
      <c r="R14" s="9"/>
      <c r="S14" s="11"/>
    </row>
    <row r="15" spans="2:19" ht="16.8" x14ac:dyDescent="0.25">
      <c r="B15" s="1" t="s">
        <v>28</v>
      </c>
      <c r="C15" s="3">
        <v>27.65</v>
      </c>
      <c r="D15" s="1" t="s">
        <v>29</v>
      </c>
      <c r="E15" s="3">
        <v>96.79</v>
      </c>
      <c r="F15" s="1" t="s">
        <v>30</v>
      </c>
      <c r="G15" s="3">
        <f t="shared" si="0"/>
        <v>69.140000000000015</v>
      </c>
      <c r="I15" s="2">
        <f t="shared" si="1"/>
        <v>9.2186666666666692</v>
      </c>
      <c r="J15" s="10">
        <f t="shared" si="2"/>
        <v>3.0663901234577738E-4</v>
      </c>
      <c r="R15" s="9"/>
      <c r="S15" s="11"/>
    </row>
    <row r="16" spans="2:19" ht="16.8" x14ac:dyDescent="0.25">
      <c r="B16" s="1" t="s">
        <v>31</v>
      </c>
      <c r="C16" s="3">
        <v>32.33</v>
      </c>
      <c r="D16" s="1" t="s">
        <v>32</v>
      </c>
      <c r="E16" s="3">
        <v>101.39</v>
      </c>
      <c r="F16" s="1" t="s">
        <v>33</v>
      </c>
      <c r="G16" s="3">
        <f t="shared" si="0"/>
        <v>69.06</v>
      </c>
      <c r="I16" s="2">
        <f t="shared" si="1"/>
        <v>9.2080000000000002</v>
      </c>
      <c r="J16" s="10">
        <f t="shared" si="2"/>
        <v>4.6846419753092309E-5</v>
      </c>
      <c r="R16" s="9"/>
      <c r="S16" s="11"/>
    </row>
    <row r="17" spans="2:19" ht="16.8" x14ac:dyDescent="0.25">
      <c r="B17" s="1" t="s">
        <v>34</v>
      </c>
      <c r="C17" s="3">
        <v>37.119999999999997</v>
      </c>
      <c r="D17" s="1" t="s">
        <v>35</v>
      </c>
      <c r="E17" s="3">
        <v>106.02</v>
      </c>
      <c r="F17" s="1" t="s">
        <v>36</v>
      </c>
      <c r="G17" s="3">
        <f t="shared" si="0"/>
        <v>68.900000000000006</v>
      </c>
      <c r="I17" s="2">
        <f t="shared" si="1"/>
        <v>9.1866666666666674</v>
      </c>
      <c r="J17" s="10">
        <f t="shared" si="2"/>
        <v>2.0992790123453882E-4</v>
      </c>
      <c r="R17" s="9"/>
      <c r="S17" s="11"/>
    </row>
    <row r="18" spans="2:19" ht="16.8" x14ac:dyDescent="0.25">
      <c r="B18" s="1" t="s">
        <v>37</v>
      </c>
      <c r="C18" s="3">
        <v>41.47</v>
      </c>
      <c r="D18" s="1" t="s">
        <v>38</v>
      </c>
      <c r="E18" s="3">
        <v>110.48</v>
      </c>
      <c r="F18" s="1" t="s">
        <v>39</v>
      </c>
      <c r="G18" s="3">
        <f t="shared" si="0"/>
        <v>69.010000000000005</v>
      </c>
      <c r="I18" s="2">
        <f t="shared" si="1"/>
        <v>9.2013333333333343</v>
      </c>
      <c r="J18" s="10">
        <f t="shared" si="2"/>
        <v>3.1604938272019037E-8</v>
      </c>
      <c r="R18" s="9"/>
      <c r="S18" s="11"/>
    </row>
    <row r="19" spans="2:19" ht="16.8" x14ac:dyDescent="0.25">
      <c r="B19" s="1" t="s">
        <v>40</v>
      </c>
      <c r="C19" s="3">
        <v>46.12</v>
      </c>
      <c r="D19" s="1" t="s">
        <v>41</v>
      </c>
      <c r="E19" s="3">
        <v>115.13</v>
      </c>
      <c r="F19" s="1" t="s">
        <v>42</v>
      </c>
      <c r="G19" s="3">
        <f t="shared" si="0"/>
        <v>69.009999999999991</v>
      </c>
      <c r="I19" s="2">
        <f t="shared" si="1"/>
        <v>9.2013333333333325</v>
      </c>
      <c r="J19" s="10">
        <f t="shared" si="2"/>
        <v>3.1604938271387448E-8</v>
      </c>
      <c r="R19" s="9"/>
      <c r="S19" s="11"/>
    </row>
    <row r="20" spans="2:19" ht="16.8" x14ac:dyDescent="0.25">
      <c r="B20" s="1" t="s">
        <v>43</v>
      </c>
      <c r="C20" s="3">
        <v>50.8</v>
      </c>
      <c r="D20" s="1" t="s">
        <v>44</v>
      </c>
      <c r="E20" s="3">
        <v>119.59</v>
      </c>
      <c r="F20" s="1" t="s">
        <v>45</v>
      </c>
      <c r="G20" s="3">
        <f t="shared" si="0"/>
        <v>68.790000000000006</v>
      </c>
      <c r="I20" s="2">
        <f t="shared" si="1"/>
        <v>9.1720000000000006</v>
      </c>
      <c r="J20" s="10">
        <f t="shared" si="2"/>
        <v>8.5004641975303726E-4</v>
      </c>
      <c r="R20" s="9"/>
      <c r="S20" s="11"/>
    </row>
    <row r="21" spans="2:19" ht="16.8" x14ac:dyDescent="0.25">
      <c r="B21" s="1" t="s">
        <v>46</v>
      </c>
      <c r="C21" s="3">
        <v>55.32</v>
      </c>
      <c r="D21" s="1" t="s">
        <v>47</v>
      </c>
      <c r="E21" s="3">
        <v>124.18</v>
      </c>
      <c r="F21" s="1" t="s">
        <v>48</v>
      </c>
      <c r="G21" s="3">
        <f t="shared" si="0"/>
        <v>68.860000000000014</v>
      </c>
      <c r="I21" s="2">
        <f t="shared" si="1"/>
        <v>9.1813333333333347</v>
      </c>
      <c r="J21" s="10">
        <f t="shared" si="2"/>
        <v>3.9292049382709743E-4</v>
      </c>
      <c r="R21" s="9"/>
      <c r="S21" s="11"/>
    </row>
    <row r="22" spans="2:19" ht="16.8" x14ac:dyDescent="0.25">
      <c r="B22" s="1" t="s">
        <v>49</v>
      </c>
      <c r="C22" s="3">
        <v>60.02</v>
      </c>
      <c r="D22" s="1" t="s">
        <v>50</v>
      </c>
      <c r="E22" s="3">
        <v>128.93</v>
      </c>
      <c r="F22" s="1" t="s">
        <v>51</v>
      </c>
      <c r="G22" s="3">
        <f t="shared" si="0"/>
        <v>68.91</v>
      </c>
      <c r="I22" s="2">
        <f t="shared" si="1"/>
        <v>9.1879999999999988</v>
      </c>
      <c r="J22" s="10">
        <f t="shared" si="2"/>
        <v>1.7306864197533283E-4</v>
      </c>
      <c r="R22" s="9"/>
      <c r="S22" s="11"/>
    </row>
    <row r="23" spans="2:19" ht="16.8" x14ac:dyDescent="0.25">
      <c r="B23" s="1" t="s">
        <v>52</v>
      </c>
      <c r="C23" s="3">
        <v>64.44</v>
      </c>
      <c r="D23" s="1" t="s">
        <v>53</v>
      </c>
      <c r="E23" s="3">
        <v>133.58000000000001</v>
      </c>
      <c r="F23" s="1" t="s">
        <v>54</v>
      </c>
      <c r="G23" s="3">
        <f t="shared" si="0"/>
        <v>69.140000000000015</v>
      </c>
      <c r="I23" s="2">
        <f t="shared" si="1"/>
        <v>9.2186666666666692</v>
      </c>
      <c r="J23" s="10">
        <f t="shared" si="2"/>
        <v>3.0663901234577738E-4</v>
      </c>
      <c r="R23" s="9"/>
      <c r="S23" s="11"/>
    </row>
    <row r="25" spans="2:19" x14ac:dyDescent="0.25">
      <c r="B25" s="4" t="s">
        <v>55</v>
      </c>
      <c r="C25" s="2">
        <f>SUM(I9:I23)/15</f>
        <v>9.2011555555555553</v>
      </c>
    </row>
    <row r="26" spans="2:19" ht="16.8" x14ac:dyDescent="0.25">
      <c r="B26" s="12" t="s">
        <v>68</v>
      </c>
      <c r="C26" s="5">
        <f>SQRT(SUM(J9:J23)/15/14)</f>
        <v>3.9976006913495371E-3</v>
      </c>
      <c r="J26" s="13"/>
    </row>
    <row r="27" spans="2:19" ht="16.8" x14ac:dyDescent="0.25">
      <c r="B27" s="12" t="s">
        <v>69</v>
      </c>
      <c r="C27" s="6">
        <v>0.01</v>
      </c>
    </row>
    <row r="28" spans="2:19" x14ac:dyDescent="0.25">
      <c r="B28" s="4" t="s">
        <v>58</v>
      </c>
      <c r="C28" s="5">
        <f>SQRT(C26*C26+C27*C27)</f>
        <v>1.0769438763811154E-2</v>
      </c>
    </row>
    <row r="29" spans="2:19" x14ac:dyDescent="0.25">
      <c r="B29" s="4" t="s">
        <v>59</v>
      </c>
      <c r="C29" s="7">
        <v>0.1</v>
      </c>
    </row>
    <row r="30" spans="2:19" x14ac:dyDescent="0.25">
      <c r="B30" s="4" t="s">
        <v>60</v>
      </c>
      <c r="C30" s="2">
        <f>C25*C2</f>
        <v>344.85931022222218</v>
      </c>
    </row>
    <row r="31" spans="2:19" ht="16.8" x14ac:dyDescent="0.25">
      <c r="B31" s="4" t="s">
        <v>61</v>
      </c>
      <c r="C31" s="5">
        <f>SQRT(C25*C25*C29*C29+C2*C2*C28*C28)</f>
        <v>1.0047570485563753</v>
      </c>
    </row>
    <row r="32" spans="2:19" x14ac:dyDescent="0.25">
      <c r="B32" s="4" t="s">
        <v>62</v>
      </c>
      <c r="C32" s="8">
        <f>ABS(C30-C4)/C4</f>
        <v>1.1085426093253452E-2</v>
      </c>
    </row>
    <row r="35" spans="2:19" x14ac:dyDescent="0.25">
      <c r="B35" s="14" t="s">
        <v>63</v>
      </c>
      <c r="C35" s="14"/>
      <c r="D35" s="14"/>
      <c r="E35" s="14"/>
      <c r="F35" s="14"/>
      <c r="G35" s="14"/>
    </row>
    <row r="36" spans="2:19" x14ac:dyDescent="0.25">
      <c r="B36" s="14"/>
      <c r="C36" s="14"/>
      <c r="D36" s="14"/>
      <c r="E36" s="14"/>
      <c r="F36" s="14"/>
      <c r="G36" s="14"/>
    </row>
    <row r="37" spans="2:19" ht="16.8" x14ac:dyDescent="0.25">
      <c r="B37" s="1" t="s">
        <v>4</v>
      </c>
      <c r="C37" s="1" t="s">
        <v>5</v>
      </c>
      <c r="D37" s="1" t="s">
        <v>4</v>
      </c>
      <c r="E37" s="1" t="s">
        <v>5</v>
      </c>
      <c r="F37" s="1" t="s">
        <v>6</v>
      </c>
      <c r="G37" s="1" t="s">
        <v>7</v>
      </c>
      <c r="I37" s="1" t="s">
        <v>64</v>
      </c>
      <c r="J37" s="1" t="s">
        <v>9</v>
      </c>
      <c r="R37" s="9"/>
    </row>
    <row r="38" spans="2:19" ht="16.8" x14ac:dyDescent="0.25">
      <c r="B38" s="1" t="s">
        <v>10</v>
      </c>
      <c r="C38" s="3">
        <v>0</v>
      </c>
      <c r="D38" s="1" t="s">
        <v>11</v>
      </c>
      <c r="E38" s="3">
        <v>69.61</v>
      </c>
      <c r="F38" s="1" t="s">
        <v>12</v>
      </c>
      <c r="G38" s="3">
        <f>E38-C38</f>
        <v>69.61</v>
      </c>
      <c r="I38" s="2">
        <f>G38/15*2</f>
        <v>9.2813333333333325</v>
      </c>
      <c r="J38" s="10">
        <f>(I38-$C$54)*(I38-$C$54)</f>
        <v>3.2080790123456514E-2</v>
      </c>
      <c r="R38" s="9"/>
      <c r="S38" s="11"/>
    </row>
    <row r="39" spans="2:19" ht="16.8" x14ac:dyDescent="0.25">
      <c r="B39" s="1" t="s">
        <v>13</v>
      </c>
      <c r="C39" s="3">
        <v>4.75</v>
      </c>
      <c r="D39" s="1" t="s">
        <v>14</v>
      </c>
      <c r="E39" s="3">
        <v>74.16</v>
      </c>
      <c r="F39" s="1" t="s">
        <v>15</v>
      </c>
      <c r="G39" s="3">
        <f t="shared" ref="G39:G52" si="3">E39-C39</f>
        <v>69.41</v>
      </c>
      <c r="I39" s="2">
        <f t="shared" ref="I39:I52" si="4">G39/15*2</f>
        <v>9.254666666666667</v>
      </c>
      <c r="J39" s="10">
        <f t="shared" ref="J39:J52" si="5">(I39-$C$54)*(I39-$C$54)</f>
        <v>2.3239308641975424E-2</v>
      </c>
      <c r="R39" s="9"/>
    </row>
    <row r="40" spans="2:19" ht="16.8" x14ac:dyDescent="0.25">
      <c r="B40" s="1" t="s">
        <v>16</v>
      </c>
      <c r="C40" s="3">
        <v>9.68</v>
      </c>
      <c r="D40" s="1" t="s">
        <v>17</v>
      </c>
      <c r="E40" s="3">
        <v>78.06</v>
      </c>
      <c r="F40" s="1" t="s">
        <v>18</v>
      </c>
      <c r="G40" s="3">
        <f t="shared" si="3"/>
        <v>68.38</v>
      </c>
      <c r="I40" s="2">
        <f t="shared" si="4"/>
        <v>9.1173333333333328</v>
      </c>
      <c r="J40" s="10">
        <f t="shared" si="5"/>
        <v>2.2834567901233117E-4</v>
      </c>
      <c r="R40" s="9"/>
    </row>
    <row r="41" spans="2:19" ht="16.8" x14ac:dyDescent="0.25">
      <c r="B41" s="1" t="s">
        <v>19</v>
      </c>
      <c r="C41" s="3">
        <v>14.61</v>
      </c>
      <c r="D41" s="1" t="s">
        <v>20</v>
      </c>
      <c r="E41" s="3">
        <v>82.46</v>
      </c>
      <c r="F41" s="1" t="s">
        <v>21</v>
      </c>
      <c r="G41" s="3">
        <f t="shared" si="3"/>
        <v>67.849999999999994</v>
      </c>
      <c r="I41" s="2">
        <f t="shared" si="4"/>
        <v>9.0466666666666651</v>
      </c>
      <c r="J41" s="10">
        <f t="shared" si="5"/>
        <v>3.0864197530865952E-3</v>
      </c>
      <c r="R41" s="9"/>
    </row>
    <row r="42" spans="2:19" ht="16.8" x14ac:dyDescent="0.25">
      <c r="B42" s="1" t="s">
        <v>22</v>
      </c>
      <c r="C42" s="3">
        <v>19.11</v>
      </c>
      <c r="D42" s="1" t="s">
        <v>23</v>
      </c>
      <c r="E42" s="3">
        <v>87.3</v>
      </c>
      <c r="F42" s="1" t="s">
        <v>24</v>
      </c>
      <c r="G42" s="3">
        <f t="shared" si="3"/>
        <v>68.19</v>
      </c>
      <c r="I42" s="2">
        <f t="shared" si="4"/>
        <v>9.0920000000000005</v>
      </c>
      <c r="J42" s="10">
        <f t="shared" si="5"/>
        <v>1.0449382716048292E-4</v>
      </c>
      <c r="R42" s="9"/>
    </row>
    <row r="43" spans="2:19" ht="16.8" x14ac:dyDescent="0.25">
      <c r="B43" s="1" t="s">
        <v>25</v>
      </c>
      <c r="C43" s="3">
        <v>23.87</v>
      </c>
      <c r="D43" s="1" t="s">
        <v>26</v>
      </c>
      <c r="E43" s="3">
        <v>91.8</v>
      </c>
      <c r="F43" s="1" t="s">
        <v>27</v>
      </c>
      <c r="G43" s="3">
        <f t="shared" si="3"/>
        <v>67.929999999999993</v>
      </c>
      <c r="I43" s="2">
        <f t="shared" si="4"/>
        <v>9.0573333333333323</v>
      </c>
      <c r="J43" s="10">
        <f t="shared" si="5"/>
        <v>2.0150123456791E-3</v>
      </c>
      <c r="R43" s="9"/>
    </row>
    <row r="44" spans="2:19" ht="16.8" x14ac:dyDescent="0.25">
      <c r="B44" s="1" t="s">
        <v>28</v>
      </c>
      <c r="C44" s="3">
        <v>28.12</v>
      </c>
      <c r="D44" s="1" t="s">
        <v>29</v>
      </c>
      <c r="E44" s="3">
        <v>96.41</v>
      </c>
      <c r="F44" s="1" t="s">
        <v>30</v>
      </c>
      <c r="G44" s="3">
        <f t="shared" si="3"/>
        <v>68.289999999999992</v>
      </c>
      <c r="I44" s="2">
        <f t="shared" si="4"/>
        <v>9.1053333333333324</v>
      </c>
      <c r="J44" s="10">
        <f t="shared" si="5"/>
        <v>9.6790123456731966E-6</v>
      </c>
      <c r="R44" s="9"/>
    </row>
    <row r="45" spans="2:19" ht="16.8" x14ac:dyDescent="0.25">
      <c r="B45" s="1" t="s">
        <v>31</v>
      </c>
      <c r="C45" s="3">
        <v>32.81</v>
      </c>
      <c r="D45" s="1" t="s">
        <v>32</v>
      </c>
      <c r="E45" s="3">
        <v>101.05</v>
      </c>
      <c r="F45" s="1" t="s">
        <v>33</v>
      </c>
      <c r="G45" s="3">
        <f t="shared" si="3"/>
        <v>68.239999999999995</v>
      </c>
      <c r="I45" s="2">
        <f t="shared" si="4"/>
        <v>9.0986666666666665</v>
      </c>
      <c r="J45" s="10">
        <f t="shared" si="5"/>
        <v>1.2641975308643402E-5</v>
      </c>
      <c r="R45" s="9"/>
    </row>
    <row r="46" spans="2:19" ht="16.8" x14ac:dyDescent="0.25">
      <c r="B46" s="1" t="s">
        <v>34</v>
      </c>
      <c r="C46" s="3">
        <v>37.119999999999997</v>
      </c>
      <c r="D46" s="1" t="s">
        <v>35</v>
      </c>
      <c r="E46" s="3">
        <v>105.62</v>
      </c>
      <c r="F46" s="1" t="s">
        <v>36</v>
      </c>
      <c r="G46" s="3">
        <f t="shared" si="3"/>
        <v>68.5</v>
      </c>
      <c r="I46" s="2">
        <f t="shared" si="4"/>
        <v>9.1333333333333329</v>
      </c>
      <c r="J46" s="10">
        <f t="shared" si="5"/>
        <v>9.6790123456787225E-4</v>
      </c>
      <c r="R46" s="9"/>
    </row>
    <row r="47" spans="2:19" ht="16.8" x14ac:dyDescent="0.25">
      <c r="B47" s="1" t="s">
        <v>37</v>
      </c>
      <c r="C47" s="3">
        <v>41.65</v>
      </c>
      <c r="D47" s="1" t="s">
        <v>38</v>
      </c>
      <c r="E47" s="3">
        <v>110.23</v>
      </c>
      <c r="F47" s="1" t="s">
        <v>39</v>
      </c>
      <c r="G47" s="3">
        <f t="shared" si="3"/>
        <v>68.580000000000013</v>
      </c>
      <c r="I47" s="2">
        <f t="shared" si="4"/>
        <v>9.1440000000000019</v>
      </c>
      <c r="J47" s="10">
        <f t="shared" si="5"/>
        <v>1.7453827160495425E-3</v>
      </c>
      <c r="R47" s="9"/>
    </row>
    <row r="48" spans="2:19" ht="16.8" x14ac:dyDescent="0.25">
      <c r="B48" s="1" t="s">
        <v>40</v>
      </c>
      <c r="C48" s="3">
        <v>47.23</v>
      </c>
      <c r="D48" s="1" t="s">
        <v>41</v>
      </c>
      <c r="E48" s="3">
        <v>114.71</v>
      </c>
      <c r="F48" s="1" t="s">
        <v>42</v>
      </c>
      <c r="G48" s="3">
        <f t="shared" si="3"/>
        <v>67.47999999999999</v>
      </c>
      <c r="I48" s="2">
        <f t="shared" si="4"/>
        <v>8.9973333333333319</v>
      </c>
      <c r="J48" s="10">
        <f t="shared" si="5"/>
        <v>1.1001679012345989E-2</v>
      </c>
      <c r="R48" s="9"/>
    </row>
    <row r="49" spans="2:19" ht="16.8" x14ac:dyDescent="0.25">
      <c r="B49" s="1" t="s">
        <v>43</v>
      </c>
      <c r="C49" s="3">
        <v>51.87</v>
      </c>
      <c r="D49" s="1" t="s">
        <v>44</v>
      </c>
      <c r="E49" s="3">
        <v>119.47</v>
      </c>
      <c r="F49" s="1" t="s">
        <v>45</v>
      </c>
      <c r="G49" s="3">
        <f t="shared" si="3"/>
        <v>67.599999999999994</v>
      </c>
      <c r="I49" s="2">
        <f t="shared" si="4"/>
        <v>9.0133333333333319</v>
      </c>
      <c r="J49" s="10">
        <f t="shared" si="5"/>
        <v>7.901234567901495E-3</v>
      </c>
      <c r="R49" s="9"/>
    </row>
    <row r="50" spans="2:19" ht="16.8" x14ac:dyDescent="0.25">
      <c r="B50" s="1" t="s">
        <v>46</v>
      </c>
      <c r="C50" s="3">
        <v>56.32</v>
      </c>
      <c r="D50" s="1" t="s">
        <v>47</v>
      </c>
      <c r="E50" s="3">
        <v>123.93</v>
      </c>
      <c r="F50" s="1" t="s">
        <v>48</v>
      </c>
      <c r="G50" s="3">
        <f t="shared" si="3"/>
        <v>67.610000000000014</v>
      </c>
      <c r="I50" s="2">
        <f t="shared" si="4"/>
        <v>9.0146666666666686</v>
      </c>
      <c r="J50" s="10">
        <f t="shared" si="5"/>
        <v>7.665975308641635E-3</v>
      </c>
      <c r="R50" s="9"/>
    </row>
    <row r="51" spans="2:19" ht="16.8" x14ac:dyDescent="0.25">
      <c r="B51" s="1" t="s">
        <v>49</v>
      </c>
      <c r="C51" s="3">
        <v>60.45</v>
      </c>
      <c r="D51" s="1" t="s">
        <v>50</v>
      </c>
      <c r="E51" s="3">
        <v>128.69999999999999</v>
      </c>
      <c r="F51" s="1" t="s">
        <v>51</v>
      </c>
      <c r="G51" s="3">
        <f t="shared" si="3"/>
        <v>68.249999999999986</v>
      </c>
      <c r="I51" s="2">
        <f t="shared" si="4"/>
        <v>9.0999999999999979</v>
      </c>
      <c r="J51" s="10">
        <f t="shared" si="5"/>
        <v>4.9382716049477101E-6</v>
      </c>
      <c r="R51" s="9"/>
    </row>
    <row r="52" spans="2:19" ht="16.8" x14ac:dyDescent="0.25">
      <c r="B52" s="1" t="s">
        <v>52</v>
      </c>
      <c r="C52" s="3">
        <v>65.06</v>
      </c>
      <c r="D52" s="1" t="s">
        <v>53</v>
      </c>
      <c r="E52" s="3">
        <v>133.13999999999999</v>
      </c>
      <c r="F52" s="1" t="s">
        <v>54</v>
      </c>
      <c r="G52" s="3">
        <f t="shared" si="3"/>
        <v>68.079999999999984</v>
      </c>
      <c r="I52" s="2">
        <f t="shared" si="4"/>
        <v>9.0773333333333319</v>
      </c>
      <c r="J52" s="10">
        <f t="shared" si="5"/>
        <v>6.1945679012352661E-4</v>
      </c>
      <c r="R52" s="9"/>
    </row>
    <row r="54" spans="2:19" x14ac:dyDescent="0.25">
      <c r="B54" s="4" t="s">
        <v>55</v>
      </c>
      <c r="C54" s="2">
        <f>SUM(I38:I52)/15</f>
        <v>9.1022222222222222</v>
      </c>
      <c r="H54" t="s">
        <v>65</v>
      </c>
    </row>
    <row r="55" spans="2:19" ht="16.8" x14ac:dyDescent="0.25">
      <c r="B55" s="4" t="s">
        <v>56</v>
      </c>
      <c r="C55" s="5">
        <f>SQRT(SUM(J38:J52)/15/14)</f>
        <v>2.0780400479579627E-2</v>
      </c>
    </row>
    <row r="56" spans="2:19" ht="16.8" x14ac:dyDescent="0.25">
      <c r="B56" s="4" t="s">
        <v>57</v>
      </c>
      <c r="C56" s="6">
        <v>0.01</v>
      </c>
    </row>
    <row r="57" spans="2:19" x14ac:dyDescent="0.25">
      <c r="B57" s="4" t="s">
        <v>58</v>
      </c>
      <c r="C57" s="5">
        <f>SQRT(C55*C55+C56*C56)</f>
        <v>2.3061332227165741E-2</v>
      </c>
    </row>
    <row r="58" spans="2:19" x14ac:dyDescent="0.25">
      <c r="B58" s="4" t="s">
        <v>59</v>
      </c>
      <c r="C58" s="7">
        <v>0.1</v>
      </c>
    </row>
    <row r="59" spans="2:19" x14ac:dyDescent="0.25">
      <c r="B59" s="4" t="s">
        <v>60</v>
      </c>
      <c r="C59" s="2">
        <f>C54*C2</f>
        <v>341.15128888888887</v>
      </c>
    </row>
    <row r="60" spans="2:19" ht="16.8" x14ac:dyDescent="0.25">
      <c r="B60" s="4" t="s">
        <v>61</v>
      </c>
      <c r="C60" s="5">
        <f>SQRT(C54*C54*C58*C58+C2*C2*C57*C57)</f>
        <v>1.2552234610797441</v>
      </c>
    </row>
    <row r="61" spans="2:19" x14ac:dyDescent="0.25">
      <c r="B61" s="4" t="s">
        <v>62</v>
      </c>
      <c r="C61" s="8">
        <f>ABS(C59-C4)/C4</f>
        <v>2.1395990792616966E-4</v>
      </c>
    </row>
    <row r="63" spans="2:19" x14ac:dyDescent="0.25">
      <c r="L63" s="17" t="s">
        <v>3</v>
      </c>
      <c r="M63" s="17"/>
      <c r="N63" s="17"/>
      <c r="O63" s="17"/>
      <c r="P63" s="17"/>
      <c r="Q63" s="17"/>
      <c r="R63" s="17"/>
      <c r="S63" s="17"/>
    </row>
    <row r="64" spans="2:19" x14ac:dyDescent="0.25">
      <c r="L64" s="17"/>
      <c r="M64" s="17"/>
      <c r="N64" s="17"/>
      <c r="O64" s="17"/>
      <c r="P64" s="17"/>
      <c r="Q64" s="17"/>
      <c r="R64" s="17"/>
      <c r="S64" s="17"/>
    </row>
    <row r="65" spans="12:19" x14ac:dyDescent="0.25">
      <c r="L65" s="18" t="s">
        <v>79</v>
      </c>
      <c r="M65" s="17"/>
      <c r="N65" s="17">
        <v>37.479999999999997</v>
      </c>
      <c r="O65" s="17"/>
      <c r="P65" s="17" t="s">
        <v>1</v>
      </c>
      <c r="Q65" s="17"/>
      <c r="R65" s="17">
        <v>16.100000000000001</v>
      </c>
      <c r="S65" s="17"/>
    </row>
    <row r="66" spans="12:19" x14ac:dyDescent="0.25">
      <c r="L66" s="19" t="s">
        <v>4</v>
      </c>
      <c r="M66" s="16" t="s">
        <v>67</v>
      </c>
      <c r="N66" s="19" t="s">
        <v>4</v>
      </c>
      <c r="O66" s="16" t="s">
        <v>67</v>
      </c>
      <c r="P66" s="19" t="s">
        <v>6</v>
      </c>
      <c r="Q66" s="16" t="s">
        <v>66</v>
      </c>
      <c r="R66" s="16" t="s">
        <v>83</v>
      </c>
      <c r="S66" s="16" t="s">
        <v>84</v>
      </c>
    </row>
    <row r="67" spans="12:19" ht="16.8" x14ac:dyDescent="0.25">
      <c r="L67" s="19" t="s">
        <v>10</v>
      </c>
      <c r="M67" s="20">
        <v>0</v>
      </c>
      <c r="N67" s="19" t="s">
        <v>11</v>
      </c>
      <c r="O67" s="20">
        <v>69.11</v>
      </c>
      <c r="P67" s="19" t="s">
        <v>12</v>
      </c>
      <c r="Q67" s="20">
        <f>O67-M67</f>
        <v>69.11</v>
      </c>
      <c r="R67" s="21" t="s">
        <v>85</v>
      </c>
      <c r="S67" s="30">
        <f>Q67/15*2</f>
        <v>9.2146666666666661</v>
      </c>
    </row>
    <row r="68" spans="12:19" ht="16.8" x14ac:dyDescent="0.25">
      <c r="L68" s="19" t="s">
        <v>13</v>
      </c>
      <c r="M68" s="20">
        <v>4.54</v>
      </c>
      <c r="N68" s="19" t="s">
        <v>14</v>
      </c>
      <c r="O68" s="20">
        <v>73.489999999999995</v>
      </c>
      <c r="P68" s="19" t="s">
        <v>15</v>
      </c>
      <c r="Q68" s="20">
        <f t="shared" ref="Q68:Q81" si="6">O68-M68</f>
        <v>68.949999999999989</v>
      </c>
      <c r="R68" s="21" t="s">
        <v>86</v>
      </c>
      <c r="S68" s="30">
        <f t="shared" ref="S68:S81" si="7">Q68/15*2</f>
        <v>9.1933333333333316</v>
      </c>
    </row>
    <row r="69" spans="12:19" ht="16.8" x14ac:dyDescent="0.25">
      <c r="L69" s="19" t="s">
        <v>16</v>
      </c>
      <c r="M69" s="20">
        <v>9.23</v>
      </c>
      <c r="N69" s="19" t="s">
        <v>17</v>
      </c>
      <c r="O69" s="20">
        <v>78.150000000000006</v>
      </c>
      <c r="P69" s="19" t="s">
        <v>18</v>
      </c>
      <c r="Q69" s="20">
        <f t="shared" si="6"/>
        <v>68.92</v>
      </c>
      <c r="R69" s="21" t="s">
        <v>87</v>
      </c>
      <c r="S69" s="30">
        <f t="shared" si="7"/>
        <v>9.1893333333333338</v>
      </c>
    </row>
    <row r="70" spans="12:19" ht="16.8" x14ac:dyDescent="0.25">
      <c r="L70" s="19" t="s">
        <v>19</v>
      </c>
      <c r="M70" s="20">
        <v>13.9</v>
      </c>
      <c r="N70" s="19" t="s">
        <v>20</v>
      </c>
      <c r="O70" s="20">
        <v>82.99</v>
      </c>
      <c r="P70" s="19" t="s">
        <v>21</v>
      </c>
      <c r="Q70" s="20">
        <f t="shared" si="6"/>
        <v>69.089999999999989</v>
      </c>
      <c r="R70" s="21" t="s">
        <v>88</v>
      </c>
      <c r="S70" s="30">
        <f t="shared" si="7"/>
        <v>9.211999999999998</v>
      </c>
    </row>
    <row r="71" spans="12:19" ht="16.8" x14ac:dyDescent="0.25">
      <c r="L71" s="19" t="s">
        <v>22</v>
      </c>
      <c r="M71" s="20">
        <v>18.38</v>
      </c>
      <c r="N71" s="19" t="s">
        <v>23</v>
      </c>
      <c r="O71" s="20">
        <v>87.56</v>
      </c>
      <c r="P71" s="19" t="s">
        <v>24</v>
      </c>
      <c r="Q71" s="20">
        <f t="shared" si="6"/>
        <v>69.180000000000007</v>
      </c>
      <c r="R71" s="21" t="s">
        <v>89</v>
      </c>
      <c r="S71" s="30">
        <f t="shared" si="7"/>
        <v>9.2240000000000002</v>
      </c>
    </row>
    <row r="72" spans="12:19" ht="16.8" x14ac:dyDescent="0.25">
      <c r="L72" s="19" t="s">
        <v>25</v>
      </c>
      <c r="M72" s="20">
        <v>23.11</v>
      </c>
      <c r="N72" s="19" t="s">
        <v>26</v>
      </c>
      <c r="O72" s="20">
        <v>92.17</v>
      </c>
      <c r="P72" s="19" t="s">
        <v>27</v>
      </c>
      <c r="Q72" s="20">
        <f t="shared" si="6"/>
        <v>69.06</v>
      </c>
      <c r="R72" s="21" t="s">
        <v>90</v>
      </c>
      <c r="S72" s="30">
        <f t="shared" si="7"/>
        <v>9.2080000000000002</v>
      </c>
    </row>
    <row r="73" spans="12:19" ht="16.8" x14ac:dyDescent="0.25">
      <c r="L73" s="19" t="s">
        <v>28</v>
      </c>
      <c r="M73" s="20">
        <v>27.65</v>
      </c>
      <c r="N73" s="19" t="s">
        <v>29</v>
      </c>
      <c r="O73" s="20">
        <v>96.79</v>
      </c>
      <c r="P73" s="19" t="s">
        <v>30</v>
      </c>
      <c r="Q73" s="20">
        <f t="shared" si="6"/>
        <v>69.140000000000015</v>
      </c>
      <c r="R73" s="21" t="s">
        <v>91</v>
      </c>
      <c r="S73" s="30">
        <f t="shared" si="7"/>
        <v>9.2186666666666692</v>
      </c>
    </row>
    <row r="74" spans="12:19" ht="16.8" x14ac:dyDescent="0.25">
      <c r="L74" s="19" t="s">
        <v>31</v>
      </c>
      <c r="M74" s="20">
        <v>32.33</v>
      </c>
      <c r="N74" s="19" t="s">
        <v>32</v>
      </c>
      <c r="O74" s="20">
        <v>101.39</v>
      </c>
      <c r="P74" s="19" t="s">
        <v>33</v>
      </c>
      <c r="Q74" s="20">
        <f t="shared" si="6"/>
        <v>69.06</v>
      </c>
      <c r="R74" s="21" t="s">
        <v>92</v>
      </c>
      <c r="S74" s="30">
        <f t="shared" si="7"/>
        <v>9.2080000000000002</v>
      </c>
    </row>
    <row r="75" spans="12:19" ht="16.8" x14ac:dyDescent="0.25">
      <c r="L75" s="19" t="s">
        <v>34</v>
      </c>
      <c r="M75" s="20">
        <v>37.119999999999997</v>
      </c>
      <c r="N75" s="19" t="s">
        <v>35</v>
      </c>
      <c r="O75" s="20">
        <v>106.02</v>
      </c>
      <c r="P75" s="19" t="s">
        <v>36</v>
      </c>
      <c r="Q75" s="20">
        <f t="shared" si="6"/>
        <v>68.900000000000006</v>
      </c>
      <c r="R75" s="21" t="s">
        <v>93</v>
      </c>
      <c r="S75" s="30">
        <f t="shared" si="7"/>
        <v>9.1866666666666674</v>
      </c>
    </row>
    <row r="76" spans="12:19" ht="16.8" x14ac:dyDescent="0.25">
      <c r="L76" s="19" t="s">
        <v>37</v>
      </c>
      <c r="M76" s="20">
        <v>41.47</v>
      </c>
      <c r="N76" s="19" t="s">
        <v>38</v>
      </c>
      <c r="O76" s="20">
        <v>110.48</v>
      </c>
      <c r="P76" s="19" t="s">
        <v>39</v>
      </c>
      <c r="Q76" s="20">
        <f t="shared" si="6"/>
        <v>69.010000000000005</v>
      </c>
      <c r="R76" s="21" t="s">
        <v>94</v>
      </c>
      <c r="S76" s="30">
        <f t="shared" si="7"/>
        <v>9.2013333333333343</v>
      </c>
    </row>
    <row r="77" spans="12:19" ht="16.8" x14ac:dyDescent="0.25">
      <c r="L77" s="19" t="s">
        <v>40</v>
      </c>
      <c r="M77" s="20">
        <v>46.12</v>
      </c>
      <c r="N77" s="19" t="s">
        <v>41</v>
      </c>
      <c r="O77" s="20">
        <v>115.13</v>
      </c>
      <c r="P77" s="19" t="s">
        <v>42</v>
      </c>
      <c r="Q77" s="20">
        <f t="shared" si="6"/>
        <v>69.009999999999991</v>
      </c>
      <c r="R77" s="21" t="s">
        <v>95</v>
      </c>
      <c r="S77" s="30">
        <f t="shared" si="7"/>
        <v>9.2013333333333325</v>
      </c>
    </row>
    <row r="78" spans="12:19" ht="16.8" x14ac:dyDescent="0.25">
      <c r="L78" s="19" t="s">
        <v>43</v>
      </c>
      <c r="M78" s="20">
        <v>50.8</v>
      </c>
      <c r="N78" s="19" t="s">
        <v>44</v>
      </c>
      <c r="O78" s="20">
        <v>119.59</v>
      </c>
      <c r="P78" s="19" t="s">
        <v>45</v>
      </c>
      <c r="Q78" s="20">
        <f t="shared" si="6"/>
        <v>68.790000000000006</v>
      </c>
      <c r="R78" s="21" t="s">
        <v>96</v>
      </c>
      <c r="S78" s="30">
        <f t="shared" si="7"/>
        <v>9.1720000000000006</v>
      </c>
    </row>
    <row r="79" spans="12:19" ht="16.8" x14ac:dyDescent="0.25">
      <c r="L79" s="19" t="s">
        <v>46</v>
      </c>
      <c r="M79" s="20">
        <v>55.32</v>
      </c>
      <c r="N79" s="19" t="s">
        <v>47</v>
      </c>
      <c r="O79" s="20">
        <v>124.18</v>
      </c>
      <c r="P79" s="19" t="s">
        <v>48</v>
      </c>
      <c r="Q79" s="20">
        <f t="shared" si="6"/>
        <v>68.860000000000014</v>
      </c>
      <c r="R79" s="21" t="s">
        <v>97</v>
      </c>
      <c r="S79" s="30">
        <f t="shared" si="7"/>
        <v>9.1813333333333347</v>
      </c>
    </row>
    <row r="80" spans="12:19" ht="16.8" x14ac:dyDescent="0.25">
      <c r="L80" s="19" t="s">
        <v>49</v>
      </c>
      <c r="M80" s="20">
        <v>60.02</v>
      </c>
      <c r="N80" s="19" t="s">
        <v>50</v>
      </c>
      <c r="O80" s="20">
        <v>128.93</v>
      </c>
      <c r="P80" s="19" t="s">
        <v>51</v>
      </c>
      <c r="Q80" s="20">
        <f t="shared" si="6"/>
        <v>68.91</v>
      </c>
      <c r="R80" s="21" t="s">
        <v>98</v>
      </c>
      <c r="S80" s="30">
        <f t="shared" si="7"/>
        <v>9.1879999999999988</v>
      </c>
    </row>
    <row r="81" spans="12:19" ht="16.8" x14ac:dyDescent="0.25">
      <c r="L81" s="19" t="s">
        <v>52</v>
      </c>
      <c r="M81" s="20">
        <v>64.44</v>
      </c>
      <c r="N81" s="19" t="s">
        <v>53</v>
      </c>
      <c r="O81" s="20">
        <v>133.58000000000001</v>
      </c>
      <c r="P81" s="19" t="s">
        <v>54</v>
      </c>
      <c r="Q81" s="20">
        <f t="shared" si="6"/>
        <v>69.140000000000015</v>
      </c>
      <c r="R81" s="21" t="s">
        <v>99</v>
      </c>
      <c r="S81" s="30">
        <f t="shared" si="7"/>
        <v>9.2186666666666692</v>
      </c>
    </row>
    <row r="82" spans="12:19" x14ac:dyDescent="0.25">
      <c r="L82" s="18" t="s">
        <v>74</v>
      </c>
      <c r="M82" s="18"/>
      <c r="N82" s="18"/>
      <c r="O82" s="18"/>
      <c r="P82" s="18"/>
      <c r="Q82" s="18"/>
      <c r="R82" s="18"/>
      <c r="S82" s="18"/>
    </row>
    <row r="83" spans="12:19" x14ac:dyDescent="0.25">
      <c r="L83" s="18" t="s">
        <v>78</v>
      </c>
      <c r="M83" s="17"/>
      <c r="N83" s="17">
        <v>0.1</v>
      </c>
      <c r="O83" s="17"/>
      <c r="P83" s="22" t="s">
        <v>82</v>
      </c>
      <c r="Q83" s="23"/>
      <c r="R83" s="24">
        <f>SQRT(POWER(N86,2)+POWER(N87,2))</f>
        <v>1.0769438763811152E-2</v>
      </c>
      <c r="S83" s="24"/>
    </row>
    <row r="84" spans="12:19" ht="16.8" x14ac:dyDescent="0.25">
      <c r="L84" s="18" t="s">
        <v>81</v>
      </c>
      <c r="M84" s="18"/>
      <c r="N84" s="25">
        <f>331.45*SQRT(1+R65/273.15)</f>
        <v>341.07831180469952</v>
      </c>
      <c r="O84" s="25"/>
      <c r="P84" s="18" t="s">
        <v>70</v>
      </c>
      <c r="Q84" s="18"/>
      <c r="R84" s="26">
        <f>N65*N85</f>
        <v>344.85931022222218</v>
      </c>
      <c r="S84" s="26"/>
    </row>
    <row r="85" spans="12:19" x14ac:dyDescent="0.25">
      <c r="L85" s="22" t="s">
        <v>75</v>
      </c>
      <c r="M85" s="23"/>
      <c r="N85" s="31">
        <f>SUM(I9:I23)/15</f>
        <v>9.2011555555555553</v>
      </c>
      <c r="O85" s="31"/>
      <c r="P85" s="18" t="s">
        <v>80</v>
      </c>
      <c r="Q85" s="18"/>
      <c r="R85" s="24">
        <f>SQRT(POWER(N65*R83,2)+POWER(N85*N83,2))</f>
        <v>1.0047570485563753</v>
      </c>
      <c r="S85" s="24"/>
    </row>
    <row r="86" spans="12:19" ht="16.8" x14ac:dyDescent="0.25">
      <c r="L86" s="22" t="s">
        <v>76</v>
      </c>
      <c r="M86" s="23"/>
      <c r="N86" s="24">
        <f>_xlfn.STDEV.S(I9:I23)/SQRT(COUNT(I9:I23))</f>
        <v>3.9976006913495362E-3</v>
      </c>
      <c r="O86" s="24"/>
      <c r="P86" s="18" t="s">
        <v>71</v>
      </c>
      <c r="Q86" s="18"/>
      <c r="R86" s="18" t="s">
        <v>72</v>
      </c>
      <c r="S86" s="18"/>
    </row>
    <row r="87" spans="12:19" ht="16.8" x14ac:dyDescent="0.25">
      <c r="L87" s="22" t="s">
        <v>77</v>
      </c>
      <c r="M87" s="23"/>
      <c r="N87" s="26">
        <v>0.01</v>
      </c>
      <c r="O87" s="26"/>
      <c r="P87" s="18" t="s">
        <v>100</v>
      </c>
      <c r="Q87" s="17"/>
      <c r="R87" s="15">
        <f>ABS(R84-N84)/N84</f>
        <v>1.1085426093253452E-2</v>
      </c>
      <c r="S87" s="15"/>
    </row>
    <row r="88" spans="12:19" x14ac:dyDescent="0.25">
      <c r="L88" s="9"/>
      <c r="M88" s="9"/>
      <c r="N88" s="9"/>
      <c r="O88" s="9"/>
      <c r="P88" s="9"/>
      <c r="Q88" s="9"/>
    </row>
    <row r="89" spans="12:19" x14ac:dyDescent="0.25">
      <c r="L89" s="9"/>
      <c r="M89" s="9"/>
      <c r="N89" s="9"/>
      <c r="O89" s="9"/>
      <c r="P89" s="9"/>
      <c r="Q89" s="9"/>
    </row>
    <row r="90" spans="12:19" x14ac:dyDescent="0.25">
      <c r="L90" s="9"/>
      <c r="M90" s="9"/>
      <c r="N90" s="9"/>
      <c r="O90" s="9"/>
      <c r="P90" s="9"/>
      <c r="Q90" s="9"/>
    </row>
    <row r="91" spans="12:19" x14ac:dyDescent="0.25">
      <c r="L91" s="9"/>
      <c r="M91" s="9"/>
      <c r="N91" s="9"/>
      <c r="O91" s="9"/>
      <c r="P91" s="9"/>
      <c r="Q91" s="9"/>
    </row>
    <row r="92" spans="12:19" x14ac:dyDescent="0.25">
      <c r="L92" s="17" t="s">
        <v>63</v>
      </c>
      <c r="M92" s="17"/>
      <c r="N92" s="17"/>
      <c r="O92" s="17"/>
      <c r="P92" s="17"/>
      <c r="Q92" s="17"/>
      <c r="R92" s="17"/>
      <c r="S92" s="17"/>
    </row>
    <row r="93" spans="12:19" x14ac:dyDescent="0.25">
      <c r="L93" s="17"/>
      <c r="M93" s="17"/>
      <c r="N93" s="17"/>
      <c r="O93" s="17"/>
      <c r="P93" s="17"/>
      <c r="Q93" s="17"/>
      <c r="R93" s="17"/>
      <c r="S93" s="17"/>
    </row>
    <row r="94" spans="12:19" x14ac:dyDescent="0.25">
      <c r="L94" s="18" t="s">
        <v>79</v>
      </c>
      <c r="M94" s="17"/>
      <c r="N94" s="17">
        <v>37.479999999999997</v>
      </c>
      <c r="O94" s="17"/>
      <c r="P94" s="17" t="s">
        <v>1</v>
      </c>
      <c r="Q94" s="17"/>
      <c r="R94" s="17">
        <v>16.100000000000001</v>
      </c>
      <c r="S94" s="17"/>
    </row>
    <row r="95" spans="12:19" x14ac:dyDescent="0.25">
      <c r="L95" s="19" t="s">
        <v>4</v>
      </c>
      <c r="M95" s="16" t="s">
        <v>67</v>
      </c>
      <c r="N95" s="19" t="s">
        <v>4</v>
      </c>
      <c r="O95" s="16" t="s">
        <v>67</v>
      </c>
      <c r="P95" s="19" t="s">
        <v>6</v>
      </c>
      <c r="Q95" s="16" t="s">
        <v>66</v>
      </c>
      <c r="R95" s="16" t="s">
        <v>83</v>
      </c>
      <c r="S95" s="16" t="s">
        <v>84</v>
      </c>
    </row>
    <row r="96" spans="12:19" ht="16.8" x14ac:dyDescent="0.25">
      <c r="L96" s="19" t="s">
        <v>10</v>
      </c>
      <c r="M96" s="20">
        <v>0</v>
      </c>
      <c r="N96" s="19" t="s">
        <v>11</v>
      </c>
      <c r="O96" s="20">
        <v>69.61</v>
      </c>
      <c r="P96" s="19" t="s">
        <v>12</v>
      </c>
      <c r="Q96" s="20">
        <f>O96-M96</f>
        <v>69.61</v>
      </c>
      <c r="R96" s="21" t="s">
        <v>85</v>
      </c>
      <c r="S96" s="30">
        <f>Q96/15*2</f>
        <v>9.2813333333333325</v>
      </c>
    </row>
    <row r="97" spans="12:19" ht="16.8" x14ac:dyDescent="0.25">
      <c r="L97" s="19" t="s">
        <v>13</v>
      </c>
      <c r="M97" s="20">
        <v>4.75</v>
      </c>
      <c r="N97" s="19" t="s">
        <v>14</v>
      </c>
      <c r="O97" s="20">
        <v>74.16</v>
      </c>
      <c r="P97" s="19" t="s">
        <v>15</v>
      </c>
      <c r="Q97" s="20">
        <f t="shared" ref="Q97:Q110" si="8">O97-M97</f>
        <v>69.41</v>
      </c>
      <c r="R97" s="21" t="s">
        <v>86</v>
      </c>
      <c r="S97" s="30">
        <f t="shared" ref="S97:S110" si="9">Q97/15*2</f>
        <v>9.254666666666667</v>
      </c>
    </row>
    <row r="98" spans="12:19" ht="16.8" x14ac:dyDescent="0.25">
      <c r="L98" s="19" t="s">
        <v>16</v>
      </c>
      <c r="M98" s="20">
        <v>9.68</v>
      </c>
      <c r="N98" s="19" t="s">
        <v>17</v>
      </c>
      <c r="O98" s="20">
        <v>78.06</v>
      </c>
      <c r="P98" s="19" t="s">
        <v>18</v>
      </c>
      <c r="Q98" s="20">
        <f t="shared" si="8"/>
        <v>68.38</v>
      </c>
      <c r="R98" s="21" t="s">
        <v>87</v>
      </c>
      <c r="S98" s="30">
        <f t="shared" si="9"/>
        <v>9.1173333333333328</v>
      </c>
    </row>
    <row r="99" spans="12:19" ht="16.8" x14ac:dyDescent="0.25">
      <c r="L99" s="19" t="s">
        <v>19</v>
      </c>
      <c r="M99" s="20">
        <v>14.61</v>
      </c>
      <c r="N99" s="19" t="s">
        <v>20</v>
      </c>
      <c r="O99" s="20">
        <v>82.46</v>
      </c>
      <c r="P99" s="19" t="s">
        <v>21</v>
      </c>
      <c r="Q99" s="20">
        <f t="shared" si="8"/>
        <v>67.849999999999994</v>
      </c>
      <c r="R99" s="21" t="s">
        <v>88</v>
      </c>
      <c r="S99" s="30">
        <f t="shared" si="9"/>
        <v>9.0466666666666651</v>
      </c>
    </row>
    <row r="100" spans="12:19" ht="16.8" x14ac:dyDescent="0.25">
      <c r="L100" s="19" t="s">
        <v>22</v>
      </c>
      <c r="M100" s="20">
        <v>19.11</v>
      </c>
      <c r="N100" s="19" t="s">
        <v>23</v>
      </c>
      <c r="O100" s="20">
        <v>87.3</v>
      </c>
      <c r="P100" s="19" t="s">
        <v>24</v>
      </c>
      <c r="Q100" s="20">
        <f t="shared" si="8"/>
        <v>68.19</v>
      </c>
      <c r="R100" s="21" t="s">
        <v>89</v>
      </c>
      <c r="S100" s="30">
        <f t="shared" si="9"/>
        <v>9.0920000000000005</v>
      </c>
    </row>
    <row r="101" spans="12:19" ht="16.8" x14ac:dyDescent="0.25">
      <c r="L101" s="19" t="s">
        <v>25</v>
      </c>
      <c r="M101" s="20">
        <v>23.87</v>
      </c>
      <c r="N101" s="19" t="s">
        <v>26</v>
      </c>
      <c r="O101" s="20">
        <v>91.8</v>
      </c>
      <c r="P101" s="19" t="s">
        <v>27</v>
      </c>
      <c r="Q101" s="20">
        <f t="shared" si="8"/>
        <v>67.929999999999993</v>
      </c>
      <c r="R101" s="21" t="s">
        <v>90</v>
      </c>
      <c r="S101" s="30">
        <f t="shared" si="9"/>
        <v>9.0573333333333323</v>
      </c>
    </row>
    <row r="102" spans="12:19" ht="16.8" x14ac:dyDescent="0.25">
      <c r="L102" s="19" t="s">
        <v>28</v>
      </c>
      <c r="M102" s="20">
        <v>28.12</v>
      </c>
      <c r="N102" s="19" t="s">
        <v>29</v>
      </c>
      <c r="O102" s="20">
        <v>96.41</v>
      </c>
      <c r="P102" s="19" t="s">
        <v>30</v>
      </c>
      <c r="Q102" s="20">
        <f t="shared" si="8"/>
        <v>68.289999999999992</v>
      </c>
      <c r="R102" s="21" t="s">
        <v>91</v>
      </c>
      <c r="S102" s="30">
        <f t="shared" si="9"/>
        <v>9.1053333333333324</v>
      </c>
    </row>
    <row r="103" spans="12:19" ht="16.8" x14ac:dyDescent="0.25">
      <c r="L103" s="19" t="s">
        <v>31</v>
      </c>
      <c r="M103" s="20">
        <v>32.81</v>
      </c>
      <c r="N103" s="19" t="s">
        <v>32</v>
      </c>
      <c r="O103" s="20">
        <v>101.05</v>
      </c>
      <c r="P103" s="19" t="s">
        <v>33</v>
      </c>
      <c r="Q103" s="20">
        <f t="shared" si="8"/>
        <v>68.239999999999995</v>
      </c>
      <c r="R103" s="21" t="s">
        <v>92</v>
      </c>
      <c r="S103" s="30">
        <f t="shared" si="9"/>
        <v>9.0986666666666665</v>
      </c>
    </row>
    <row r="104" spans="12:19" ht="16.8" x14ac:dyDescent="0.25">
      <c r="L104" s="19" t="s">
        <v>34</v>
      </c>
      <c r="M104" s="20">
        <v>37.119999999999997</v>
      </c>
      <c r="N104" s="19" t="s">
        <v>35</v>
      </c>
      <c r="O104" s="20">
        <v>105.62</v>
      </c>
      <c r="P104" s="19" t="s">
        <v>36</v>
      </c>
      <c r="Q104" s="20">
        <f t="shared" si="8"/>
        <v>68.5</v>
      </c>
      <c r="R104" s="21" t="s">
        <v>93</v>
      </c>
      <c r="S104" s="30">
        <f t="shared" si="9"/>
        <v>9.1333333333333329</v>
      </c>
    </row>
    <row r="105" spans="12:19" ht="16.8" x14ac:dyDescent="0.25">
      <c r="L105" s="19" t="s">
        <v>37</v>
      </c>
      <c r="M105" s="20">
        <v>41.65</v>
      </c>
      <c r="N105" s="19" t="s">
        <v>38</v>
      </c>
      <c r="O105" s="20">
        <v>110.23</v>
      </c>
      <c r="P105" s="19" t="s">
        <v>39</v>
      </c>
      <c r="Q105" s="20">
        <f t="shared" si="8"/>
        <v>68.580000000000013</v>
      </c>
      <c r="R105" s="21" t="s">
        <v>94</v>
      </c>
      <c r="S105" s="30">
        <f t="shared" si="9"/>
        <v>9.1440000000000019</v>
      </c>
    </row>
    <row r="106" spans="12:19" ht="16.8" x14ac:dyDescent="0.25">
      <c r="L106" s="19" t="s">
        <v>40</v>
      </c>
      <c r="M106" s="20">
        <v>47.23</v>
      </c>
      <c r="N106" s="19" t="s">
        <v>41</v>
      </c>
      <c r="O106" s="20">
        <v>114.71</v>
      </c>
      <c r="P106" s="19" t="s">
        <v>42</v>
      </c>
      <c r="Q106" s="20">
        <f t="shared" si="8"/>
        <v>67.47999999999999</v>
      </c>
      <c r="R106" s="21" t="s">
        <v>95</v>
      </c>
      <c r="S106" s="30">
        <f t="shared" si="9"/>
        <v>8.9973333333333319</v>
      </c>
    </row>
    <row r="107" spans="12:19" ht="16.8" x14ac:dyDescent="0.25">
      <c r="L107" s="19" t="s">
        <v>43</v>
      </c>
      <c r="M107" s="20">
        <v>51.87</v>
      </c>
      <c r="N107" s="19" t="s">
        <v>44</v>
      </c>
      <c r="O107" s="20">
        <v>119.47</v>
      </c>
      <c r="P107" s="19" t="s">
        <v>45</v>
      </c>
      <c r="Q107" s="20">
        <f t="shared" si="8"/>
        <v>67.599999999999994</v>
      </c>
      <c r="R107" s="21" t="s">
        <v>96</v>
      </c>
      <c r="S107" s="30">
        <f t="shared" si="9"/>
        <v>9.0133333333333319</v>
      </c>
    </row>
    <row r="108" spans="12:19" ht="16.8" x14ac:dyDescent="0.25">
      <c r="L108" s="19" t="s">
        <v>46</v>
      </c>
      <c r="M108" s="20">
        <v>56.32</v>
      </c>
      <c r="N108" s="19" t="s">
        <v>47</v>
      </c>
      <c r="O108" s="20">
        <v>123.93</v>
      </c>
      <c r="P108" s="19" t="s">
        <v>48</v>
      </c>
      <c r="Q108" s="20">
        <f t="shared" si="8"/>
        <v>67.610000000000014</v>
      </c>
      <c r="R108" s="21" t="s">
        <v>97</v>
      </c>
      <c r="S108" s="30">
        <f t="shared" si="9"/>
        <v>9.0146666666666686</v>
      </c>
    </row>
    <row r="109" spans="12:19" ht="16.8" x14ac:dyDescent="0.25">
      <c r="L109" s="19" t="s">
        <v>49</v>
      </c>
      <c r="M109" s="20">
        <v>60.45</v>
      </c>
      <c r="N109" s="19" t="s">
        <v>50</v>
      </c>
      <c r="O109" s="20">
        <v>128.69999999999999</v>
      </c>
      <c r="P109" s="19" t="s">
        <v>51</v>
      </c>
      <c r="Q109" s="20">
        <f t="shared" si="8"/>
        <v>68.249999999999986</v>
      </c>
      <c r="R109" s="21" t="s">
        <v>98</v>
      </c>
      <c r="S109" s="30">
        <f t="shared" si="9"/>
        <v>9.0999999999999979</v>
      </c>
    </row>
    <row r="110" spans="12:19" ht="16.8" x14ac:dyDescent="0.25">
      <c r="L110" s="19" t="s">
        <v>52</v>
      </c>
      <c r="M110" s="20">
        <v>65.06</v>
      </c>
      <c r="N110" s="19" t="s">
        <v>53</v>
      </c>
      <c r="O110" s="20">
        <v>133.13999999999999</v>
      </c>
      <c r="P110" s="19" t="s">
        <v>54</v>
      </c>
      <c r="Q110" s="20">
        <f t="shared" si="8"/>
        <v>68.079999999999984</v>
      </c>
      <c r="R110" s="21" t="s">
        <v>99</v>
      </c>
      <c r="S110" s="30">
        <f t="shared" si="9"/>
        <v>9.0773333333333319</v>
      </c>
    </row>
    <row r="111" spans="12:19" x14ac:dyDescent="0.25">
      <c r="L111" s="27" t="s">
        <v>74</v>
      </c>
      <c r="M111" s="28"/>
      <c r="N111" s="28"/>
      <c r="O111" s="28"/>
      <c r="P111" s="28"/>
      <c r="Q111" s="28"/>
      <c r="R111" s="28"/>
      <c r="S111" s="29"/>
    </row>
    <row r="112" spans="12:19" x14ac:dyDescent="0.25">
      <c r="L112" s="18" t="s">
        <v>78</v>
      </c>
      <c r="M112" s="17"/>
      <c r="N112" s="17">
        <v>0.1</v>
      </c>
      <c r="O112" s="17"/>
      <c r="P112" s="22" t="s">
        <v>82</v>
      </c>
      <c r="Q112" s="23"/>
      <c r="R112" s="24">
        <f>SQRT(POWER(N115,2)+POWER(N116,2))</f>
        <v>2.3061332227165738E-2</v>
      </c>
      <c r="S112" s="24"/>
    </row>
    <row r="113" spans="12:19" ht="16.8" x14ac:dyDescent="0.25">
      <c r="L113" s="18" t="s">
        <v>81</v>
      </c>
      <c r="M113" s="18"/>
      <c r="N113" s="25">
        <f>331.45*SQRT(1+R94/273.15)</f>
        <v>341.07831180469952</v>
      </c>
      <c r="O113" s="25"/>
      <c r="P113" s="18" t="s">
        <v>70</v>
      </c>
      <c r="Q113" s="18"/>
      <c r="R113" s="26">
        <f>N94*N114</f>
        <v>341.15128888888887</v>
      </c>
      <c r="S113" s="26"/>
    </row>
    <row r="114" spans="12:19" x14ac:dyDescent="0.25">
      <c r="L114" s="22" t="s">
        <v>75</v>
      </c>
      <c r="M114" s="23"/>
      <c r="N114" s="31">
        <f>SUM(I38:I52)/15</f>
        <v>9.1022222222222222</v>
      </c>
      <c r="O114" s="31"/>
      <c r="P114" s="18" t="s">
        <v>80</v>
      </c>
      <c r="Q114" s="18"/>
      <c r="R114" s="24">
        <f>SQRT(POWER(N94*R112,2)+POWER(N114*N112,2))</f>
        <v>1.2552234610797441</v>
      </c>
      <c r="S114" s="24"/>
    </row>
    <row r="115" spans="12:19" ht="16.8" x14ac:dyDescent="0.25">
      <c r="L115" s="22" t="s">
        <v>76</v>
      </c>
      <c r="M115" s="23"/>
      <c r="N115" s="24">
        <f>_xlfn.STDEV.S(I38:I52)/SQRT(COUNT(I38:I52))</f>
        <v>2.0780400479579623E-2</v>
      </c>
      <c r="O115" s="24"/>
      <c r="P115" s="18" t="s">
        <v>71</v>
      </c>
      <c r="Q115" s="18"/>
      <c r="R115" s="18" t="s">
        <v>73</v>
      </c>
      <c r="S115" s="18"/>
    </row>
    <row r="116" spans="12:19" ht="16.8" x14ac:dyDescent="0.25">
      <c r="L116" s="22" t="s">
        <v>77</v>
      </c>
      <c r="M116" s="23"/>
      <c r="N116" s="26">
        <v>0.01</v>
      </c>
      <c r="O116" s="26"/>
      <c r="P116" s="18" t="s">
        <v>100</v>
      </c>
      <c r="Q116" s="17"/>
      <c r="R116" s="15">
        <f>ABS(R113-N113)/N113</f>
        <v>2.1395990792616966E-4</v>
      </c>
      <c r="S116" s="15"/>
    </row>
  </sheetData>
  <mergeCells count="54">
    <mergeCell ref="R115:S115"/>
    <mergeCell ref="R116:S116"/>
    <mergeCell ref="L111:S111"/>
    <mergeCell ref="R94:S94"/>
    <mergeCell ref="L92:S93"/>
    <mergeCell ref="N112:O112"/>
    <mergeCell ref="N113:O113"/>
    <mergeCell ref="N114:O114"/>
    <mergeCell ref="R112:S112"/>
    <mergeCell ref="R113:S113"/>
    <mergeCell ref="R114:S114"/>
    <mergeCell ref="N84:O84"/>
    <mergeCell ref="N85:O85"/>
    <mergeCell ref="N86:O86"/>
    <mergeCell ref="N87:O87"/>
    <mergeCell ref="R83:S83"/>
    <mergeCell ref="R84:S84"/>
    <mergeCell ref="R85:S85"/>
    <mergeCell ref="R86:S86"/>
    <mergeCell ref="R87:S87"/>
    <mergeCell ref="N65:O65"/>
    <mergeCell ref="R65:S65"/>
    <mergeCell ref="L63:S64"/>
    <mergeCell ref="L82:S82"/>
    <mergeCell ref="N83:O83"/>
    <mergeCell ref="P116:Q116"/>
    <mergeCell ref="L115:M115"/>
    <mergeCell ref="L116:M116"/>
    <mergeCell ref="P112:Q112"/>
    <mergeCell ref="L112:M112"/>
    <mergeCell ref="N115:O115"/>
    <mergeCell ref="N116:O116"/>
    <mergeCell ref="P114:Q114"/>
    <mergeCell ref="P115:Q115"/>
    <mergeCell ref="L94:M94"/>
    <mergeCell ref="L113:M113"/>
    <mergeCell ref="L114:M114"/>
    <mergeCell ref="P113:Q113"/>
    <mergeCell ref="N94:O94"/>
    <mergeCell ref="P94:Q94"/>
    <mergeCell ref="B6:G7"/>
    <mergeCell ref="B35:G36"/>
    <mergeCell ref="L65:M65"/>
    <mergeCell ref="L85:M85"/>
    <mergeCell ref="L86:M86"/>
    <mergeCell ref="L87:M87"/>
    <mergeCell ref="P65:Q65"/>
    <mergeCell ref="L84:M84"/>
    <mergeCell ref="P83:Q83"/>
    <mergeCell ref="L83:M83"/>
    <mergeCell ref="P84:Q84"/>
    <mergeCell ref="P87:Q87"/>
    <mergeCell ref="P85:Q85"/>
    <mergeCell ref="P86:Q86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nuo lao</cp:lastModifiedBy>
  <dcterms:created xsi:type="dcterms:W3CDTF">2022-10-06T12:24:00Z</dcterms:created>
  <dcterms:modified xsi:type="dcterms:W3CDTF">2024-12-02T14:53:49Z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C3E35333645D47CC97B884FC5F4A7ED8</vt:lpwstr>
  </property>
  <property fmtid="{D5CDD505-2E9C-101B-9397-08002B2CF9AE}" pid="3" name="KSOProductBuildVer">
    <vt:lpwstr>2052-12.1.0.15712</vt:lpwstr>
  </property>
</Properties>
</file>