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/polybox/Home Office/Zymo base paper/Raw data dryad/Figure 1/"/>
    </mc:Choice>
  </mc:AlternateContent>
  <xr:revisionPtr revIDLastSave="0" documentId="13_ncr:1_{A3D508D7-73A6-B449-A179-EC1443B38525}" xr6:coauthVersionLast="47" xr6:coauthVersionMax="47" xr10:uidLastSave="{00000000-0000-0000-0000-000000000000}"/>
  <bookViews>
    <workbookView xWindow="0" yWindow="500" windowWidth="44100" windowHeight="26580" xr2:uid="{C0B63A1A-C5F1-F741-8867-59242FB87A8B}"/>
  </bookViews>
  <sheets>
    <sheet name="1 day" sheetId="1" r:id="rId1"/>
    <sheet name="1 week" sheetId="2" r:id="rId2"/>
    <sheet name="2 weeks" sheetId="3" r:id="rId3"/>
    <sheet name="Statistics water control" sheetId="12" r:id="rId4"/>
    <sheet name="Statistics" sheetId="13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2" l="1"/>
  <c r="I6" i="12"/>
  <c r="B43" i="12"/>
  <c r="D30" i="12"/>
  <c r="D31" i="12"/>
  <c r="D32" i="12"/>
  <c r="D33" i="12"/>
  <c r="D34" i="12"/>
  <c r="D35" i="12"/>
  <c r="D36" i="12"/>
  <c r="D37" i="12"/>
  <c r="D29" i="12"/>
  <c r="C30" i="12"/>
  <c r="C31" i="12"/>
  <c r="C32" i="12"/>
  <c r="C33" i="12"/>
  <c r="C34" i="12"/>
  <c r="C35" i="12"/>
  <c r="C36" i="12"/>
  <c r="C37" i="12"/>
  <c r="C29" i="12"/>
  <c r="BA86" i="1"/>
  <c r="BB86" i="1"/>
  <c r="AZ86" i="1"/>
  <c r="BB121" i="1"/>
  <c r="F31" i="12" l="1"/>
  <c r="F30" i="12"/>
  <c r="BJ103" i="1" l="1"/>
  <c r="BJ104" i="1"/>
  <c r="BJ102" i="1"/>
  <c r="BJ96" i="1"/>
  <c r="BJ97" i="1"/>
  <c r="BJ95" i="1"/>
  <c r="BJ89" i="1"/>
  <c r="BJ90" i="1"/>
  <c r="BJ88" i="1"/>
  <c r="BJ82" i="1"/>
  <c r="BJ83" i="1"/>
  <c r="BJ81" i="1"/>
  <c r="BI103" i="1"/>
  <c r="BI104" i="1"/>
  <c r="BI102" i="1"/>
  <c r="BI96" i="1"/>
  <c r="BI97" i="1"/>
  <c r="BI95" i="1"/>
  <c r="BI89" i="1"/>
  <c r="BI90" i="1"/>
  <c r="BI81" i="1"/>
  <c r="BI88" i="1"/>
  <c r="BI82" i="1"/>
  <c r="BI83" i="1"/>
  <c r="BH103" i="1"/>
  <c r="BH104" i="1"/>
  <c r="BH96" i="1"/>
  <c r="BH97" i="1"/>
  <c r="BH95" i="1"/>
  <c r="BH89" i="1"/>
  <c r="BH90" i="1"/>
  <c r="BH88" i="1"/>
  <c r="BH82" i="1"/>
  <c r="BH83" i="1"/>
  <c r="BH81" i="1"/>
  <c r="BH102" i="1"/>
  <c r="B20" i="12"/>
  <c r="B21" i="12"/>
  <c r="G6" i="12"/>
  <c r="F7" i="12"/>
  <c r="F9" i="12"/>
  <c r="F10" i="12"/>
  <c r="F11" i="12"/>
  <c r="F12" i="12"/>
  <c r="J6" i="12" s="1"/>
  <c r="F14" i="12"/>
  <c r="F6" i="12"/>
  <c r="E7" i="12"/>
  <c r="E9" i="12"/>
  <c r="E10" i="12"/>
  <c r="E11" i="12"/>
  <c r="E12" i="12"/>
  <c r="E14" i="12"/>
  <c r="E6" i="12"/>
  <c r="BA49" i="3"/>
  <c r="BA50" i="3"/>
  <c r="BA51" i="3"/>
  <c r="BA52" i="3"/>
  <c r="BA53" i="3"/>
  <c r="BA54" i="3"/>
  <c r="BA55" i="3"/>
  <c r="BA56" i="3"/>
  <c r="BA131" i="3" s="1"/>
  <c r="BB131" i="3" s="1"/>
  <c r="BA57" i="3"/>
  <c r="BA58" i="3"/>
  <c r="BA59" i="3"/>
  <c r="BA60" i="3"/>
  <c r="BA61" i="3"/>
  <c r="BA62" i="3"/>
  <c r="BA63" i="3"/>
  <c r="BA64" i="3"/>
  <c r="BA139" i="3" s="1"/>
  <c r="BA65" i="3"/>
  <c r="BA66" i="3"/>
  <c r="BA67" i="3"/>
  <c r="BA68" i="3"/>
  <c r="BA24" i="3"/>
  <c r="BA99" i="3" s="1"/>
  <c r="BA25" i="3"/>
  <c r="BA26" i="3"/>
  <c r="BA27" i="3"/>
  <c r="BA28" i="3"/>
  <c r="BA29" i="3"/>
  <c r="BA31" i="3"/>
  <c r="BA32" i="3"/>
  <c r="BA107" i="3" s="1"/>
  <c r="BA33" i="3"/>
  <c r="BA34" i="3"/>
  <c r="BA35" i="3"/>
  <c r="BA36" i="3"/>
  <c r="BA37" i="3"/>
  <c r="BA38" i="3"/>
  <c r="BA39" i="3"/>
  <c r="BA40" i="3"/>
  <c r="BA41" i="3"/>
  <c r="BA42" i="3"/>
  <c r="BA43" i="3"/>
  <c r="BA44" i="3"/>
  <c r="BA119" i="3" s="1"/>
  <c r="BA45" i="3"/>
  <c r="BA46" i="3"/>
  <c r="BA47" i="3"/>
  <c r="BA122" i="3" s="1"/>
  <c r="BA48" i="3"/>
  <c r="BA10" i="3"/>
  <c r="BA11" i="3"/>
  <c r="BA12" i="3"/>
  <c r="BA13" i="3"/>
  <c r="BA14" i="3"/>
  <c r="BA89" i="3" s="1"/>
  <c r="BC89" i="3" s="1"/>
  <c r="BD89" i="3" s="1"/>
  <c r="BA15" i="3"/>
  <c r="BA90" i="3" s="1"/>
  <c r="BA16" i="3"/>
  <c r="BA17" i="3"/>
  <c r="BA18" i="3"/>
  <c r="BA19" i="3"/>
  <c r="BA20" i="3"/>
  <c r="BA21" i="3"/>
  <c r="BA22" i="3"/>
  <c r="BA9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122" i="3" s="1"/>
  <c r="AZ48" i="3"/>
  <c r="AZ50" i="3"/>
  <c r="AZ125" i="3" s="1"/>
  <c r="AZ51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141" i="3" s="1"/>
  <c r="AZ67" i="3"/>
  <c r="AZ142" i="3" s="1"/>
  <c r="AZ68" i="3"/>
  <c r="AZ10" i="3"/>
  <c r="AZ11" i="3"/>
  <c r="AZ12" i="3"/>
  <c r="AZ13" i="3"/>
  <c r="AZ14" i="3"/>
  <c r="AZ15" i="3"/>
  <c r="AZ90" i="3" s="1"/>
  <c r="AZ16" i="3"/>
  <c r="AZ17" i="3"/>
  <c r="AZ92" i="3" s="1"/>
  <c r="AZ18" i="3"/>
  <c r="AZ19" i="3"/>
  <c r="AZ20" i="3"/>
  <c r="AZ21" i="3"/>
  <c r="AZ22" i="3"/>
  <c r="AZ23" i="3"/>
  <c r="AZ98" i="3" s="1"/>
  <c r="AZ24" i="3"/>
  <c r="AZ25" i="3"/>
  <c r="AZ100" i="3" s="1"/>
  <c r="AZ26" i="3"/>
  <c r="AZ27" i="3"/>
  <c r="AZ28" i="3"/>
  <c r="AZ29" i="3"/>
  <c r="AZ30" i="3"/>
  <c r="AZ31" i="3"/>
  <c r="AZ106" i="3" s="1"/>
  <c r="AZ32" i="3"/>
  <c r="AZ33" i="3"/>
  <c r="AZ108" i="3" s="1"/>
  <c r="BC108" i="3" s="1"/>
  <c r="BD108" i="3" s="1"/>
  <c r="AZ34" i="3"/>
  <c r="AZ9" i="3"/>
  <c r="AY58" i="3"/>
  <c r="AY59" i="3"/>
  <c r="AY60" i="3"/>
  <c r="AY61" i="3"/>
  <c r="AY62" i="3"/>
  <c r="AY63" i="3"/>
  <c r="AY138" i="3" s="1"/>
  <c r="AY64" i="3"/>
  <c r="AY139" i="3" s="1"/>
  <c r="AY65" i="3"/>
  <c r="AY66" i="3"/>
  <c r="AY68" i="3"/>
  <c r="AY29" i="3"/>
  <c r="AY104" i="3" s="1"/>
  <c r="AY30" i="3"/>
  <c r="AY31" i="3"/>
  <c r="AY32" i="3"/>
  <c r="AY33" i="3"/>
  <c r="AY34" i="3"/>
  <c r="AY109" i="3" s="1"/>
  <c r="AY35" i="3"/>
  <c r="AY36" i="3"/>
  <c r="AY37" i="3"/>
  <c r="AY112" i="3" s="1"/>
  <c r="AY38" i="3"/>
  <c r="AY39" i="3"/>
  <c r="AY40" i="3"/>
  <c r="AY41" i="3"/>
  <c r="AY42" i="3"/>
  <c r="AY117" i="3" s="1"/>
  <c r="AY43" i="3"/>
  <c r="AY44" i="3"/>
  <c r="AY45" i="3"/>
  <c r="AY120" i="3" s="1"/>
  <c r="AY47" i="3"/>
  <c r="AY48" i="3"/>
  <c r="AY49" i="3"/>
  <c r="AY51" i="3"/>
  <c r="AY52" i="3"/>
  <c r="AY53" i="3"/>
  <c r="AY128" i="3" s="1"/>
  <c r="AY54" i="3"/>
  <c r="AY55" i="3"/>
  <c r="AY56" i="3"/>
  <c r="AY57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9" i="3"/>
  <c r="BA4" i="3"/>
  <c r="BA79" i="3" s="1"/>
  <c r="BA5" i="3"/>
  <c r="BA80" i="3" s="1"/>
  <c r="BA6" i="3"/>
  <c r="BA7" i="3"/>
  <c r="BA8" i="3"/>
  <c r="BA83" i="3" s="1"/>
  <c r="BA3" i="3"/>
  <c r="AZ4" i="3"/>
  <c r="AZ79" i="3" s="1"/>
  <c r="AZ5" i="3"/>
  <c r="AZ6" i="3"/>
  <c r="AZ7" i="3"/>
  <c r="AZ8" i="3"/>
  <c r="AZ3" i="3"/>
  <c r="AY4" i="3"/>
  <c r="AY79" i="3" s="1"/>
  <c r="AY5" i="3"/>
  <c r="AY6" i="3"/>
  <c r="AY7" i="3"/>
  <c r="AY8" i="3"/>
  <c r="AY83" i="3" s="1"/>
  <c r="AY3" i="3"/>
  <c r="BC53" i="2"/>
  <c r="BC55" i="2"/>
  <c r="BC56" i="2"/>
  <c r="BC57" i="2"/>
  <c r="BC58" i="2"/>
  <c r="BC59" i="2"/>
  <c r="BC60" i="2"/>
  <c r="BC135" i="2" s="1"/>
  <c r="BC61" i="2"/>
  <c r="BC62" i="2"/>
  <c r="BC63" i="2"/>
  <c r="BC64" i="2"/>
  <c r="BC65" i="2"/>
  <c r="BC66" i="2"/>
  <c r="BC67" i="2"/>
  <c r="BC68" i="2"/>
  <c r="BC143" i="2" s="1"/>
  <c r="BC30" i="2"/>
  <c r="BC31" i="2"/>
  <c r="BC32" i="2"/>
  <c r="BC33" i="2"/>
  <c r="BC34" i="2"/>
  <c r="BC35" i="2"/>
  <c r="BC36" i="2"/>
  <c r="BC111" i="2" s="1"/>
  <c r="BC38" i="2"/>
  <c r="BC39" i="2"/>
  <c r="BC40" i="2"/>
  <c r="BC41" i="2"/>
  <c r="BC42" i="2"/>
  <c r="BC43" i="2"/>
  <c r="BC44" i="2"/>
  <c r="BC119" i="2" s="1"/>
  <c r="BC45" i="2"/>
  <c r="BC120" i="2" s="1"/>
  <c r="BC46" i="2"/>
  <c r="BC47" i="2"/>
  <c r="BC48" i="2"/>
  <c r="BC49" i="2"/>
  <c r="BC50" i="2"/>
  <c r="BC51" i="2"/>
  <c r="BC52" i="2"/>
  <c r="BC10" i="2"/>
  <c r="BC11" i="2"/>
  <c r="BC12" i="2"/>
  <c r="BC13" i="2"/>
  <c r="BC14" i="2"/>
  <c r="BC15" i="2"/>
  <c r="BC16" i="2"/>
  <c r="BC17" i="2"/>
  <c r="BC92" i="2" s="1"/>
  <c r="BC18" i="2"/>
  <c r="BC19" i="2"/>
  <c r="BC20" i="2"/>
  <c r="BC21" i="2"/>
  <c r="BC22" i="2"/>
  <c r="BC23" i="2"/>
  <c r="BC98" i="2" s="1"/>
  <c r="BC24" i="2"/>
  <c r="BC25" i="2"/>
  <c r="BC100" i="2" s="1"/>
  <c r="BC26" i="2"/>
  <c r="BC27" i="2"/>
  <c r="BC28" i="2"/>
  <c r="BC29" i="2"/>
  <c r="BC9" i="2"/>
  <c r="BB57" i="2"/>
  <c r="BB58" i="2"/>
  <c r="BB59" i="2"/>
  <c r="BB60" i="2"/>
  <c r="BB61" i="2"/>
  <c r="BB62" i="2"/>
  <c r="BB137" i="2" s="1"/>
  <c r="BB63" i="2"/>
  <c r="BB138" i="2" s="1"/>
  <c r="BB64" i="2"/>
  <c r="BB139" i="2" s="1"/>
  <c r="BB65" i="2"/>
  <c r="BB66" i="2"/>
  <c r="BB67" i="2"/>
  <c r="BB68" i="2"/>
  <c r="BB143" i="2" s="1"/>
  <c r="BB37" i="2"/>
  <c r="BB38" i="2"/>
  <c r="BB39" i="2"/>
  <c r="BB40" i="2"/>
  <c r="BB41" i="2"/>
  <c r="BB42" i="2"/>
  <c r="BB117" i="2" s="1"/>
  <c r="BB43" i="2"/>
  <c r="BB44" i="2"/>
  <c r="BB119" i="2" s="1"/>
  <c r="BB45" i="2"/>
  <c r="BB46" i="2"/>
  <c r="BB47" i="2"/>
  <c r="BB48" i="2"/>
  <c r="BB49" i="2"/>
  <c r="BB50" i="2"/>
  <c r="BB125" i="2" s="1"/>
  <c r="BB51" i="2"/>
  <c r="BB126" i="2" s="1"/>
  <c r="BD126" i="2" s="1"/>
  <c r="BB52" i="2"/>
  <c r="BB53" i="2"/>
  <c r="BB54" i="2"/>
  <c r="BB55" i="2"/>
  <c r="BB56" i="2"/>
  <c r="BB11" i="2"/>
  <c r="BB12" i="2"/>
  <c r="BB13" i="2"/>
  <c r="BB88" i="2" s="1"/>
  <c r="BB14" i="2"/>
  <c r="BB15" i="2"/>
  <c r="BB16" i="2"/>
  <c r="BB17" i="2"/>
  <c r="BB18" i="2"/>
  <c r="BB93" i="2" s="1"/>
  <c r="BB19" i="2"/>
  <c r="BB94" i="2" s="1"/>
  <c r="BB20" i="2"/>
  <c r="BB21" i="2"/>
  <c r="BB22" i="2"/>
  <c r="BB23" i="2"/>
  <c r="BB24" i="2"/>
  <c r="BB25" i="2"/>
  <c r="BB26" i="2"/>
  <c r="BB101" i="2" s="1"/>
  <c r="BB27" i="2"/>
  <c r="BB102" i="2" s="1"/>
  <c r="BB28" i="2"/>
  <c r="BB29" i="2"/>
  <c r="BB30" i="2"/>
  <c r="BB31" i="2"/>
  <c r="BB32" i="2"/>
  <c r="BB33" i="2"/>
  <c r="BB34" i="2"/>
  <c r="BB109" i="2" s="1"/>
  <c r="BB35" i="2"/>
  <c r="BB36" i="2"/>
  <c r="BB10" i="2"/>
  <c r="BB9" i="2"/>
  <c r="BA49" i="2"/>
  <c r="BA50" i="2"/>
  <c r="BA125" i="2" s="1"/>
  <c r="BA51" i="2"/>
  <c r="BA52" i="2"/>
  <c r="BA53" i="2"/>
  <c r="BA54" i="2"/>
  <c r="BA55" i="2"/>
  <c r="BA130" i="2" s="1"/>
  <c r="BA56" i="2"/>
  <c r="BA57" i="2"/>
  <c r="BA58" i="2"/>
  <c r="BA133" i="2" s="1"/>
  <c r="BA59" i="2"/>
  <c r="BA60" i="2"/>
  <c r="BA61" i="2"/>
  <c r="BA62" i="2"/>
  <c r="BA63" i="2"/>
  <c r="BA138" i="2" s="1"/>
  <c r="BA64" i="2"/>
  <c r="BA65" i="2"/>
  <c r="BA66" i="2"/>
  <c r="BA141" i="2" s="1"/>
  <c r="BA67" i="2"/>
  <c r="BA68" i="2"/>
  <c r="BA29" i="2"/>
  <c r="BA30" i="2"/>
  <c r="BA31" i="2"/>
  <c r="BA32" i="2"/>
  <c r="BA33" i="2"/>
  <c r="BA34" i="2"/>
  <c r="BA109" i="2" s="1"/>
  <c r="BA35" i="2"/>
  <c r="BA36" i="2"/>
  <c r="BA111" i="2" s="1"/>
  <c r="BA37" i="2"/>
  <c r="BA38" i="2"/>
  <c r="BA39" i="2"/>
  <c r="BA40" i="2"/>
  <c r="BA41" i="2"/>
  <c r="BA42" i="2"/>
  <c r="BA117" i="2" s="1"/>
  <c r="BA43" i="2"/>
  <c r="BA44" i="2"/>
  <c r="BA119" i="2" s="1"/>
  <c r="BA45" i="2"/>
  <c r="BA46" i="2"/>
  <c r="BA47" i="2"/>
  <c r="BA48" i="2"/>
  <c r="BA21" i="2"/>
  <c r="BA22" i="2"/>
  <c r="BA23" i="2"/>
  <c r="BA24" i="2"/>
  <c r="BA25" i="2"/>
  <c r="BA26" i="2"/>
  <c r="BA27" i="2"/>
  <c r="BA28" i="2"/>
  <c r="BA103" i="2" s="1"/>
  <c r="BA17" i="2"/>
  <c r="BA18" i="2"/>
  <c r="BA19" i="2"/>
  <c r="BA94" i="2" s="1"/>
  <c r="BA20" i="2"/>
  <c r="BA13" i="2"/>
  <c r="BA14" i="2"/>
  <c r="BA15" i="2"/>
  <c r="BA90" i="2" s="1"/>
  <c r="BA16" i="2"/>
  <c r="BA10" i="2"/>
  <c r="BA11" i="2"/>
  <c r="BA12" i="2"/>
  <c r="BA9" i="2"/>
  <c r="BC4" i="2"/>
  <c r="BC79" i="2" s="1"/>
  <c r="BC5" i="2"/>
  <c r="BC80" i="2" s="1"/>
  <c r="BC6" i="2"/>
  <c r="BC7" i="2"/>
  <c r="BC8" i="2"/>
  <c r="BC3" i="2"/>
  <c r="BB4" i="2"/>
  <c r="BB79" i="2" s="1"/>
  <c r="BB5" i="2"/>
  <c r="BB80" i="2" s="1"/>
  <c r="BB6" i="2"/>
  <c r="BB7" i="2"/>
  <c r="BB8" i="2"/>
  <c r="BB3" i="2"/>
  <c r="BA4" i="2"/>
  <c r="BA79" i="2" s="1"/>
  <c r="BA5" i="2"/>
  <c r="BA80" i="2" s="1"/>
  <c r="BA6" i="2"/>
  <c r="BA7" i="2"/>
  <c r="BA8" i="2"/>
  <c r="BA3" i="2"/>
  <c r="BB46" i="1"/>
  <c r="BB47" i="1"/>
  <c r="BB48" i="1"/>
  <c r="BB49" i="1"/>
  <c r="BB50" i="1"/>
  <c r="BB125" i="1" s="1"/>
  <c r="BB51" i="1"/>
  <c r="BB126" i="1" s="1"/>
  <c r="BB52" i="1"/>
  <c r="BB53" i="1"/>
  <c r="BB54" i="1"/>
  <c r="BB55" i="1"/>
  <c r="BB56" i="1"/>
  <c r="BB57" i="1"/>
  <c r="BB58" i="1"/>
  <c r="BB133" i="1" s="1"/>
  <c r="BB59" i="1"/>
  <c r="BB134" i="1" s="1"/>
  <c r="BC134" i="1" s="1"/>
  <c r="BB60" i="1"/>
  <c r="BB61" i="1"/>
  <c r="BB62" i="1"/>
  <c r="BB63" i="1"/>
  <c r="BB64" i="1"/>
  <c r="BB65" i="1"/>
  <c r="BB66" i="1"/>
  <c r="BB67" i="1"/>
  <c r="BB142" i="1" s="1"/>
  <c r="BB68" i="1"/>
  <c r="BB20" i="1"/>
  <c r="BB21" i="1"/>
  <c r="BB22" i="1"/>
  <c r="BB23" i="1"/>
  <c r="BB24" i="1"/>
  <c r="BB26" i="1"/>
  <c r="BB27" i="1"/>
  <c r="BB102" i="1" s="1"/>
  <c r="BC102" i="1" s="1"/>
  <c r="BB28" i="1"/>
  <c r="BB29" i="1"/>
  <c r="BB30" i="1"/>
  <c r="BB31" i="1"/>
  <c r="BB32" i="1"/>
  <c r="BB33" i="1"/>
  <c r="BB34" i="1"/>
  <c r="BB35" i="1"/>
  <c r="BB110" i="1" s="1"/>
  <c r="BB36" i="1"/>
  <c r="BB37" i="1"/>
  <c r="BB38" i="1"/>
  <c r="BB39" i="1"/>
  <c r="BB40" i="1"/>
  <c r="BB41" i="1"/>
  <c r="BB42" i="1"/>
  <c r="BB43" i="1"/>
  <c r="BB44" i="1"/>
  <c r="BB45" i="1"/>
  <c r="BB10" i="1"/>
  <c r="BB11" i="1"/>
  <c r="BB12" i="1"/>
  <c r="BB13" i="1"/>
  <c r="BB14" i="1"/>
  <c r="BB15" i="1"/>
  <c r="BB16" i="1"/>
  <c r="BB17" i="1"/>
  <c r="BB92" i="1" s="1"/>
  <c r="BB18" i="1"/>
  <c r="BB19" i="1"/>
  <c r="BB9" i="1"/>
  <c r="BB4" i="1"/>
  <c r="BB5" i="1"/>
  <c r="BB6" i="1"/>
  <c r="BB7" i="1"/>
  <c r="BB8" i="1"/>
  <c r="BB3" i="1"/>
  <c r="BA47" i="1"/>
  <c r="BA48" i="1"/>
  <c r="BA123" i="1" s="1"/>
  <c r="BA50" i="1"/>
  <c r="BA51" i="1"/>
  <c r="BA126" i="1" s="1"/>
  <c r="BA52" i="1"/>
  <c r="BA53" i="1"/>
  <c r="BA54" i="1"/>
  <c r="BA55" i="1"/>
  <c r="BA56" i="1"/>
  <c r="BA57" i="1"/>
  <c r="BA58" i="1"/>
  <c r="BA59" i="1"/>
  <c r="BA60" i="1"/>
  <c r="BA61" i="1"/>
  <c r="BA62" i="1"/>
  <c r="BA137" i="1" s="1"/>
  <c r="BA63" i="1"/>
  <c r="BA64" i="1"/>
  <c r="BA65" i="1"/>
  <c r="BA67" i="1"/>
  <c r="BA68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114" i="1" s="1"/>
  <c r="BA40" i="1"/>
  <c r="BA41" i="1"/>
  <c r="BA42" i="1"/>
  <c r="BA43" i="1"/>
  <c r="BA44" i="1"/>
  <c r="BA45" i="1"/>
  <c r="BA46" i="1"/>
  <c r="BA11" i="1"/>
  <c r="BA12" i="1"/>
  <c r="BA13" i="1"/>
  <c r="BA15" i="1"/>
  <c r="BA16" i="1"/>
  <c r="BA17" i="1"/>
  <c r="BA18" i="1"/>
  <c r="BA19" i="1"/>
  <c r="BA20" i="1"/>
  <c r="BA21" i="1"/>
  <c r="BA22" i="1"/>
  <c r="BA23" i="1"/>
  <c r="BA10" i="1"/>
  <c r="BA9" i="1"/>
  <c r="BA4" i="1"/>
  <c r="BA5" i="1"/>
  <c r="BA80" i="1" s="1"/>
  <c r="BA6" i="1"/>
  <c r="BA81" i="1" s="1"/>
  <c r="BA7" i="1"/>
  <c r="BA8" i="1"/>
  <c r="BA3" i="1"/>
  <c r="AZ64" i="1"/>
  <c r="AZ65" i="1"/>
  <c r="AZ140" i="1" s="1"/>
  <c r="AZ66" i="1"/>
  <c r="AZ141" i="1" s="1"/>
  <c r="AZ67" i="1"/>
  <c r="AZ68" i="1"/>
  <c r="AZ60" i="1"/>
  <c r="AZ61" i="1"/>
  <c r="AZ62" i="1"/>
  <c r="AZ63" i="1"/>
  <c r="AZ57" i="1"/>
  <c r="AZ58" i="1"/>
  <c r="AZ133" i="1" s="1"/>
  <c r="AZ52" i="1"/>
  <c r="AZ53" i="1"/>
  <c r="AZ54" i="1"/>
  <c r="AZ55" i="1"/>
  <c r="AZ44" i="1"/>
  <c r="AZ45" i="1"/>
  <c r="AZ46" i="1"/>
  <c r="AZ47" i="1"/>
  <c r="AZ48" i="1"/>
  <c r="AZ49" i="1"/>
  <c r="AZ124" i="1" s="1"/>
  <c r="AZ50" i="1"/>
  <c r="AZ51" i="1"/>
  <c r="AZ40" i="1"/>
  <c r="AZ41" i="1"/>
  <c r="AZ42" i="1"/>
  <c r="AZ43" i="1"/>
  <c r="AZ36" i="1"/>
  <c r="AZ37" i="1"/>
  <c r="AZ38" i="1"/>
  <c r="AZ113" i="1" s="1"/>
  <c r="AZ39" i="1"/>
  <c r="AZ32" i="1"/>
  <c r="AZ33" i="1"/>
  <c r="AZ34" i="1"/>
  <c r="AZ35" i="1"/>
  <c r="AZ28" i="1"/>
  <c r="AZ29" i="1"/>
  <c r="AZ30" i="1"/>
  <c r="AZ31" i="1"/>
  <c r="AZ24" i="1"/>
  <c r="AZ25" i="1"/>
  <c r="AZ27" i="1"/>
  <c r="AZ20" i="1"/>
  <c r="AZ21" i="1"/>
  <c r="AZ96" i="1" s="1"/>
  <c r="AZ22" i="1"/>
  <c r="AZ23" i="1"/>
  <c r="AZ16" i="1"/>
  <c r="AZ17" i="1"/>
  <c r="AZ18" i="1"/>
  <c r="AZ19" i="1"/>
  <c r="AZ11" i="1"/>
  <c r="AZ12" i="1"/>
  <c r="AZ87" i="1" s="1"/>
  <c r="AZ13" i="1"/>
  <c r="AZ14" i="1"/>
  <c r="AZ10" i="1"/>
  <c r="AZ9" i="1"/>
  <c r="AZ6" i="1"/>
  <c r="AZ7" i="1"/>
  <c r="AZ82" i="1" s="1"/>
  <c r="AZ8" i="1"/>
  <c r="AZ5" i="1"/>
  <c r="AZ80" i="1" s="1"/>
  <c r="AZ4" i="1"/>
  <c r="AZ3" i="1"/>
  <c r="AZ78" i="1" s="1"/>
  <c r="AY80" i="3"/>
  <c r="AZ80" i="3"/>
  <c r="AY81" i="3"/>
  <c r="AZ81" i="3"/>
  <c r="BA81" i="3"/>
  <c r="AY82" i="3"/>
  <c r="AZ82" i="3"/>
  <c r="BA82" i="3"/>
  <c r="AZ83" i="3"/>
  <c r="AY84" i="3"/>
  <c r="AZ84" i="3"/>
  <c r="BA84" i="3"/>
  <c r="AY85" i="3"/>
  <c r="AZ85" i="3"/>
  <c r="BA85" i="3"/>
  <c r="BB85" i="3" s="1"/>
  <c r="AY86" i="3"/>
  <c r="AZ86" i="3"/>
  <c r="BA86" i="3"/>
  <c r="AY87" i="3"/>
  <c r="AZ87" i="3"/>
  <c r="BA87" i="3"/>
  <c r="AY88" i="3"/>
  <c r="AZ88" i="3"/>
  <c r="BA88" i="3"/>
  <c r="AY89" i="3"/>
  <c r="AZ89" i="3"/>
  <c r="AY90" i="3"/>
  <c r="AY91" i="3"/>
  <c r="BC91" i="3" s="1"/>
  <c r="AZ91" i="3"/>
  <c r="BA91" i="3"/>
  <c r="AY92" i="3"/>
  <c r="BA92" i="3"/>
  <c r="AY93" i="3"/>
  <c r="AZ93" i="3"/>
  <c r="BB93" i="3" s="1"/>
  <c r="BA93" i="3"/>
  <c r="AY94" i="3"/>
  <c r="AZ94" i="3"/>
  <c r="BA94" i="3"/>
  <c r="AY95" i="3"/>
  <c r="AZ95" i="3"/>
  <c r="BA95" i="3"/>
  <c r="AY96" i="3"/>
  <c r="AZ96" i="3"/>
  <c r="BA96" i="3"/>
  <c r="BB96" i="3" s="1"/>
  <c r="AY97" i="3"/>
  <c r="AZ97" i="3"/>
  <c r="BA97" i="3"/>
  <c r="AY98" i="3"/>
  <c r="AY99" i="3"/>
  <c r="AZ99" i="3"/>
  <c r="AY100" i="3"/>
  <c r="BA100" i="3"/>
  <c r="AY101" i="3"/>
  <c r="BB101" i="3" s="1"/>
  <c r="AZ101" i="3"/>
  <c r="BC101" i="3" s="1"/>
  <c r="BD101" i="3" s="1"/>
  <c r="BA101" i="3"/>
  <c r="AY102" i="3"/>
  <c r="AZ102" i="3"/>
  <c r="BA102" i="3"/>
  <c r="AY103" i="3"/>
  <c r="AZ103" i="3"/>
  <c r="BA103" i="3"/>
  <c r="AZ104" i="3"/>
  <c r="BA104" i="3"/>
  <c r="AY105" i="3"/>
  <c r="AZ105" i="3"/>
  <c r="AY106" i="3"/>
  <c r="BA106" i="3"/>
  <c r="AY107" i="3"/>
  <c r="AZ107" i="3"/>
  <c r="AY108" i="3"/>
  <c r="BA108" i="3"/>
  <c r="AZ109" i="3"/>
  <c r="BA109" i="3"/>
  <c r="AY110" i="3"/>
  <c r="AZ110" i="3"/>
  <c r="BC110" i="3" s="1"/>
  <c r="BD110" i="3" s="1"/>
  <c r="BA110" i="3"/>
  <c r="AY111" i="3"/>
  <c r="AZ111" i="3"/>
  <c r="BA111" i="3"/>
  <c r="AZ112" i="3"/>
  <c r="BA112" i="3"/>
  <c r="AY113" i="3"/>
  <c r="AZ113" i="3"/>
  <c r="BA113" i="3"/>
  <c r="AY114" i="3"/>
  <c r="AZ114" i="3"/>
  <c r="BA114" i="3"/>
  <c r="AY115" i="3"/>
  <c r="AZ115" i="3"/>
  <c r="BA115" i="3"/>
  <c r="AY116" i="3"/>
  <c r="BC116" i="3" s="1"/>
  <c r="BD116" i="3" s="1"/>
  <c r="AZ116" i="3"/>
  <c r="BA116" i="3"/>
  <c r="AZ117" i="3"/>
  <c r="BA117" i="3"/>
  <c r="AY118" i="3"/>
  <c r="AZ118" i="3"/>
  <c r="BA118" i="3"/>
  <c r="BB118" i="3" s="1"/>
  <c r="AY119" i="3"/>
  <c r="AZ119" i="3"/>
  <c r="AZ120" i="3"/>
  <c r="BA120" i="3"/>
  <c r="AZ121" i="3"/>
  <c r="BA121" i="3"/>
  <c r="BB121" i="3" s="1"/>
  <c r="AY122" i="3"/>
  <c r="AY123" i="3"/>
  <c r="AZ123" i="3"/>
  <c r="BA123" i="3"/>
  <c r="AY124" i="3"/>
  <c r="BA124" i="3"/>
  <c r="BA125" i="3"/>
  <c r="AY126" i="3"/>
  <c r="BB126" i="3" s="1"/>
  <c r="AZ126" i="3"/>
  <c r="BC126" i="3" s="1"/>
  <c r="BD126" i="3" s="1"/>
  <c r="BA126" i="3"/>
  <c r="AY127" i="3"/>
  <c r="BC127" i="3" s="1"/>
  <c r="BA127" i="3"/>
  <c r="AZ128" i="3"/>
  <c r="BA128" i="3"/>
  <c r="AY129" i="3"/>
  <c r="BC129" i="3" s="1"/>
  <c r="BD129" i="3" s="1"/>
  <c r="AZ129" i="3"/>
  <c r="BA129" i="3"/>
  <c r="AY130" i="3"/>
  <c r="AZ130" i="3"/>
  <c r="BA130" i="3"/>
  <c r="AY131" i="3"/>
  <c r="AZ131" i="3"/>
  <c r="AY132" i="3"/>
  <c r="BC132" i="3" s="1"/>
  <c r="BD132" i="3" s="1"/>
  <c r="AZ132" i="3"/>
  <c r="BA132" i="3"/>
  <c r="BB132" i="3" s="1"/>
  <c r="AY133" i="3"/>
  <c r="AZ133" i="3"/>
  <c r="BA133" i="3"/>
  <c r="AY134" i="3"/>
  <c r="AZ134" i="3"/>
  <c r="BA134" i="3"/>
  <c r="AY135" i="3"/>
  <c r="AZ135" i="3"/>
  <c r="BA135" i="3"/>
  <c r="AY136" i="3"/>
  <c r="BB136" i="3" s="1"/>
  <c r="AZ136" i="3"/>
  <c r="BA136" i="3"/>
  <c r="AY137" i="3"/>
  <c r="BB137" i="3" s="1"/>
  <c r="AZ137" i="3"/>
  <c r="BA137" i="3"/>
  <c r="AZ138" i="3"/>
  <c r="BA138" i="3"/>
  <c r="AZ139" i="3"/>
  <c r="AY140" i="3"/>
  <c r="AZ140" i="3"/>
  <c r="BA140" i="3"/>
  <c r="AY141" i="3"/>
  <c r="BA141" i="3"/>
  <c r="BA142" i="3"/>
  <c r="AY143" i="3"/>
  <c r="AZ143" i="3"/>
  <c r="BA143" i="3"/>
  <c r="AZ78" i="3"/>
  <c r="BA78" i="3"/>
  <c r="AY78" i="3"/>
  <c r="BE82" i="2"/>
  <c r="BF82" i="2" s="1"/>
  <c r="BD82" i="2"/>
  <c r="BD110" i="2"/>
  <c r="BA81" i="2"/>
  <c r="BB81" i="2"/>
  <c r="BC81" i="2"/>
  <c r="BA82" i="2"/>
  <c r="BB82" i="2"/>
  <c r="BC82" i="2"/>
  <c r="BA83" i="2"/>
  <c r="BB83" i="2"/>
  <c r="BC83" i="2"/>
  <c r="BA84" i="2"/>
  <c r="BE84" i="2" s="1"/>
  <c r="BF84" i="2" s="1"/>
  <c r="BB84" i="2"/>
  <c r="BC84" i="2"/>
  <c r="BA85" i="2"/>
  <c r="BB85" i="2"/>
  <c r="BC85" i="2"/>
  <c r="BA86" i="2"/>
  <c r="BB86" i="2"/>
  <c r="BC86" i="2"/>
  <c r="BA87" i="2"/>
  <c r="BB87" i="2"/>
  <c r="BC87" i="2"/>
  <c r="BA88" i="2"/>
  <c r="BC88" i="2"/>
  <c r="BA89" i="2"/>
  <c r="BB89" i="2"/>
  <c r="BC89" i="2"/>
  <c r="BB90" i="2"/>
  <c r="BC90" i="2"/>
  <c r="BA91" i="2"/>
  <c r="BB91" i="2"/>
  <c r="BC91" i="2"/>
  <c r="BD91" i="2" s="1"/>
  <c r="BA92" i="2"/>
  <c r="BB92" i="2"/>
  <c r="BA93" i="2"/>
  <c r="BC93" i="2"/>
  <c r="BC94" i="2"/>
  <c r="BA95" i="2"/>
  <c r="BD95" i="2" s="1"/>
  <c r="BB95" i="2"/>
  <c r="BE95" i="2" s="1"/>
  <c r="BC95" i="2"/>
  <c r="BA96" i="2"/>
  <c r="BE96" i="2" s="1"/>
  <c r="BF96" i="2" s="1"/>
  <c r="BB96" i="2"/>
  <c r="BD96" i="2" s="1"/>
  <c r="BC96" i="2"/>
  <c r="BA97" i="2"/>
  <c r="BB97" i="2"/>
  <c r="BC97" i="2"/>
  <c r="BA98" i="2"/>
  <c r="BB98" i="2"/>
  <c r="BA99" i="2"/>
  <c r="BB99" i="2"/>
  <c r="BC99" i="2"/>
  <c r="BA100" i="2"/>
  <c r="BB100" i="2"/>
  <c r="BA101" i="2"/>
  <c r="BC101" i="2"/>
  <c r="BA102" i="2"/>
  <c r="BC102" i="2"/>
  <c r="BB103" i="2"/>
  <c r="BC103" i="2"/>
  <c r="BA104" i="2"/>
  <c r="BB104" i="2"/>
  <c r="BC104" i="2"/>
  <c r="BA105" i="2"/>
  <c r="BB105" i="2"/>
  <c r="BC105" i="2"/>
  <c r="BA106" i="2"/>
  <c r="BD106" i="2" s="1"/>
  <c r="BB106" i="2"/>
  <c r="BC106" i="2"/>
  <c r="BA107" i="2"/>
  <c r="BD107" i="2" s="1"/>
  <c r="BB107" i="2"/>
  <c r="BC107" i="2"/>
  <c r="BA108" i="2"/>
  <c r="BB108" i="2"/>
  <c r="BC108" i="2"/>
  <c r="BE108" i="2" s="1"/>
  <c r="BF108" i="2" s="1"/>
  <c r="BC109" i="2"/>
  <c r="BA110" i="2"/>
  <c r="BB110" i="2"/>
  <c r="BC110" i="2"/>
  <c r="BB111" i="2"/>
  <c r="BA112" i="2"/>
  <c r="BB112" i="2"/>
  <c r="BA113" i="2"/>
  <c r="BB113" i="2"/>
  <c r="BC113" i="2"/>
  <c r="BE113" i="2" s="1"/>
  <c r="BF113" i="2" s="1"/>
  <c r="BA114" i="2"/>
  <c r="BB114" i="2"/>
  <c r="BC114" i="2"/>
  <c r="BA115" i="2"/>
  <c r="BB115" i="2"/>
  <c r="BC115" i="2"/>
  <c r="BA116" i="2"/>
  <c r="BB116" i="2"/>
  <c r="BC116" i="2"/>
  <c r="BC117" i="2"/>
  <c r="BA118" i="2"/>
  <c r="BB118" i="2"/>
  <c r="BE118" i="2" s="1"/>
  <c r="BF118" i="2" s="1"/>
  <c r="BC118" i="2"/>
  <c r="BA120" i="2"/>
  <c r="BB120" i="2"/>
  <c r="BA121" i="2"/>
  <c r="BB121" i="2"/>
  <c r="BC121" i="2"/>
  <c r="BA122" i="2"/>
  <c r="BB122" i="2"/>
  <c r="BC122" i="2"/>
  <c r="BA123" i="2"/>
  <c r="BD123" i="2" s="1"/>
  <c r="BB123" i="2"/>
  <c r="BC123" i="2"/>
  <c r="BA124" i="2"/>
  <c r="BB124" i="2"/>
  <c r="BC124" i="2"/>
  <c r="BC125" i="2"/>
  <c r="BA126" i="2"/>
  <c r="BC126" i="2"/>
  <c r="BA127" i="2"/>
  <c r="BB127" i="2"/>
  <c r="BC127" i="2"/>
  <c r="BA128" i="2"/>
  <c r="BB128" i="2"/>
  <c r="BC128" i="2"/>
  <c r="BA129" i="2"/>
  <c r="BB129" i="2"/>
  <c r="BD129" i="2" s="1"/>
  <c r="BB130" i="2"/>
  <c r="BC130" i="2"/>
  <c r="BA131" i="2"/>
  <c r="BD131" i="2" s="1"/>
  <c r="BB131" i="2"/>
  <c r="BC131" i="2"/>
  <c r="BA132" i="2"/>
  <c r="BB132" i="2"/>
  <c r="BC132" i="2"/>
  <c r="BB133" i="2"/>
  <c r="BC133" i="2"/>
  <c r="BA134" i="2"/>
  <c r="BB134" i="2"/>
  <c r="BD134" i="2" s="1"/>
  <c r="BC134" i="2"/>
  <c r="BA135" i="2"/>
  <c r="BB135" i="2"/>
  <c r="BA136" i="2"/>
  <c r="BB136" i="2"/>
  <c r="BC136" i="2"/>
  <c r="BA137" i="2"/>
  <c r="BC137" i="2"/>
  <c r="BC138" i="2"/>
  <c r="BA139" i="2"/>
  <c r="BC139" i="2"/>
  <c r="BA140" i="2"/>
  <c r="BD140" i="2" s="1"/>
  <c r="BB140" i="2"/>
  <c r="BC140" i="2"/>
  <c r="BE140" i="2" s="1"/>
  <c r="BF140" i="2" s="1"/>
  <c r="BB141" i="2"/>
  <c r="BC141" i="2"/>
  <c r="BA142" i="2"/>
  <c r="BB142" i="2"/>
  <c r="BC142" i="2"/>
  <c r="BA143" i="2"/>
  <c r="BB78" i="2"/>
  <c r="BC78" i="2"/>
  <c r="BA78" i="2"/>
  <c r="BD132" i="1"/>
  <c r="BE132" i="1" s="1"/>
  <c r="BD101" i="1"/>
  <c r="BE101" i="1" s="1"/>
  <c r="BD79" i="1"/>
  <c r="BE79" i="1" s="1"/>
  <c r="AZ79" i="1"/>
  <c r="BA79" i="1"/>
  <c r="BB79" i="1"/>
  <c r="BC79" i="1" s="1"/>
  <c r="BB80" i="1"/>
  <c r="AZ81" i="1"/>
  <c r="BB81" i="1"/>
  <c r="BA82" i="1"/>
  <c r="BB82" i="1"/>
  <c r="AZ83" i="1"/>
  <c r="BA83" i="1"/>
  <c r="BB83" i="1"/>
  <c r="BC83" i="1" s="1"/>
  <c r="AZ84" i="1"/>
  <c r="BC84" i="1" s="1"/>
  <c r="BA84" i="1"/>
  <c r="BB84" i="1"/>
  <c r="AZ85" i="1"/>
  <c r="BC85" i="1" s="1"/>
  <c r="BA85" i="1"/>
  <c r="BB85" i="1"/>
  <c r="BA87" i="1"/>
  <c r="BB87" i="1"/>
  <c r="AZ88" i="1"/>
  <c r="BA88" i="1"/>
  <c r="BB88" i="1"/>
  <c r="AZ89" i="1"/>
  <c r="BB89" i="1"/>
  <c r="BA90" i="1"/>
  <c r="BB90" i="1"/>
  <c r="AZ91" i="1"/>
  <c r="BA91" i="1"/>
  <c r="BB91" i="1"/>
  <c r="AZ92" i="1"/>
  <c r="BA92" i="1"/>
  <c r="AZ93" i="1"/>
  <c r="BA93" i="1"/>
  <c r="BC93" i="1" s="1"/>
  <c r="BB93" i="1"/>
  <c r="AZ94" i="1"/>
  <c r="BA94" i="1"/>
  <c r="BB94" i="1"/>
  <c r="AZ95" i="1"/>
  <c r="BD95" i="1" s="1"/>
  <c r="BA95" i="1"/>
  <c r="BB95" i="1"/>
  <c r="BC95" i="1" s="1"/>
  <c r="BA96" i="1"/>
  <c r="BB96" i="1"/>
  <c r="AZ97" i="1"/>
  <c r="BA97" i="1"/>
  <c r="BB97" i="1"/>
  <c r="AZ98" i="1"/>
  <c r="BC98" i="1" s="1"/>
  <c r="BA98" i="1"/>
  <c r="BB98" i="1"/>
  <c r="BD98" i="1" s="1"/>
  <c r="BE98" i="1" s="1"/>
  <c r="AZ99" i="1"/>
  <c r="BA99" i="1"/>
  <c r="BC99" i="1" s="1"/>
  <c r="BB99" i="1"/>
  <c r="BD99" i="1" s="1"/>
  <c r="AZ100" i="1"/>
  <c r="BA100" i="1"/>
  <c r="BD100" i="1" s="1"/>
  <c r="BE100" i="1" s="1"/>
  <c r="BA101" i="1"/>
  <c r="BC101" i="1" s="1"/>
  <c r="BB101" i="1"/>
  <c r="AZ102" i="1"/>
  <c r="BA102" i="1"/>
  <c r="AZ103" i="1"/>
  <c r="BA103" i="1"/>
  <c r="BB103" i="1"/>
  <c r="AZ104" i="1"/>
  <c r="BA104" i="1"/>
  <c r="BB104" i="1"/>
  <c r="AZ105" i="1"/>
  <c r="BD105" i="1" s="1"/>
  <c r="BE105" i="1" s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C109" i="1" s="1"/>
  <c r="BA109" i="1"/>
  <c r="BB109" i="1"/>
  <c r="AZ110" i="1"/>
  <c r="BA110" i="1"/>
  <c r="AZ111" i="1"/>
  <c r="BA111" i="1"/>
  <c r="BB111" i="1"/>
  <c r="AZ112" i="1"/>
  <c r="BA112" i="1"/>
  <c r="BB112" i="1"/>
  <c r="BA113" i="1"/>
  <c r="BB113" i="1"/>
  <c r="AZ114" i="1"/>
  <c r="BB114" i="1"/>
  <c r="AZ115" i="1"/>
  <c r="BA115" i="1"/>
  <c r="BB115" i="1"/>
  <c r="AZ116" i="1"/>
  <c r="BD116" i="1" s="1"/>
  <c r="BE116" i="1" s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C120" i="1" s="1"/>
  <c r="BA120" i="1"/>
  <c r="BB120" i="1"/>
  <c r="AZ121" i="1"/>
  <c r="BA121" i="1"/>
  <c r="AZ122" i="1"/>
  <c r="BC122" i="1" s="1"/>
  <c r="BA122" i="1"/>
  <c r="BB122" i="1"/>
  <c r="AZ123" i="1"/>
  <c r="BB123" i="1"/>
  <c r="BB124" i="1"/>
  <c r="AZ125" i="1"/>
  <c r="BA125" i="1"/>
  <c r="AZ126" i="1"/>
  <c r="AZ127" i="1"/>
  <c r="BA127" i="1"/>
  <c r="BB127" i="1"/>
  <c r="AZ128" i="1"/>
  <c r="BC128" i="1" s="1"/>
  <c r="BA128" i="1"/>
  <c r="BB128" i="1"/>
  <c r="BD128" i="1" s="1"/>
  <c r="BE128" i="1" s="1"/>
  <c r="AZ129" i="1"/>
  <c r="BA129" i="1"/>
  <c r="BB129" i="1"/>
  <c r="AZ130" i="1"/>
  <c r="BA130" i="1"/>
  <c r="BB130" i="1"/>
  <c r="BA131" i="1"/>
  <c r="BB131" i="1"/>
  <c r="AZ132" i="1"/>
  <c r="BB132" i="1"/>
  <c r="BC132" i="1" s="1"/>
  <c r="BA133" i="1"/>
  <c r="BA134" i="1"/>
  <c r="AZ135" i="1"/>
  <c r="BC135" i="1" s="1"/>
  <c r="BA135" i="1"/>
  <c r="BB135" i="1"/>
  <c r="AZ136" i="1"/>
  <c r="BA136" i="1"/>
  <c r="BB136" i="1"/>
  <c r="AZ137" i="1"/>
  <c r="BB137" i="1"/>
  <c r="AZ138" i="1"/>
  <c r="BA138" i="1"/>
  <c r="BC138" i="1" s="1"/>
  <c r="BB138" i="1"/>
  <c r="AZ139" i="1"/>
  <c r="BA139" i="1"/>
  <c r="BB139" i="1"/>
  <c r="BA140" i="1"/>
  <c r="BB140" i="1"/>
  <c r="BB141" i="1"/>
  <c r="AZ142" i="1"/>
  <c r="BA142" i="1"/>
  <c r="AZ143" i="1"/>
  <c r="BD143" i="1" s="1"/>
  <c r="BA143" i="1"/>
  <c r="BB143" i="1"/>
  <c r="BA78" i="1"/>
  <c r="BB78" i="1"/>
  <c r="AI48" i="3"/>
  <c r="AI24" i="3"/>
  <c r="AI47" i="2"/>
  <c r="AI25" i="2"/>
  <c r="AI5" i="2"/>
  <c r="AI24" i="2"/>
  <c r="AJ27" i="1"/>
  <c r="H6" i="12" l="1"/>
  <c r="BB134" i="3"/>
  <c r="BC143" i="3"/>
  <c r="BB133" i="3"/>
  <c r="BB141" i="3"/>
  <c r="BC124" i="3"/>
  <c r="BD124" i="3" s="1"/>
  <c r="BB106" i="3"/>
  <c r="BC121" i="3"/>
  <c r="BD121" i="3" s="1"/>
  <c r="BB114" i="3"/>
  <c r="BC99" i="3"/>
  <c r="BC119" i="3"/>
  <c r="BC123" i="3"/>
  <c r="BC92" i="3"/>
  <c r="BD92" i="3" s="1"/>
  <c r="BC93" i="3"/>
  <c r="BD93" i="3" s="1"/>
  <c r="BB89" i="3"/>
  <c r="BB97" i="3"/>
  <c r="BC85" i="3"/>
  <c r="BD85" i="3" s="1"/>
  <c r="BC125" i="3"/>
  <c r="BD125" i="3" s="1"/>
  <c r="BB125" i="3"/>
  <c r="BC142" i="3"/>
  <c r="BB142" i="3"/>
  <c r="BC140" i="3"/>
  <c r="BD140" i="3" s="1"/>
  <c r="BC114" i="3"/>
  <c r="BD114" i="3" s="1"/>
  <c r="BC111" i="3"/>
  <c r="BC134" i="3"/>
  <c r="BD134" i="3" s="1"/>
  <c r="BC131" i="3"/>
  <c r="BC122" i="3"/>
  <c r="BD122" i="3" s="1"/>
  <c r="BC141" i="3"/>
  <c r="BD141" i="3" s="1"/>
  <c r="BC133" i="3"/>
  <c r="BD133" i="3" s="1"/>
  <c r="BC113" i="3"/>
  <c r="BD113" i="3" s="1"/>
  <c r="BB110" i="3"/>
  <c r="BB139" i="3"/>
  <c r="BC130" i="3"/>
  <c r="BD130" i="3" s="1"/>
  <c r="BB135" i="3"/>
  <c r="BC118" i="3"/>
  <c r="BD118" i="3" s="1"/>
  <c r="BC115" i="3"/>
  <c r="BB105" i="3"/>
  <c r="BC102" i="3"/>
  <c r="BD102" i="3" s="1"/>
  <c r="BC94" i="3"/>
  <c r="BD94" i="3" s="1"/>
  <c r="BB86" i="3"/>
  <c r="BB107" i="3"/>
  <c r="BC96" i="3"/>
  <c r="BD96" i="3" s="1"/>
  <c r="BB88" i="3"/>
  <c r="BB108" i="3"/>
  <c r="BC98" i="3"/>
  <c r="BD98" i="3" s="1"/>
  <c r="BB90" i="3"/>
  <c r="BC106" i="3"/>
  <c r="BD106" i="3" s="1"/>
  <c r="BB103" i="3"/>
  <c r="BC95" i="3"/>
  <c r="BB100" i="3"/>
  <c r="BB92" i="3"/>
  <c r="BC84" i="3"/>
  <c r="BD84" i="3" s="1"/>
  <c r="BB138" i="3"/>
  <c r="BC138" i="3"/>
  <c r="BD138" i="3" s="1"/>
  <c r="BC137" i="3"/>
  <c r="BD137" i="3" s="1"/>
  <c r="BB140" i="3"/>
  <c r="BC136" i="3"/>
  <c r="BD136" i="3" s="1"/>
  <c r="BB109" i="3"/>
  <c r="BC109" i="3"/>
  <c r="BD109" i="3" s="1"/>
  <c r="BC117" i="3"/>
  <c r="BD117" i="3" s="1"/>
  <c r="BB117" i="3"/>
  <c r="BC128" i="3"/>
  <c r="BD128" i="3" s="1"/>
  <c r="BB128" i="3"/>
  <c r="BB120" i="3"/>
  <c r="BC120" i="3"/>
  <c r="BD120" i="3" s="1"/>
  <c r="BC112" i="3"/>
  <c r="BD112" i="3" s="1"/>
  <c r="BB112" i="3"/>
  <c r="BC104" i="3"/>
  <c r="BD104" i="3" s="1"/>
  <c r="BB104" i="3"/>
  <c r="BC105" i="3"/>
  <c r="BD105" i="3" s="1"/>
  <c r="BC107" i="3"/>
  <c r="BB130" i="3"/>
  <c r="BB116" i="3"/>
  <c r="BB129" i="3"/>
  <c r="BB113" i="3"/>
  <c r="BB127" i="3"/>
  <c r="BB111" i="3"/>
  <c r="BB122" i="3"/>
  <c r="BB124" i="3"/>
  <c r="BB94" i="3"/>
  <c r="BC90" i="3"/>
  <c r="BD90" i="3" s="1"/>
  <c r="BB98" i="3"/>
  <c r="BB102" i="3"/>
  <c r="BC100" i="3"/>
  <c r="BD100" i="3" s="1"/>
  <c r="BC88" i="3"/>
  <c r="BD88" i="3" s="1"/>
  <c r="BC97" i="3"/>
  <c r="BD97" i="3" s="1"/>
  <c r="BC86" i="3"/>
  <c r="BD86" i="3" s="1"/>
  <c r="BB84" i="3"/>
  <c r="BB81" i="3"/>
  <c r="BC80" i="3"/>
  <c r="BD80" i="3" s="1"/>
  <c r="BC82" i="3"/>
  <c r="BD82" i="3" s="1"/>
  <c r="BC81" i="3"/>
  <c r="BD81" i="3" s="1"/>
  <c r="BB78" i="3"/>
  <c r="BC83" i="3"/>
  <c r="BD83" i="3" s="1"/>
  <c r="BB83" i="3"/>
  <c r="BC79" i="3"/>
  <c r="BD79" i="3" s="1"/>
  <c r="BB79" i="3"/>
  <c r="BB82" i="3"/>
  <c r="BB80" i="3"/>
  <c r="BC78" i="3"/>
  <c r="BD78" i="3" s="1"/>
  <c r="BD142" i="2"/>
  <c r="BD135" i="2"/>
  <c r="BE132" i="2"/>
  <c r="BF132" i="2" s="1"/>
  <c r="BD143" i="2"/>
  <c r="BD128" i="2"/>
  <c r="BE121" i="2"/>
  <c r="BF121" i="2" s="1"/>
  <c r="BD108" i="2"/>
  <c r="BD105" i="2"/>
  <c r="BE123" i="2"/>
  <c r="BD113" i="2"/>
  <c r="BE110" i="2"/>
  <c r="BF110" i="2" s="1"/>
  <c r="BE115" i="2"/>
  <c r="BE106" i="2"/>
  <c r="BF106" i="2" s="1"/>
  <c r="BE85" i="2"/>
  <c r="BF85" i="2" s="1"/>
  <c r="BE97" i="2"/>
  <c r="BF97" i="2" s="1"/>
  <c r="BE100" i="2"/>
  <c r="BF100" i="2" s="1"/>
  <c r="BD99" i="2"/>
  <c r="BE91" i="2"/>
  <c r="BE98" i="2"/>
  <c r="BF98" i="2" s="1"/>
  <c r="BD92" i="2"/>
  <c r="BE89" i="2"/>
  <c r="BF89" i="2" s="1"/>
  <c r="BD84" i="2"/>
  <c r="BD139" i="2"/>
  <c r="BD136" i="2"/>
  <c r="BE142" i="2"/>
  <c r="BE135" i="2"/>
  <c r="BD132" i="2"/>
  <c r="BE134" i="2"/>
  <c r="BF134" i="2" s="1"/>
  <c r="BE143" i="2"/>
  <c r="BD137" i="2"/>
  <c r="BD127" i="2"/>
  <c r="BE129" i="2"/>
  <c r="BF129" i="2" s="1"/>
  <c r="BE112" i="2"/>
  <c r="BF112" i="2" s="1"/>
  <c r="BD121" i="2"/>
  <c r="BD118" i="2"/>
  <c r="BE126" i="2"/>
  <c r="BF126" i="2" s="1"/>
  <c r="BD115" i="2"/>
  <c r="BE120" i="2"/>
  <c r="BF120" i="2" s="1"/>
  <c r="BD114" i="2"/>
  <c r="BE124" i="2"/>
  <c r="BF124" i="2" s="1"/>
  <c r="BD122" i="2"/>
  <c r="BD116" i="2"/>
  <c r="BE88" i="2"/>
  <c r="BF88" i="2" s="1"/>
  <c r="BD88" i="2"/>
  <c r="BD100" i="2"/>
  <c r="BE86" i="2"/>
  <c r="BF86" i="2" s="1"/>
  <c r="BD98" i="2"/>
  <c r="BE105" i="2"/>
  <c r="BF105" i="2" s="1"/>
  <c r="BE102" i="2"/>
  <c r="BF102" i="2" s="1"/>
  <c r="BD93" i="2"/>
  <c r="BE104" i="2"/>
  <c r="BF104" i="2" s="1"/>
  <c r="BE101" i="2"/>
  <c r="BF101" i="2" s="1"/>
  <c r="BE87" i="2"/>
  <c r="BD130" i="2"/>
  <c r="BE130" i="2"/>
  <c r="BF130" i="2" s="1"/>
  <c r="BD138" i="2"/>
  <c r="BE138" i="2"/>
  <c r="BF138" i="2" s="1"/>
  <c r="BE141" i="2"/>
  <c r="BF141" i="2" s="1"/>
  <c r="BD141" i="2"/>
  <c r="BE133" i="2"/>
  <c r="BF133" i="2" s="1"/>
  <c r="BD133" i="2"/>
  <c r="BE125" i="2"/>
  <c r="BF125" i="2" s="1"/>
  <c r="BD125" i="2"/>
  <c r="BD124" i="2"/>
  <c r="BE139" i="2"/>
  <c r="BE131" i="2"/>
  <c r="BE137" i="2"/>
  <c r="BF137" i="2" s="1"/>
  <c r="BE128" i="2"/>
  <c r="BF128" i="2" s="1"/>
  <c r="BE136" i="2"/>
  <c r="BF136" i="2" s="1"/>
  <c r="BE127" i="2"/>
  <c r="BD117" i="2"/>
  <c r="BE117" i="2"/>
  <c r="BF117" i="2" s="1"/>
  <c r="BE119" i="2"/>
  <c r="BD119" i="2"/>
  <c r="BE109" i="2"/>
  <c r="BF109" i="2" s="1"/>
  <c r="BD109" i="2"/>
  <c r="BE111" i="2"/>
  <c r="BD111" i="2"/>
  <c r="BD104" i="2"/>
  <c r="BD120" i="2"/>
  <c r="BE116" i="2"/>
  <c r="BF116" i="2" s="1"/>
  <c r="BE107" i="2"/>
  <c r="BE122" i="2"/>
  <c r="BE114" i="2"/>
  <c r="BF114" i="2" s="1"/>
  <c r="BD112" i="2"/>
  <c r="BE103" i="2"/>
  <c r="BD103" i="2"/>
  <c r="BD97" i="2"/>
  <c r="BE99" i="2"/>
  <c r="BD102" i="2"/>
  <c r="BD101" i="2"/>
  <c r="BD94" i="2"/>
  <c r="BE94" i="2"/>
  <c r="BF94" i="2" s="1"/>
  <c r="BE93" i="2"/>
  <c r="BF93" i="2" s="1"/>
  <c r="BE92" i="2"/>
  <c r="BF92" i="2" s="1"/>
  <c r="BE90" i="2"/>
  <c r="BF90" i="2" s="1"/>
  <c r="BD90" i="2"/>
  <c r="BD89" i="2"/>
  <c r="BD87" i="2"/>
  <c r="BD86" i="2"/>
  <c r="BD85" i="2"/>
  <c r="BE83" i="2"/>
  <c r="BF83" i="2" s="1"/>
  <c r="BD83" i="2"/>
  <c r="BD81" i="2"/>
  <c r="BE78" i="2"/>
  <c r="BF78" i="2" s="1"/>
  <c r="BD80" i="2"/>
  <c r="BE80" i="2"/>
  <c r="BF80" i="2" s="1"/>
  <c r="BE79" i="2"/>
  <c r="BF79" i="2" s="1"/>
  <c r="BD79" i="2"/>
  <c r="BE81" i="2"/>
  <c r="BF81" i="2" s="1"/>
  <c r="BD78" i="2"/>
  <c r="BC139" i="1"/>
  <c r="BC136" i="1"/>
  <c r="BD142" i="1"/>
  <c r="BD134" i="1"/>
  <c r="BE134" i="1" s="1"/>
  <c r="BD131" i="1"/>
  <c r="BD137" i="1"/>
  <c r="BE137" i="1" s="1"/>
  <c r="BD125" i="1"/>
  <c r="BE125" i="1" s="1"/>
  <c r="BC107" i="1"/>
  <c r="BD118" i="1"/>
  <c r="BE118" i="1" s="1"/>
  <c r="BC106" i="1"/>
  <c r="BD117" i="1"/>
  <c r="BE117" i="1" s="1"/>
  <c r="BD111" i="1"/>
  <c r="BC116" i="1"/>
  <c r="BD102" i="1"/>
  <c r="BE102" i="1" s="1"/>
  <c r="BC114" i="1"/>
  <c r="BD91" i="1"/>
  <c r="BD90" i="1"/>
  <c r="BE90" i="1" s="1"/>
  <c r="BC89" i="1"/>
  <c r="BD130" i="1"/>
  <c r="BE130" i="1" s="1"/>
  <c r="BD138" i="1"/>
  <c r="BE138" i="1" s="1"/>
  <c r="BC127" i="1"/>
  <c r="BD129" i="1"/>
  <c r="BE129" i="1" s="1"/>
  <c r="BC131" i="1"/>
  <c r="BC137" i="1"/>
  <c r="BD126" i="1"/>
  <c r="BE126" i="1" s="1"/>
  <c r="BD123" i="1"/>
  <c r="BC117" i="1"/>
  <c r="BD106" i="1"/>
  <c r="BE106" i="1" s="1"/>
  <c r="BD114" i="1"/>
  <c r="BE114" i="1" s="1"/>
  <c r="BC119" i="1"/>
  <c r="BC108" i="1"/>
  <c r="BC121" i="1"/>
  <c r="BC110" i="1"/>
  <c r="BC100" i="1"/>
  <c r="BC115" i="1"/>
  <c r="BD112" i="1"/>
  <c r="BE112" i="1" s="1"/>
  <c r="BD104" i="1"/>
  <c r="BE104" i="1" s="1"/>
  <c r="BD93" i="1"/>
  <c r="BE93" i="1" s="1"/>
  <c r="BC90" i="1"/>
  <c r="BC88" i="1"/>
  <c r="BD92" i="1"/>
  <c r="BE92" i="1" s="1"/>
  <c r="BD86" i="1"/>
  <c r="BE86" i="1" s="1"/>
  <c r="BD97" i="1"/>
  <c r="BE97" i="1" s="1"/>
  <c r="BC94" i="1"/>
  <c r="BD81" i="1"/>
  <c r="BE81" i="1" s="1"/>
  <c r="BD83" i="1"/>
  <c r="BE83" i="1" s="1"/>
  <c r="BD141" i="1"/>
  <c r="BE141" i="1" s="1"/>
  <c r="BC141" i="1"/>
  <c r="BC140" i="1"/>
  <c r="BD140" i="1"/>
  <c r="BE140" i="1" s="1"/>
  <c r="BD139" i="1"/>
  <c r="BD136" i="1"/>
  <c r="BE136" i="1" s="1"/>
  <c r="BD135" i="1"/>
  <c r="BD133" i="1"/>
  <c r="BE133" i="1" s="1"/>
  <c r="BC133" i="1"/>
  <c r="BC130" i="1"/>
  <c r="BC129" i="1"/>
  <c r="BD124" i="1"/>
  <c r="BE124" i="1" s="1"/>
  <c r="BC124" i="1"/>
  <c r="BC126" i="1"/>
  <c r="BC125" i="1"/>
  <c r="BC123" i="1"/>
  <c r="BD121" i="1"/>
  <c r="BE121" i="1" s="1"/>
  <c r="BD120" i="1"/>
  <c r="BE120" i="1" s="1"/>
  <c r="BC118" i="1"/>
  <c r="BC113" i="1"/>
  <c r="BD113" i="1"/>
  <c r="BE113" i="1" s="1"/>
  <c r="BC112" i="1"/>
  <c r="BC111" i="1"/>
  <c r="BD110" i="1"/>
  <c r="BE110" i="1" s="1"/>
  <c r="BD109" i="1"/>
  <c r="BE109" i="1" s="1"/>
  <c r="BD108" i="1"/>
  <c r="BE108" i="1" s="1"/>
  <c r="BC105" i="1"/>
  <c r="BD103" i="1"/>
  <c r="BC104" i="1"/>
  <c r="BD96" i="1"/>
  <c r="BE96" i="1" s="1"/>
  <c r="BC96" i="1"/>
  <c r="BC97" i="1"/>
  <c r="BC92" i="1"/>
  <c r="BD94" i="1"/>
  <c r="BE94" i="1" s="1"/>
  <c r="BD82" i="1"/>
  <c r="BE82" i="1" s="1"/>
  <c r="BC82" i="1"/>
  <c r="BD85" i="1"/>
  <c r="BE85" i="1" s="1"/>
  <c r="BD89" i="1"/>
  <c r="BE89" i="1" s="1"/>
  <c r="BD88" i="1"/>
  <c r="BE88" i="1" s="1"/>
  <c r="BC81" i="1"/>
  <c r="BD84" i="1"/>
  <c r="BE84" i="1" s="1"/>
  <c r="BC86" i="1"/>
  <c r="BC80" i="1"/>
  <c r="BD80" i="1"/>
  <c r="BE80" i="1" s="1"/>
  <c r="BD78" i="1"/>
  <c r="BE78" i="1" s="1"/>
  <c r="BC78" i="1"/>
  <c r="BB143" i="3"/>
  <c r="BC139" i="3"/>
  <c r="BC135" i="3"/>
  <c r="BB123" i="3"/>
  <c r="BB119" i="3"/>
  <c r="BB115" i="3"/>
  <c r="BC103" i="3"/>
  <c r="BB99" i="3"/>
  <c r="BB95" i="3"/>
  <c r="BB91" i="3"/>
  <c r="BC87" i="3"/>
  <c r="BB87" i="3"/>
  <c r="BC143" i="1"/>
  <c r="BC142" i="1"/>
  <c r="BD127" i="1"/>
  <c r="BD122" i="1"/>
  <c r="BD119" i="1"/>
  <c r="BD115" i="1"/>
  <c r="BD107" i="1"/>
  <c r="BC103" i="1"/>
  <c r="BC91" i="1"/>
  <c r="BD87" i="1"/>
  <c r="BC87" i="1"/>
  <c r="BE41" i="2"/>
  <c r="BF41" i="2" s="1"/>
  <c r="BE49" i="2"/>
  <c r="BF49" i="2" s="1"/>
  <c r="BE6" i="2"/>
  <c r="BF6" i="2" s="1"/>
  <c r="AJ28" i="1"/>
  <c r="AJ30" i="1"/>
  <c r="BD17" i="1"/>
  <c r="BE17" i="1" s="1"/>
  <c r="BD25" i="1"/>
  <c r="BE25" i="1" s="1"/>
  <c r="BD33" i="1"/>
  <c r="BE33" i="1" s="1"/>
  <c r="BD41" i="1"/>
  <c r="BE41" i="1" s="1"/>
  <c r="BD65" i="1"/>
  <c r="BE65" i="1" s="1"/>
  <c r="BD6" i="1"/>
  <c r="BE6" i="1" s="1"/>
  <c r="AI49" i="3"/>
  <c r="AI47" i="3"/>
  <c r="AI46" i="3"/>
  <c r="AI45" i="3"/>
  <c r="AI27" i="3"/>
  <c r="AI26" i="3"/>
  <c r="AI25" i="3"/>
  <c r="AI23" i="3"/>
  <c r="AI8" i="3"/>
  <c r="AI7" i="3"/>
  <c r="AI6" i="3"/>
  <c r="AI5" i="3"/>
  <c r="AI4" i="3"/>
  <c r="BE37" i="2"/>
  <c r="BF37" i="2" s="1"/>
  <c r="BD37" i="2"/>
  <c r="BE54" i="2"/>
  <c r="BF54" i="2" s="1"/>
  <c r="BD54" i="2"/>
  <c r="BE4" i="2"/>
  <c r="BF4" i="2" s="1"/>
  <c r="BE5" i="2"/>
  <c r="BF5" i="2" s="1"/>
  <c r="BE7" i="2"/>
  <c r="BF7" i="2" s="1"/>
  <c r="BE8" i="2"/>
  <c r="BF8" i="2" s="1"/>
  <c r="BE9" i="2"/>
  <c r="BF9" i="2" s="1"/>
  <c r="BE10" i="2"/>
  <c r="BF10" i="2" s="1"/>
  <c r="BE11" i="2"/>
  <c r="BF11" i="2" s="1"/>
  <c r="BE12" i="2"/>
  <c r="BE13" i="2"/>
  <c r="BF13" i="2" s="1"/>
  <c r="BE14" i="2"/>
  <c r="BF14" i="2" s="1"/>
  <c r="BE15" i="2"/>
  <c r="BF15" i="2" s="1"/>
  <c r="BE16" i="2"/>
  <c r="BE18" i="2"/>
  <c r="BF18" i="2" s="1"/>
  <c r="BE19" i="2"/>
  <c r="BF19" i="2" s="1"/>
  <c r="BE20" i="2"/>
  <c r="BE21" i="2"/>
  <c r="BF21" i="2" s="1"/>
  <c r="BE22" i="2"/>
  <c r="BF22" i="2" s="1"/>
  <c r="BE23" i="2"/>
  <c r="BF23" i="2" s="1"/>
  <c r="BE24" i="2"/>
  <c r="BE26" i="2"/>
  <c r="BF26" i="2" s="1"/>
  <c r="BE27" i="2"/>
  <c r="BF27" i="2" s="1"/>
  <c r="BE28" i="2"/>
  <c r="BE29" i="2"/>
  <c r="BF29" i="2" s="1"/>
  <c r="BE30" i="2"/>
  <c r="BF30" i="2" s="1"/>
  <c r="BE31" i="2"/>
  <c r="BF31" i="2" s="1"/>
  <c r="BE32" i="2"/>
  <c r="BE34" i="2"/>
  <c r="BF34" i="2" s="1"/>
  <c r="BE35" i="2"/>
  <c r="BF35" i="2" s="1"/>
  <c r="BE36" i="2"/>
  <c r="BE38" i="2"/>
  <c r="BF38" i="2" s="1"/>
  <c r="BE39" i="2"/>
  <c r="BF39" i="2" s="1"/>
  <c r="BE40" i="2"/>
  <c r="BE42" i="2"/>
  <c r="BF42" i="2" s="1"/>
  <c r="BE43" i="2"/>
  <c r="BF43" i="2" s="1"/>
  <c r="BE44" i="2"/>
  <c r="BE45" i="2"/>
  <c r="BF45" i="2" s="1"/>
  <c r="BE46" i="2"/>
  <c r="BF46" i="2" s="1"/>
  <c r="BE47" i="2"/>
  <c r="BE48" i="2"/>
  <c r="BE50" i="2"/>
  <c r="BF50" i="2" s="1"/>
  <c r="BE51" i="2"/>
  <c r="BF51" i="2" s="1"/>
  <c r="BE52" i="2"/>
  <c r="BE53" i="2"/>
  <c r="BF53" i="2" s="1"/>
  <c r="BE55" i="2"/>
  <c r="BF55" i="2" s="1"/>
  <c r="BE56" i="2"/>
  <c r="BE58" i="2"/>
  <c r="BF58" i="2" s="1"/>
  <c r="BE59" i="2"/>
  <c r="BF59" i="2" s="1"/>
  <c r="BE60" i="2"/>
  <c r="BE61" i="2"/>
  <c r="BF61" i="2" s="1"/>
  <c r="BE62" i="2"/>
  <c r="BF62" i="2" s="1"/>
  <c r="BE63" i="2"/>
  <c r="BF63" i="2" s="1"/>
  <c r="BE64" i="2"/>
  <c r="BE66" i="2"/>
  <c r="BF66" i="2" s="1"/>
  <c r="BE67" i="2"/>
  <c r="BE68" i="2"/>
  <c r="BE3" i="2"/>
  <c r="BF3" i="2" s="1"/>
  <c r="BD4" i="2"/>
  <c r="BD5" i="2"/>
  <c r="BD7" i="2"/>
  <c r="BD8" i="2"/>
  <c r="BD9" i="2"/>
  <c r="BD10" i="2"/>
  <c r="BD11" i="2"/>
  <c r="BD12" i="2"/>
  <c r="BD13" i="2"/>
  <c r="BD14" i="2"/>
  <c r="BD15" i="2"/>
  <c r="BD16" i="2"/>
  <c r="BD18" i="2"/>
  <c r="BD19" i="2"/>
  <c r="BD20" i="2"/>
  <c r="BD21" i="2"/>
  <c r="BD22" i="2"/>
  <c r="BD23" i="2"/>
  <c r="BD24" i="2"/>
  <c r="BD26" i="2"/>
  <c r="BD27" i="2"/>
  <c r="BD28" i="2"/>
  <c r="BD29" i="2"/>
  <c r="BD30" i="2"/>
  <c r="BD31" i="2"/>
  <c r="BD32" i="2"/>
  <c r="BD34" i="2"/>
  <c r="BD35" i="2"/>
  <c r="BD36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5" i="2"/>
  <c r="BD56" i="2"/>
  <c r="BD58" i="2"/>
  <c r="BD59" i="2"/>
  <c r="BD60" i="2"/>
  <c r="BD61" i="2"/>
  <c r="BD62" i="2"/>
  <c r="BD63" i="2"/>
  <c r="BD64" i="2"/>
  <c r="BD66" i="2"/>
  <c r="BD67" i="2"/>
  <c r="BD68" i="2"/>
  <c r="BD3" i="2"/>
  <c r="AI49" i="2"/>
  <c r="AI48" i="2"/>
  <c r="AI46" i="2"/>
  <c r="AI45" i="2"/>
  <c r="AI27" i="2"/>
  <c r="AI26" i="2"/>
  <c r="AI23" i="2"/>
  <c r="AI8" i="2"/>
  <c r="AI7" i="2"/>
  <c r="AI6" i="2"/>
  <c r="AI4" i="2"/>
  <c r="BD49" i="1"/>
  <c r="BE49" i="1" s="1"/>
  <c r="BC49" i="1"/>
  <c r="BD66" i="1"/>
  <c r="BE66" i="1" s="1"/>
  <c r="BC66" i="1"/>
  <c r="BD59" i="1"/>
  <c r="BE59" i="1" s="1"/>
  <c r="BC59" i="1"/>
  <c r="BD57" i="1"/>
  <c r="BE57" i="1" s="1"/>
  <c r="BC57" i="1"/>
  <c r="BD56" i="1"/>
  <c r="BC56" i="1"/>
  <c r="BD26" i="1"/>
  <c r="BE26" i="1" s="1"/>
  <c r="BC26" i="1"/>
  <c r="BD14" i="1"/>
  <c r="BE14" i="1" s="1"/>
  <c r="BC14" i="1"/>
  <c r="BD15" i="1"/>
  <c r="BE15" i="1" s="1"/>
  <c r="BC15" i="1"/>
  <c r="BD4" i="1"/>
  <c r="BE4" i="1" s="1"/>
  <c r="BD5" i="1"/>
  <c r="BE5" i="1" s="1"/>
  <c r="BD7" i="1"/>
  <c r="BE7" i="1" s="1"/>
  <c r="BD8" i="1"/>
  <c r="BE8" i="1" s="1"/>
  <c r="BD9" i="1"/>
  <c r="BE9" i="1" s="1"/>
  <c r="BD10" i="1"/>
  <c r="BE10" i="1" s="1"/>
  <c r="BD11" i="1"/>
  <c r="BE11" i="1" s="1"/>
  <c r="BD12" i="1"/>
  <c r="BD13" i="1"/>
  <c r="BE13" i="1" s="1"/>
  <c r="BD16" i="1"/>
  <c r="BD18" i="1"/>
  <c r="BE18" i="1" s="1"/>
  <c r="BD19" i="1"/>
  <c r="BE19" i="1" s="1"/>
  <c r="BD20" i="1"/>
  <c r="BD21" i="1"/>
  <c r="BE21" i="1" s="1"/>
  <c r="BD22" i="1"/>
  <c r="BE22" i="1" s="1"/>
  <c r="BD23" i="1"/>
  <c r="BE23" i="1" s="1"/>
  <c r="BD24" i="1"/>
  <c r="BD27" i="1"/>
  <c r="BE27" i="1" s="1"/>
  <c r="BD28" i="1"/>
  <c r="BD29" i="1"/>
  <c r="BE29" i="1" s="1"/>
  <c r="BD30" i="1"/>
  <c r="BE30" i="1" s="1"/>
  <c r="BD31" i="1"/>
  <c r="BE31" i="1" s="1"/>
  <c r="BD32" i="1"/>
  <c r="BD34" i="1"/>
  <c r="BE34" i="1" s="1"/>
  <c r="BD35" i="1"/>
  <c r="BE35" i="1" s="1"/>
  <c r="BD36" i="1"/>
  <c r="BD37" i="1"/>
  <c r="BE37" i="1" s="1"/>
  <c r="BD38" i="1"/>
  <c r="BE38" i="1" s="1"/>
  <c r="BD39" i="1"/>
  <c r="BE39" i="1" s="1"/>
  <c r="BD40" i="1"/>
  <c r="BD42" i="1"/>
  <c r="BE42" i="1" s="1"/>
  <c r="BD43" i="1"/>
  <c r="BE43" i="1" s="1"/>
  <c r="BD44" i="1"/>
  <c r="BD45" i="1"/>
  <c r="BE45" i="1" s="1"/>
  <c r="BD46" i="1"/>
  <c r="BE46" i="1" s="1"/>
  <c r="BD47" i="1"/>
  <c r="BD48" i="1"/>
  <c r="BD50" i="1"/>
  <c r="BE50" i="1" s="1"/>
  <c r="BD51" i="1"/>
  <c r="BE51" i="1" s="1"/>
  <c r="BD52" i="1"/>
  <c r="BD53" i="1"/>
  <c r="BE53" i="1" s="1"/>
  <c r="BD54" i="1"/>
  <c r="BE54" i="1" s="1"/>
  <c r="BD55" i="1"/>
  <c r="BE55" i="1" s="1"/>
  <c r="BD58" i="1"/>
  <c r="BE58" i="1" s="1"/>
  <c r="BD60" i="1"/>
  <c r="BD61" i="1"/>
  <c r="BE61" i="1" s="1"/>
  <c r="BD62" i="1"/>
  <c r="BE62" i="1" s="1"/>
  <c r="BD63" i="1"/>
  <c r="BE63" i="1" s="1"/>
  <c r="BD64" i="1"/>
  <c r="BD67" i="1"/>
  <c r="BD68" i="1"/>
  <c r="BD3" i="1"/>
  <c r="BE3" i="1" s="1"/>
  <c r="BC4" i="1"/>
  <c r="BC5" i="1"/>
  <c r="BC7" i="1"/>
  <c r="BC8" i="1"/>
  <c r="BC9" i="1"/>
  <c r="BC10" i="1"/>
  <c r="BC11" i="1"/>
  <c r="BC13" i="1"/>
  <c r="BC16" i="1"/>
  <c r="BC18" i="1"/>
  <c r="BC19" i="1"/>
  <c r="BC20" i="1"/>
  <c r="BC21" i="1"/>
  <c r="BC22" i="1"/>
  <c r="BC23" i="1"/>
  <c r="BC24" i="1"/>
  <c r="BC27" i="1"/>
  <c r="BC28" i="1"/>
  <c r="BC29" i="1"/>
  <c r="BC30" i="1"/>
  <c r="BC31" i="1"/>
  <c r="BC32" i="1"/>
  <c r="BC34" i="1"/>
  <c r="BC35" i="1"/>
  <c r="BC36" i="1"/>
  <c r="BC37" i="1"/>
  <c r="BC38" i="1"/>
  <c r="BC39" i="1"/>
  <c r="BC40" i="1"/>
  <c r="BC42" i="1"/>
  <c r="BC43" i="1"/>
  <c r="BC44" i="1"/>
  <c r="BC45" i="1"/>
  <c r="BC46" i="1"/>
  <c r="BC47" i="1"/>
  <c r="BC48" i="1"/>
  <c r="BC50" i="1"/>
  <c r="BC51" i="1"/>
  <c r="BC52" i="1"/>
  <c r="BC53" i="1"/>
  <c r="BC54" i="1"/>
  <c r="BC55" i="1"/>
  <c r="BC58" i="1"/>
  <c r="BC60" i="1"/>
  <c r="BC61" i="1"/>
  <c r="BC62" i="1"/>
  <c r="BC63" i="1"/>
  <c r="BC64" i="1"/>
  <c r="BC65" i="1"/>
  <c r="BC67" i="1"/>
  <c r="BC68" i="1"/>
  <c r="BC3" i="1"/>
  <c r="AJ50" i="1"/>
  <c r="AJ49" i="1"/>
  <c r="AJ48" i="1"/>
  <c r="AJ47" i="1"/>
  <c r="AJ46" i="1"/>
  <c r="AJ29" i="1"/>
  <c r="AJ26" i="1"/>
  <c r="AJ7" i="1"/>
  <c r="AJ6" i="1"/>
  <c r="AJ5" i="1"/>
  <c r="AJ4" i="1"/>
  <c r="AJ3" i="1"/>
  <c r="BE65" i="2" l="1"/>
  <c r="BF65" i="2" s="1"/>
  <c r="BE57" i="2"/>
  <c r="BF57" i="2" s="1"/>
  <c r="BE33" i="2"/>
  <c r="BF33" i="2" s="1"/>
  <c r="BE25" i="2"/>
  <c r="BF25" i="2" s="1"/>
  <c r="BE17" i="2"/>
  <c r="BF17" i="2" s="1"/>
  <c r="BD6" i="2"/>
  <c r="BD65" i="2"/>
  <c r="BD57" i="2"/>
  <c r="BD33" i="2"/>
  <c r="BD25" i="2"/>
  <c r="BD17" i="2"/>
  <c r="BC17" i="1"/>
  <c r="BC25" i="1"/>
  <c r="BC41" i="1"/>
  <c r="BC33" i="1"/>
  <c r="BC6" i="1"/>
  <c r="AE9" i="3"/>
  <c r="AE17" i="3"/>
  <c r="AE25" i="3"/>
  <c r="AE33" i="3"/>
  <c r="AE41" i="3"/>
  <c r="AE49" i="3"/>
  <c r="AE57" i="3"/>
  <c r="AE66" i="3"/>
  <c r="AD4" i="3"/>
  <c r="AE4" i="3" s="1"/>
  <c r="AD5" i="3"/>
  <c r="AE5" i="3" s="1"/>
  <c r="AD6" i="3"/>
  <c r="AE6" i="3" s="1"/>
  <c r="AD7" i="3"/>
  <c r="AE7" i="3" s="1"/>
  <c r="AD8" i="3"/>
  <c r="AE8" i="3" s="1"/>
  <c r="AD9" i="3"/>
  <c r="AD10" i="3"/>
  <c r="AE10" i="3" s="1"/>
  <c r="AD11" i="3"/>
  <c r="AE11" i="3" s="1"/>
  <c r="AD12" i="3"/>
  <c r="AE12" i="3" s="1"/>
  <c r="AD13" i="3"/>
  <c r="AE13" i="3" s="1"/>
  <c r="AD14" i="3"/>
  <c r="AE14" i="3" s="1"/>
  <c r="AD15" i="3"/>
  <c r="AE15" i="3" s="1"/>
  <c r="AD16" i="3"/>
  <c r="AE16" i="3" s="1"/>
  <c r="AD17" i="3"/>
  <c r="AD18" i="3"/>
  <c r="AE18" i="3" s="1"/>
  <c r="AD19" i="3"/>
  <c r="AE19" i="3" s="1"/>
  <c r="AD20" i="3"/>
  <c r="AE20" i="3" s="1"/>
  <c r="AD21" i="3"/>
  <c r="AE21" i="3" s="1"/>
  <c r="AD22" i="3"/>
  <c r="AE22" i="3" s="1"/>
  <c r="AD24" i="3"/>
  <c r="AE24" i="3" s="1"/>
  <c r="AD25" i="3"/>
  <c r="AD26" i="3"/>
  <c r="AE26" i="3" s="1"/>
  <c r="AD27" i="3"/>
  <c r="AE27" i="3" s="1"/>
  <c r="AD28" i="3"/>
  <c r="AE28" i="3" s="1"/>
  <c r="AD29" i="3"/>
  <c r="AE29" i="3" s="1"/>
  <c r="AD31" i="3"/>
  <c r="AE31" i="3" s="1"/>
  <c r="AD32" i="3"/>
  <c r="AE32" i="3" s="1"/>
  <c r="AD33" i="3"/>
  <c r="AD34" i="3"/>
  <c r="AE34" i="3" s="1"/>
  <c r="AD35" i="3"/>
  <c r="AE35" i="3" s="1"/>
  <c r="AD36" i="3"/>
  <c r="AE36" i="3" s="1"/>
  <c r="AD37" i="3"/>
  <c r="AE37" i="3" s="1"/>
  <c r="AD38" i="3"/>
  <c r="AE38" i="3" s="1"/>
  <c r="AD39" i="3"/>
  <c r="AE39" i="3" s="1"/>
  <c r="AD40" i="3"/>
  <c r="AE40" i="3" s="1"/>
  <c r="AD41" i="3"/>
  <c r="AD42" i="3"/>
  <c r="AE42" i="3" s="1"/>
  <c r="AD43" i="3"/>
  <c r="AE43" i="3" s="1"/>
  <c r="AD44" i="3"/>
  <c r="AE44" i="3" s="1"/>
  <c r="AD45" i="3"/>
  <c r="AE45" i="3" s="1"/>
  <c r="AD46" i="3"/>
  <c r="AE46" i="3" s="1"/>
  <c r="AD47" i="3"/>
  <c r="AE47" i="3" s="1"/>
  <c r="AD48" i="3"/>
  <c r="AE48" i="3" s="1"/>
  <c r="AD49" i="3"/>
  <c r="AD50" i="3"/>
  <c r="AE50" i="3" s="1"/>
  <c r="AD51" i="3"/>
  <c r="AE51" i="3" s="1"/>
  <c r="AD52" i="3"/>
  <c r="AE52" i="3" s="1"/>
  <c r="AD53" i="3"/>
  <c r="AE53" i="3" s="1"/>
  <c r="AD54" i="3"/>
  <c r="AE54" i="3" s="1"/>
  <c r="AD55" i="3"/>
  <c r="AE55" i="3" s="1"/>
  <c r="AD56" i="3"/>
  <c r="AE56" i="3" s="1"/>
  <c r="AD57" i="3"/>
  <c r="AD58" i="3"/>
  <c r="AE58" i="3" s="1"/>
  <c r="AD59" i="3"/>
  <c r="AE59" i="3" s="1"/>
  <c r="AD60" i="3"/>
  <c r="AE60" i="3" s="1"/>
  <c r="AD61" i="3"/>
  <c r="AE61" i="3" s="1"/>
  <c r="AD62" i="3"/>
  <c r="AE62" i="3" s="1"/>
  <c r="AD63" i="3"/>
  <c r="AE63" i="3" s="1"/>
  <c r="AD64" i="3"/>
  <c r="AE64" i="3" s="1"/>
  <c r="AD65" i="3"/>
  <c r="AE65" i="3" s="1"/>
  <c r="AD66" i="3"/>
  <c r="AD67" i="3"/>
  <c r="AE67" i="3" s="1"/>
  <c r="AD68" i="3"/>
  <c r="AE68" i="3" s="1"/>
  <c r="AD3" i="3"/>
  <c r="AE3" i="3" s="1"/>
  <c r="T4" i="3"/>
  <c r="T5" i="3"/>
  <c r="T6" i="3"/>
  <c r="S4" i="3"/>
  <c r="S5" i="3"/>
  <c r="S6" i="3"/>
  <c r="S7" i="3"/>
  <c r="T7" i="3" s="1"/>
  <c r="S8" i="3"/>
  <c r="T8" i="3" s="1"/>
  <c r="S9" i="3"/>
  <c r="T9" i="3" s="1"/>
  <c r="S10" i="3"/>
  <c r="T10" i="3" s="1"/>
  <c r="S11" i="3"/>
  <c r="T11" i="3" s="1"/>
  <c r="S12" i="3"/>
  <c r="T12" i="3" s="1"/>
  <c r="S13" i="3"/>
  <c r="T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45" i="3"/>
  <c r="T45" i="3" s="1"/>
  <c r="S46" i="3"/>
  <c r="T46" i="3" s="1"/>
  <c r="S47" i="3"/>
  <c r="T47" i="3" s="1"/>
  <c r="S48" i="3"/>
  <c r="T48" i="3" s="1"/>
  <c r="S50" i="3"/>
  <c r="T50" i="3" s="1"/>
  <c r="S51" i="3"/>
  <c r="T51" i="3" s="1"/>
  <c r="S53" i="3"/>
  <c r="T53" i="3" s="1"/>
  <c r="S54" i="3"/>
  <c r="T54" i="3" s="1"/>
  <c r="S55" i="3"/>
  <c r="T55" i="3" s="1"/>
  <c r="S56" i="3"/>
  <c r="T56" i="3" s="1"/>
  <c r="S57" i="3"/>
  <c r="T57" i="3" s="1"/>
  <c r="S58" i="3"/>
  <c r="T58" i="3" s="1"/>
  <c r="S59" i="3"/>
  <c r="T59" i="3" s="1"/>
  <c r="S60" i="3"/>
  <c r="T60" i="3" s="1"/>
  <c r="S61" i="3"/>
  <c r="T61" i="3" s="1"/>
  <c r="S62" i="3"/>
  <c r="T62" i="3" s="1"/>
  <c r="S63" i="3"/>
  <c r="T63" i="3" s="1"/>
  <c r="S64" i="3"/>
  <c r="T64" i="3" s="1"/>
  <c r="S65" i="3"/>
  <c r="T65" i="3" s="1"/>
  <c r="S66" i="3"/>
  <c r="T66" i="3" s="1"/>
  <c r="S67" i="3"/>
  <c r="T67" i="3" s="1"/>
  <c r="S68" i="3"/>
  <c r="T68" i="3" s="1"/>
  <c r="S3" i="3"/>
  <c r="T3" i="3" s="1"/>
  <c r="H47" i="3"/>
  <c r="I47" i="3" s="1"/>
  <c r="I4" i="3"/>
  <c r="I5" i="3"/>
  <c r="H4" i="3"/>
  <c r="H5" i="3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8" i="3"/>
  <c r="I48" i="3" s="1"/>
  <c r="H49" i="3"/>
  <c r="I49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8" i="3"/>
  <c r="I68" i="3" s="1"/>
  <c r="H3" i="3"/>
  <c r="I3" i="3" s="1"/>
  <c r="AE8" i="2"/>
  <c r="AE4" i="2"/>
  <c r="AE5" i="2"/>
  <c r="AE6" i="2"/>
  <c r="AE7" i="2"/>
  <c r="AE3" i="2"/>
  <c r="AD4" i="2"/>
  <c r="AD5" i="2"/>
  <c r="AD6" i="2"/>
  <c r="AD7" i="2"/>
  <c r="AD8" i="2"/>
  <c r="AD9" i="2"/>
  <c r="AE9" i="2" s="1"/>
  <c r="AD10" i="2"/>
  <c r="AE10" i="2" s="1"/>
  <c r="AD11" i="2"/>
  <c r="AE11" i="2" s="1"/>
  <c r="AD12" i="2"/>
  <c r="AE12" i="2" s="1"/>
  <c r="AD13" i="2"/>
  <c r="AE13" i="2" s="1"/>
  <c r="AD14" i="2"/>
  <c r="AE14" i="2" s="1"/>
  <c r="AD15" i="2"/>
  <c r="AE15" i="2" s="1"/>
  <c r="AD16" i="2"/>
  <c r="AE16" i="2" s="1"/>
  <c r="AD17" i="2"/>
  <c r="AE17" i="2" s="1"/>
  <c r="AD18" i="2"/>
  <c r="AE18" i="2" s="1"/>
  <c r="AD19" i="2"/>
  <c r="AE19" i="2" s="1"/>
  <c r="AD20" i="2"/>
  <c r="AE20" i="2" s="1"/>
  <c r="AD21" i="2"/>
  <c r="AE21" i="2" s="1"/>
  <c r="AD22" i="2"/>
  <c r="AE22" i="2" s="1"/>
  <c r="AD23" i="2"/>
  <c r="AE23" i="2" s="1"/>
  <c r="AD24" i="2"/>
  <c r="AE24" i="2" s="1"/>
  <c r="AD25" i="2"/>
  <c r="AE25" i="2" s="1"/>
  <c r="AD26" i="2"/>
  <c r="AE26" i="2" s="1"/>
  <c r="AD27" i="2"/>
  <c r="AE27" i="2" s="1"/>
  <c r="AD28" i="2"/>
  <c r="AE28" i="2" s="1"/>
  <c r="AD29" i="2"/>
  <c r="AE29" i="2" s="1"/>
  <c r="AD30" i="2"/>
  <c r="AE30" i="2" s="1"/>
  <c r="AD31" i="2"/>
  <c r="AE31" i="2" s="1"/>
  <c r="AD32" i="2"/>
  <c r="AE32" i="2" s="1"/>
  <c r="AD33" i="2"/>
  <c r="AE33" i="2" s="1"/>
  <c r="AD34" i="2"/>
  <c r="AE34" i="2" s="1"/>
  <c r="AD35" i="2"/>
  <c r="AE35" i="2" s="1"/>
  <c r="AD36" i="2"/>
  <c r="AE36" i="2" s="1"/>
  <c r="AD38" i="2"/>
  <c r="AE38" i="2" s="1"/>
  <c r="AD39" i="2"/>
  <c r="AE39" i="2" s="1"/>
  <c r="AD40" i="2"/>
  <c r="AE40" i="2" s="1"/>
  <c r="AD41" i="2"/>
  <c r="AE41" i="2" s="1"/>
  <c r="AD42" i="2"/>
  <c r="AE42" i="2" s="1"/>
  <c r="AD43" i="2"/>
  <c r="AE43" i="2" s="1"/>
  <c r="AD44" i="2"/>
  <c r="AE44" i="2" s="1"/>
  <c r="AD45" i="2"/>
  <c r="AE45" i="2" s="1"/>
  <c r="AD46" i="2"/>
  <c r="AE46" i="2" s="1"/>
  <c r="AD47" i="2"/>
  <c r="AE47" i="2" s="1"/>
  <c r="AD48" i="2"/>
  <c r="AE48" i="2" s="1"/>
  <c r="AD49" i="2"/>
  <c r="AE49" i="2" s="1"/>
  <c r="AD50" i="2"/>
  <c r="AE50" i="2" s="1"/>
  <c r="AD51" i="2"/>
  <c r="AE51" i="2" s="1"/>
  <c r="AD52" i="2"/>
  <c r="AE52" i="2" s="1"/>
  <c r="AD53" i="2"/>
  <c r="AE53" i="2" s="1"/>
  <c r="AD55" i="2"/>
  <c r="AE55" i="2" s="1"/>
  <c r="AD56" i="2"/>
  <c r="AE56" i="2" s="1"/>
  <c r="AD57" i="2"/>
  <c r="AE57" i="2" s="1"/>
  <c r="AD58" i="2"/>
  <c r="AE58" i="2" s="1"/>
  <c r="AD59" i="2"/>
  <c r="AE59" i="2" s="1"/>
  <c r="AD60" i="2"/>
  <c r="AE60" i="2" s="1"/>
  <c r="AD61" i="2"/>
  <c r="AE61" i="2" s="1"/>
  <c r="AD62" i="2"/>
  <c r="AE62" i="2" s="1"/>
  <c r="AD63" i="2"/>
  <c r="AE63" i="2" s="1"/>
  <c r="AD64" i="2"/>
  <c r="AE64" i="2" s="1"/>
  <c r="AD65" i="2"/>
  <c r="AE65" i="2" s="1"/>
  <c r="AD66" i="2"/>
  <c r="AE66" i="2" s="1"/>
  <c r="AD67" i="2"/>
  <c r="AE67" i="2" s="1"/>
  <c r="AD68" i="2"/>
  <c r="AE68" i="2" s="1"/>
  <c r="AD3" i="2"/>
  <c r="T8" i="2"/>
  <c r="T4" i="2"/>
  <c r="T5" i="2"/>
  <c r="T6" i="2"/>
  <c r="T7" i="2"/>
  <c r="T3" i="2"/>
  <c r="S4" i="2"/>
  <c r="S5" i="2"/>
  <c r="S6" i="2"/>
  <c r="S7" i="2"/>
  <c r="S8" i="2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3" i="2"/>
  <c r="I8" i="2"/>
  <c r="I4" i="2"/>
  <c r="I5" i="2"/>
  <c r="I6" i="2"/>
  <c r="I7" i="2"/>
  <c r="I3" i="2"/>
  <c r="H4" i="2"/>
  <c r="H5" i="2"/>
  <c r="H6" i="2"/>
  <c r="H7" i="2"/>
  <c r="H8" i="2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3" i="2"/>
  <c r="AE8" i="1"/>
  <c r="AE4" i="1"/>
  <c r="AE5" i="1"/>
  <c r="AE6" i="1"/>
  <c r="AE7" i="1"/>
  <c r="AE3" i="1"/>
  <c r="AD4" i="1"/>
  <c r="AD5" i="1"/>
  <c r="AD6" i="1"/>
  <c r="AD7" i="1"/>
  <c r="AD8" i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3" i="1"/>
  <c r="T8" i="1"/>
  <c r="T4" i="1"/>
  <c r="T5" i="1"/>
  <c r="T6" i="1"/>
  <c r="T7" i="1"/>
  <c r="T3" i="1"/>
  <c r="S4" i="1"/>
  <c r="S5" i="1"/>
  <c r="S6" i="1"/>
  <c r="S7" i="1"/>
  <c r="S8" i="1"/>
  <c r="S9" i="1"/>
  <c r="T9" i="1" s="1"/>
  <c r="S10" i="1"/>
  <c r="T10" i="1" s="1"/>
  <c r="S11" i="1"/>
  <c r="T11" i="1" s="1"/>
  <c r="S12" i="1"/>
  <c r="T12" i="1" s="1"/>
  <c r="S13" i="1"/>
  <c r="T13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7" i="1"/>
  <c r="T67" i="1" s="1"/>
  <c r="S68" i="1"/>
  <c r="T68" i="1" s="1"/>
  <c r="S3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7" i="1"/>
  <c r="I57" i="1" s="1"/>
  <c r="H58" i="1"/>
  <c r="I58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3" i="1"/>
  <c r="I3" i="1" s="1"/>
  <c r="BB66" i="3" l="1"/>
  <c r="BC66" i="3"/>
  <c r="BD66" i="3" s="1"/>
  <c r="BB58" i="3"/>
  <c r="BC58" i="3"/>
  <c r="BD58" i="3" s="1"/>
  <c r="BC41" i="3"/>
  <c r="BD41" i="3" s="1"/>
  <c r="BB41" i="3"/>
  <c r="BC33" i="3"/>
  <c r="BD33" i="3" s="1"/>
  <c r="BB33" i="3"/>
  <c r="BC25" i="3"/>
  <c r="BD25" i="3" s="1"/>
  <c r="BB25" i="3"/>
  <c r="BC17" i="3"/>
  <c r="BD17" i="3" s="1"/>
  <c r="BB17" i="3"/>
  <c r="BC9" i="3"/>
  <c r="BD9" i="3" s="1"/>
  <c r="BB9" i="3"/>
  <c r="BB47" i="3"/>
  <c r="BC47" i="3"/>
  <c r="BD47" i="3" s="1"/>
  <c r="BC50" i="3"/>
  <c r="BD50" i="3" s="1"/>
  <c r="BB50" i="3"/>
  <c r="BB65" i="3"/>
  <c r="BC65" i="3"/>
  <c r="BD65" i="3" s="1"/>
  <c r="BB57" i="3"/>
  <c r="BC57" i="3"/>
  <c r="BD57" i="3" s="1"/>
  <c r="BC40" i="3"/>
  <c r="BB40" i="3"/>
  <c r="BC32" i="3"/>
  <c r="BB32" i="3"/>
  <c r="BC24" i="3"/>
  <c r="BB24" i="3"/>
  <c r="BC16" i="3"/>
  <c r="BB16" i="3"/>
  <c r="BB64" i="3"/>
  <c r="BC64" i="3"/>
  <c r="BB56" i="3"/>
  <c r="BC56" i="3"/>
  <c r="BC48" i="3"/>
  <c r="BB48" i="3"/>
  <c r="BC39" i="3"/>
  <c r="BD39" i="3" s="1"/>
  <c r="BB39" i="3"/>
  <c r="BC31" i="3"/>
  <c r="BD31" i="3" s="1"/>
  <c r="BB31" i="3"/>
  <c r="BC23" i="3"/>
  <c r="BD23" i="3" s="1"/>
  <c r="BB23" i="3"/>
  <c r="BC15" i="3"/>
  <c r="BD15" i="3" s="1"/>
  <c r="BB15" i="3"/>
  <c r="BC5" i="3"/>
  <c r="BD5" i="3" s="1"/>
  <c r="BB5" i="3"/>
  <c r="BC55" i="3"/>
  <c r="BD55" i="3" s="1"/>
  <c r="BB55" i="3"/>
  <c r="BB38" i="3"/>
  <c r="BC38" i="3"/>
  <c r="BD38" i="3" s="1"/>
  <c r="BC30" i="3"/>
  <c r="BD30" i="3" s="1"/>
  <c r="BB30" i="3"/>
  <c r="BC22" i="3"/>
  <c r="BD22" i="3" s="1"/>
  <c r="BB22" i="3"/>
  <c r="BC14" i="3"/>
  <c r="BD14" i="3" s="1"/>
  <c r="BB14" i="3"/>
  <c r="BB4" i="3"/>
  <c r="BC4" i="3"/>
  <c r="BD4" i="3" s="1"/>
  <c r="BC62" i="3"/>
  <c r="BD62" i="3" s="1"/>
  <c r="BB62" i="3"/>
  <c r="BC54" i="3"/>
  <c r="BD54" i="3" s="1"/>
  <c r="BB54" i="3"/>
  <c r="BB45" i="3"/>
  <c r="BC45" i="3"/>
  <c r="BD45" i="3" s="1"/>
  <c r="BB37" i="3"/>
  <c r="BC37" i="3"/>
  <c r="BD37" i="3" s="1"/>
  <c r="BB29" i="3"/>
  <c r="BC29" i="3"/>
  <c r="BD29" i="3" s="1"/>
  <c r="BC21" i="3"/>
  <c r="BD21" i="3" s="1"/>
  <c r="BB21" i="3"/>
  <c r="BC13" i="3"/>
  <c r="BD13" i="3" s="1"/>
  <c r="BB13" i="3"/>
  <c r="BC46" i="3"/>
  <c r="BD46" i="3" s="1"/>
  <c r="BB46" i="3"/>
  <c r="BC61" i="3"/>
  <c r="BD61" i="3" s="1"/>
  <c r="BB61" i="3"/>
  <c r="BC53" i="3"/>
  <c r="BD53" i="3" s="1"/>
  <c r="BB53" i="3"/>
  <c r="BB44" i="3"/>
  <c r="BC44" i="3"/>
  <c r="BB36" i="3"/>
  <c r="BC36" i="3"/>
  <c r="BB28" i="3"/>
  <c r="BC28" i="3"/>
  <c r="BB20" i="3"/>
  <c r="BC20" i="3"/>
  <c r="BB12" i="3"/>
  <c r="BC12" i="3"/>
  <c r="BC63" i="3"/>
  <c r="BD63" i="3" s="1"/>
  <c r="BB63" i="3"/>
  <c r="BC68" i="3"/>
  <c r="BB68" i="3"/>
  <c r="BC60" i="3"/>
  <c r="BB60" i="3"/>
  <c r="BC52" i="3"/>
  <c r="BB52" i="3"/>
  <c r="BC43" i="3"/>
  <c r="BD43" i="3" s="1"/>
  <c r="BB43" i="3"/>
  <c r="BC35" i="3"/>
  <c r="BD35" i="3" s="1"/>
  <c r="BB35" i="3"/>
  <c r="BB27" i="3"/>
  <c r="BC27" i="3"/>
  <c r="BD27" i="3" s="1"/>
  <c r="BB19" i="3"/>
  <c r="BC19" i="3"/>
  <c r="BD19" i="3" s="1"/>
  <c r="BB11" i="3"/>
  <c r="BC11" i="3"/>
  <c r="BD11" i="3" s="1"/>
  <c r="BC59" i="3"/>
  <c r="BD59" i="3" s="1"/>
  <c r="BB59" i="3"/>
  <c r="BC51" i="3"/>
  <c r="BD51" i="3" s="1"/>
  <c r="BB51" i="3"/>
  <c r="BC42" i="3"/>
  <c r="BD42" i="3" s="1"/>
  <c r="BB42" i="3"/>
  <c r="BC34" i="3"/>
  <c r="BD34" i="3" s="1"/>
  <c r="BB34" i="3"/>
  <c r="BC26" i="3"/>
  <c r="BD26" i="3" s="1"/>
  <c r="BB26" i="3"/>
  <c r="BB18" i="3"/>
  <c r="BC18" i="3"/>
  <c r="BD18" i="3" s="1"/>
  <c r="BB10" i="3"/>
  <c r="BC10" i="3"/>
  <c r="BD10" i="3" s="1"/>
  <c r="BB67" i="3"/>
  <c r="BC67" i="3"/>
  <c r="BC7" i="3" l="1"/>
  <c r="BD7" i="3" s="1"/>
  <c r="BB7" i="3"/>
  <c r="BB49" i="3"/>
  <c r="BC49" i="3"/>
  <c r="BD49" i="3" s="1"/>
  <c r="BC3" i="3"/>
  <c r="BD3" i="3" s="1"/>
  <c r="BB3" i="3"/>
  <c r="BC6" i="3"/>
  <c r="BD6" i="3" s="1"/>
  <c r="BB6" i="3"/>
  <c r="BC8" i="3"/>
  <c r="BD8" i="3" s="1"/>
  <c r="BB8" i="3"/>
</calcChain>
</file>

<file path=xl/sharedStrings.xml><?xml version="1.0" encoding="utf-8"?>
<sst xmlns="http://schemas.openxmlformats.org/spreadsheetml/2006/main" count="3895" uniqueCount="116">
  <si>
    <t>Strain</t>
  </si>
  <si>
    <t>Myxo conc</t>
  </si>
  <si>
    <t>1A5</t>
  </si>
  <si>
    <t>19d</t>
  </si>
  <si>
    <t>10^9</t>
  </si>
  <si>
    <t>10^8</t>
  </si>
  <si>
    <t>10^7</t>
  </si>
  <si>
    <t>1E4</t>
  </si>
  <si>
    <t>3D7</t>
  </si>
  <si>
    <t>3D1</t>
  </si>
  <si>
    <t>H2O</t>
  </si>
  <si>
    <t>12d</t>
  </si>
  <si>
    <t>5d</t>
  </si>
  <si>
    <t>Measur.1</t>
  </si>
  <si>
    <t>Measur. 2</t>
  </si>
  <si>
    <t>Measur. 3</t>
  </si>
  <si>
    <t>Measur. 4</t>
  </si>
  <si>
    <t>Zymo time</t>
  </si>
  <si>
    <t>GJV1</t>
  </si>
  <si>
    <t>10^10</t>
  </si>
  <si>
    <t>10^6</t>
  </si>
  <si>
    <t>10^5</t>
  </si>
  <si>
    <t>Average</t>
  </si>
  <si>
    <t>mm/day</t>
  </si>
  <si>
    <t>n.a.</t>
  </si>
  <si>
    <t>Rep 1</t>
  </si>
  <si>
    <t>Rep 2</t>
  </si>
  <si>
    <t>Rep 3</t>
  </si>
  <si>
    <t>Zymo was grown on straw before the addition of Myxo for 5d, 12d, or 19d.</t>
  </si>
  <si>
    <t>After 1h, a 10ul aliquot was spotted on a CTT-HA plate for a swarming assay and 500ul culture were pelleted and saved for qPCR.</t>
  </si>
  <si>
    <t>Myxo was added in different concentrations on the same day and was allowed to grow for 1 day.</t>
  </si>
  <si>
    <t>After 1 day, 10ml of CTT-liquid was added and the flasks were incubated at 32°C/300rpm for 1h.</t>
  </si>
  <si>
    <t>Myxo was added in different concentrations on the same day and was allowed to grow for 1 week.</t>
  </si>
  <si>
    <t>After 1 week, 10ml of CTT-liquid was added and the flasks were incubated at 32°C/300rpm for 1h.</t>
  </si>
  <si>
    <t>For the flasks 5d 10^7 1A5/1E4/3D7/3D1/H2O, 1ml culture was centrifuged at 12'000rpm for 10min. The pellet was resuspended in 1ml TPM-liquid and 100x, 1000x, 10000x, and 100000x dilutions were made.</t>
  </si>
  <si>
    <t>1ml of these dilutions was added to a new set of flasks with straw where Zymo was growing for 5d. 1A5 dilution was added to a new flask with 1A5 etc.</t>
  </si>
  <si>
    <t>Myxo was added in different concentrations on the same day and was allowed to grow for 2 weeks.</t>
  </si>
  <si>
    <t>After 2 weeks, 10ml of CTT-liquid was added and the flasks were incubated at 32°C/300rpm for 1h.</t>
  </si>
  <si>
    <t>average</t>
  </si>
  <si>
    <t>confidence</t>
  </si>
  <si>
    <t>total cells</t>
  </si>
  <si>
    <t>Total cells</t>
  </si>
  <si>
    <r>
      <t>0.0336x</t>
    </r>
    <r>
      <rPr>
        <vertAlign val="superscript"/>
        <sz val="12"/>
        <color theme="1"/>
        <rFont val="Calibri"/>
        <family val="2"/>
        <scheme val="minor"/>
      </rPr>
      <t>15.195</t>
    </r>
  </si>
  <si>
    <r>
      <t>0.633x</t>
    </r>
    <r>
      <rPr>
        <vertAlign val="superscript"/>
        <sz val="12"/>
        <color theme="1"/>
        <rFont val="Calibri"/>
        <family val="2"/>
        <scheme val="minor"/>
      </rPr>
      <t>13.977</t>
    </r>
  </si>
  <si>
    <r>
      <t>0.01x</t>
    </r>
    <r>
      <rPr>
        <vertAlign val="superscript"/>
        <sz val="12"/>
        <color theme="1"/>
        <rFont val="Calibri"/>
        <family val="2"/>
        <scheme val="minor"/>
      </rPr>
      <t>16.509</t>
    </r>
  </si>
  <si>
    <t>stdev</t>
  </si>
  <si>
    <r>
      <t>= 2.5028x</t>
    </r>
    <r>
      <rPr>
        <vertAlign val="superscript"/>
        <sz val="12"/>
        <color theme="1"/>
        <rFont val="Calibri"/>
        <family val="2"/>
        <scheme val="minor"/>
      </rPr>
      <t>12.364</t>
    </r>
  </si>
  <si>
    <r>
      <t>= 0.7374x</t>
    </r>
    <r>
      <rPr>
        <vertAlign val="superscript"/>
        <sz val="12"/>
        <color theme="1"/>
        <rFont val="Calibri"/>
        <family val="2"/>
        <scheme val="minor"/>
      </rPr>
      <t>12.098</t>
    </r>
  </si>
  <si>
    <r>
      <t>0.3247x</t>
    </r>
    <r>
      <rPr>
        <vertAlign val="superscript"/>
        <sz val="12"/>
        <color theme="1"/>
        <rFont val="Calibri"/>
        <family val="2"/>
        <scheme val="minor"/>
      </rPr>
      <t>13.361</t>
    </r>
  </si>
  <si>
    <r>
      <t>= 2.6227x</t>
    </r>
    <r>
      <rPr>
        <vertAlign val="superscript"/>
        <sz val="12"/>
        <color theme="1"/>
        <rFont val="Calibri"/>
        <family val="2"/>
        <scheme val="minor"/>
      </rPr>
      <t>12.275</t>
    </r>
  </si>
  <si>
    <r>
      <t>= 22.488x</t>
    </r>
    <r>
      <rPr>
        <vertAlign val="superscript"/>
        <sz val="12"/>
        <color theme="1"/>
        <rFont val="Calibri"/>
        <family val="2"/>
        <scheme val="minor"/>
      </rPr>
      <t>10.154</t>
    </r>
  </si>
  <si>
    <r>
      <t>= 9.8831x</t>
    </r>
    <r>
      <rPr>
        <vertAlign val="superscript"/>
        <sz val="12"/>
        <color theme="1"/>
        <rFont val="Calibri"/>
        <family val="2"/>
        <scheme val="minor"/>
      </rPr>
      <t>10.711</t>
    </r>
  </si>
  <si>
    <t>Log</t>
  </si>
  <si>
    <t>Count</t>
  </si>
  <si>
    <t>Day 1 vs Day 7 and Day 14 water control</t>
  </si>
  <si>
    <t>10^8 cells</t>
  </si>
  <si>
    <t>Pre-growth</t>
  </si>
  <si>
    <t>1 day growth</t>
  </si>
  <si>
    <t>7 day growth</t>
  </si>
  <si>
    <t>14 day growth</t>
  </si>
  <si>
    <t>7d/1d</t>
  </si>
  <si>
    <t>14d/1d</t>
  </si>
  <si>
    <t>Average 7d</t>
  </si>
  <si>
    <t>Average 14d</t>
  </si>
  <si>
    <t>Av 7d without outlier</t>
  </si>
  <si>
    <t>Av 14d without outlier</t>
  </si>
  <si>
    <t>p-value 1d growth 19d pre-moistening vs 12d and 5d</t>
  </si>
  <si>
    <t>19d vs 12d</t>
  </si>
  <si>
    <t>19d vs 5d</t>
  </si>
  <si>
    <t>p-values 1d vs 7d</t>
  </si>
  <si>
    <t>10^7 cells</t>
  </si>
  <si>
    <t>10^6 cells</t>
  </si>
  <si>
    <t>19d pre-moistening</t>
  </si>
  <si>
    <t>12d pre-moistening</t>
  </si>
  <si>
    <t>5d pre-moistening</t>
  </si>
  <si>
    <t>Log 1 week growth</t>
  </si>
  <si>
    <t>p-values between densities</t>
  </si>
  <si>
    <t>1d</t>
  </si>
  <si>
    <t>7d</t>
  </si>
  <si>
    <t>10^6 cells vs 10^7 cells</t>
  </si>
  <si>
    <t>10^6 cells vs 10^8 cells</t>
  </si>
  <si>
    <t>10^7 cells vs 10^8 cells</t>
  </si>
  <si>
    <t>Anova: Single Factor</t>
  </si>
  <si>
    <t>SUMMARY</t>
  </si>
  <si>
    <t>Groups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</si>
  <si>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</si>
  <si>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</si>
  <si>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</si>
  <si>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</si>
  <si>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</si>
  <si>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</si>
  <si>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</si>
  <si>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</si>
  <si>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</si>
  <si>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</si>
  <si>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</si>
  <si>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</si>
  <si>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</si>
  <si>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1A5 19d</t>
  </si>
  <si>
    <t>1A5 12d</t>
  </si>
  <si>
    <t>1A5 5d</t>
  </si>
  <si>
    <t>1E4 19d</t>
  </si>
  <si>
    <t>1E4 12d</t>
  </si>
  <si>
    <t>1E4 5d</t>
  </si>
  <si>
    <t>3D7 19d</t>
  </si>
  <si>
    <t>3D7 12d</t>
  </si>
  <si>
    <t>3D7 5d</t>
  </si>
  <si>
    <t>3D1 19d</t>
  </si>
  <si>
    <t>3D1 12d</t>
  </si>
  <si>
    <t>3D1 5d</t>
  </si>
  <si>
    <t>p-value averaged across all pre-moistening treatments</t>
  </si>
  <si>
    <t>1d vs 7d</t>
  </si>
  <si>
    <t>1d vs 19d</t>
  </si>
  <si>
    <t>n.a. = not available due to contamination</t>
  </si>
  <si>
    <t>n.a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</si>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</sst>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1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day'!$AJ$2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22334648806962E-2"/>
                  <c:y val="-0.1337609696699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'1 day'!$AI$3:$AI$7</c:f>
              <c:numCache>
                <c:formatCode>General</c:formatCode>
                <c:ptCount val="5"/>
                <c:pt idx="0">
                  <c:v>4.1875</c:v>
                </c:pt>
                <c:pt idx="1">
                  <c:v>3.6875</c:v>
                </c:pt>
                <c:pt idx="2">
                  <c:v>3</c:v>
                </c:pt>
                <c:pt idx="3">
                  <c:v>2.6875</c:v>
                </c:pt>
                <c:pt idx="4">
                  <c:v>2.3125</c:v>
                </c:pt>
              </c:numCache>
            </c:numRef>
          </c:xVal>
          <c:yVal>
            <c:numRef>
              <c:f>'1 day'!$AJ$3:$AJ$7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7-6842-8AEE-71E4F0AE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40447"/>
        <c:axId val="275714415"/>
      </c:scatterChart>
      <c:valAx>
        <c:axId val="27574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5714415"/>
        <c:crosses val="autoZero"/>
        <c:crossBetween val="midCat"/>
      </c:valAx>
      <c:valAx>
        <c:axId val="275714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574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day'!$AJ$25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6144681705068319E-3"/>
                  <c:y val="-0.10723939236214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'1 day'!$AI$26:$AI$30</c:f>
              <c:numCache>
                <c:formatCode>General</c:formatCode>
                <c:ptCount val="5"/>
                <c:pt idx="0">
                  <c:v>4.0625</c:v>
                </c:pt>
                <c:pt idx="1">
                  <c:v>3</c:v>
                </c:pt>
                <c:pt idx="2">
                  <c:v>2.625</c:v>
                </c:pt>
                <c:pt idx="3">
                  <c:v>2.5</c:v>
                </c:pt>
                <c:pt idx="4">
                  <c:v>2.0625</c:v>
                </c:pt>
              </c:numCache>
            </c:numRef>
          </c:xVal>
          <c:yVal>
            <c:numRef>
              <c:f>'1 day'!$AJ$26:$AJ$30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F-444E-BBC2-F0A21218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60735"/>
        <c:axId val="271755999"/>
      </c:scatterChart>
      <c:valAx>
        <c:axId val="27176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1755999"/>
        <c:crosses val="autoZero"/>
        <c:crossBetween val="midCat"/>
      </c:valAx>
      <c:valAx>
        <c:axId val="271755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176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day'!$AJ$45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570420080902233E-2"/>
                  <c:y val="-0.12928051569409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'1 day'!$AI$46:$AI$50</c:f>
              <c:numCache>
                <c:formatCode>General</c:formatCode>
                <c:ptCount val="5"/>
                <c:pt idx="0">
                  <c:v>4.0625</c:v>
                </c:pt>
                <c:pt idx="1">
                  <c:v>3.5</c:v>
                </c:pt>
                <c:pt idx="2">
                  <c:v>3</c:v>
                </c:pt>
                <c:pt idx="3">
                  <c:v>2.6875</c:v>
                </c:pt>
                <c:pt idx="4">
                  <c:v>2.3125</c:v>
                </c:pt>
              </c:numCache>
            </c:numRef>
          </c:xVal>
          <c:yVal>
            <c:numRef>
              <c:f>'1 day'!$AJ$46:$AJ$50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3-BB48-8C39-C4CB8127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97695"/>
        <c:axId val="265182431"/>
      </c:scatterChart>
      <c:valAx>
        <c:axId val="3103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65182431"/>
        <c:crosses val="autoZero"/>
        <c:crossBetween val="midCat"/>
      </c:valAx>
      <c:valAx>
        <c:axId val="265182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03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week'!$AI$3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2654495021824839E-2"/>
                  <c:y val="-0.10953609248411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'1 week'!$AH$4:$AH$8</c:f>
              <c:numCache>
                <c:formatCode>General</c:formatCode>
                <c:ptCount val="5"/>
                <c:pt idx="0">
                  <c:v>4.375</c:v>
                </c:pt>
                <c:pt idx="1">
                  <c:v>3.125</c:v>
                </c:pt>
                <c:pt idx="2">
                  <c:v>2.75</c:v>
                </c:pt>
                <c:pt idx="3">
                  <c:v>2.375</c:v>
                </c:pt>
                <c:pt idx="4">
                  <c:v>2.0625</c:v>
                </c:pt>
              </c:numCache>
            </c:numRef>
          </c:xVal>
          <c:yVal>
            <c:numRef>
              <c:f>'1 week'!$AI$4:$AI$8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7-3A40-A28D-FB7136D2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23023"/>
        <c:axId val="314724671"/>
      </c:scatterChart>
      <c:valAx>
        <c:axId val="31472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4724671"/>
        <c:crosses val="autoZero"/>
        <c:crossBetween val="midCat"/>
      </c:valAx>
      <c:valAx>
        <c:axId val="31472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472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week'!$AI$22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358166767615586E-2"/>
                  <c:y val="-9.7004680187207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'1 week'!$AH$23:$AH$27</c:f>
              <c:numCache>
                <c:formatCode>General</c:formatCode>
                <c:ptCount val="5"/>
                <c:pt idx="0">
                  <c:v>4.4375</c:v>
                </c:pt>
                <c:pt idx="1">
                  <c:v>4.0625</c:v>
                </c:pt>
                <c:pt idx="2">
                  <c:v>3.25</c:v>
                </c:pt>
                <c:pt idx="3">
                  <c:v>2.75</c:v>
                </c:pt>
                <c:pt idx="4">
                  <c:v>2.125</c:v>
                </c:pt>
              </c:numCache>
            </c:numRef>
          </c:xVal>
          <c:yVal>
            <c:numRef>
              <c:f>'1 week'!$AI$23:$AI$27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D-984E-9993-8EC42576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49503"/>
        <c:axId val="296519823"/>
      </c:scatterChart>
      <c:valAx>
        <c:axId val="241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96519823"/>
        <c:crosses val="autoZero"/>
        <c:crossBetween val="midCat"/>
      </c:valAx>
      <c:valAx>
        <c:axId val="296519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41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week'!$AI$44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7.7796083181909947E-2"/>
                  <c:y val="-9.0963993578472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'1 week'!$AH$45:$AH$49</c:f>
              <c:numCache>
                <c:formatCode>General</c:formatCode>
                <c:ptCount val="5"/>
                <c:pt idx="0">
                  <c:v>4.375</c:v>
                </c:pt>
                <c:pt idx="1">
                  <c:v>3.6875</c:v>
                </c:pt>
                <c:pt idx="2">
                  <c:v>2.8125</c:v>
                </c:pt>
                <c:pt idx="3">
                  <c:v>2.625</c:v>
                </c:pt>
                <c:pt idx="4">
                  <c:v>2.25</c:v>
                </c:pt>
              </c:numCache>
            </c:numRef>
          </c:xVal>
          <c:yVal>
            <c:numRef>
              <c:f>'1 week'!$AI$45:$AI$49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3-DB47-8FFD-B6EF239C6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27119"/>
        <c:axId val="273466719"/>
      </c:scatterChart>
      <c:valAx>
        <c:axId val="29982711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3466719"/>
        <c:crosses val="autoZero"/>
        <c:crossBetween val="midCat"/>
      </c:valAx>
      <c:valAx>
        <c:axId val="2734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9982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weeks'!$AI$3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3838331378790415E-2"/>
                  <c:y val="-0.14024777619521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'2 weeks'!$AH$4:$AH$8</c:f>
              <c:numCache>
                <c:formatCode>General</c:formatCode>
                <c:ptCount val="5"/>
                <c:pt idx="0">
                  <c:v>4.1875</c:v>
                </c:pt>
                <c:pt idx="1">
                  <c:v>3.375</c:v>
                </c:pt>
                <c:pt idx="2">
                  <c:v>2.8125</c:v>
                </c:pt>
                <c:pt idx="3">
                  <c:v>2.4375</c:v>
                </c:pt>
                <c:pt idx="4">
                  <c:v>1.9375</c:v>
                </c:pt>
              </c:numCache>
            </c:numRef>
          </c:xVal>
          <c:yVal>
            <c:numRef>
              <c:f>'2 weeks'!$AI$4:$AI$8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6-9A4C-BEE6-49EC07EF3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26031"/>
        <c:axId val="313181391"/>
      </c:scatterChart>
      <c:valAx>
        <c:axId val="2982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3181391"/>
        <c:crosses val="autoZero"/>
        <c:crossBetween val="midCat"/>
      </c:valAx>
      <c:valAx>
        <c:axId val="3131813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9822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weeks'!$AI$22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2582844253221661E-2"/>
                  <c:y val="-0.12585876198779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'2 weeks'!$AH$23:$AH$27</c:f>
              <c:numCache>
                <c:formatCode>General</c:formatCode>
                <c:ptCount val="5"/>
                <c:pt idx="0">
                  <c:v>4.1875</c:v>
                </c:pt>
                <c:pt idx="1">
                  <c:v>3.9375</c:v>
                </c:pt>
                <c:pt idx="2">
                  <c:v>2.875</c:v>
                </c:pt>
                <c:pt idx="3">
                  <c:v>2.1875</c:v>
                </c:pt>
                <c:pt idx="4">
                  <c:v>1.875</c:v>
                </c:pt>
              </c:numCache>
            </c:numRef>
          </c:xVal>
          <c:yVal>
            <c:numRef>
              <c:f>'2 weeks'!$AI$23:$AI$27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E-D54A-A1A8-352F9606A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89823"/>
        <c:axId val="312914719"/>
      </c:scatterChart>
      <c:valAx>
        <c:axId val="31278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2914719"/>
        <c:crosses val="autoZero"/>
        <c:crossBetween val="midCat"/>
      </c:valAx>
      <c:valAx>
        <c:axId val="31291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278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weeks'!$AI$44</c:f>
              <c:strCache>
                <c:ptCount val="1"/>
                <c:pt idx="0">
                  <c:v>total cells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4736231027421051E-3"/>
                  <c:y val="-0.114860883797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'2 weeks'!$AH$45:$AH$49</c:f>
              <c:numCache>
                <c:formatCode>General</c:formatCode>
                <c:ptCount val="5"/>
                <c:pt idx="0">
                  <c:v>4.3125</c:v>
                </c:pt>
                <c:pt idx="1">
                  <c:v>3.6875</c:v>
                </c:pt>
                <c:pt idx="2">
                  <c:v>2.9375</c:v>
                </c:pt>
                <c:pt idx="3">
                  <c:v>2.5625</c:v>
                </c:pt>
                <c:pt idx="4">
                  <c:v>1.8125</c:v>
                </c:pt>
              </c:numCache>
            </c:numRef>
          </c:xVal>
          <c:yVal>
            <c:numRef>
              <c:f>'2 weeks'!$AI$45:$AI$49</c:f>
              <c:numCache>
                <c:formatCode>General</c:formatCode>
                <c:ptCount val="5"/>
                <c:pt idx="0" formatCode="0.00E+00">
                  <c:v>100000000</c:v>
                </c:pt>
                <c:pt idx="1">
                  <c:v>10000000</c:v>
                </c:pt>
                <c:pt idx="2">
                  <c:v>1000000</c:v>
                </c:pt>
                <c:pt idx="3">
                  <c:v>100000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1-4349-8C93-540C0A4C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49391"/>
        <c:axId val="310487455"/>
      </c:scatterChart>
      <c:valAx>
        <c:axId val="31094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0487455"/>
        <c:crosses val="autoZero"/>
        <c:crossBetween val="midCat"/>
      </c:valAx>
      <c:valAx>
        <c:axId val="310487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094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417285</xdr:colOff>
      <xdr:row>1</xdr:row>
      <xdr:rowOff>179615</xdr:rowOff>
    </xdr:from>
    <xdr:to>
      <xdr:col>44</xdr:col>
      <xdr:colOff>145142</xdr:colOff>
      <xdr:row>19</xdr:row>
      <xdr:rowOff>108857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4EBB4A1-3890-E34E-B12D-331650AFB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444500</xdr:colOff>
      <xdr:row>21</xdr:row>
      <xdr:rowOff>70757</xdr:rowOff>
    </xdr:from>
    <xdr:to>
      <xdr:col>44</xdr:col>
      <xdr:colOff>163286</xdr:colOff>
      <xdr:row>42</xdr:row>
      <xdr:rowOff>18143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1AF5113-FBFE-414D-9B71-937FFAF5D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444500</xdr:colOff>
      <xdr:row>43</xdr:row>
      <xdr:rowOff>179614</xdr:rowOff>
    </xdr:from>
    <xdr:to>
      <xdr:col>44</xdr:col>
      <xdr:colOff>163286</xdr:colOff>
      <xdr:row>66</xdr:row>
      <xdr:rowOff>18143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2A4DAD-4E65-9E49-95D3-0662E64A1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137582</xdr:colOff>
      <xdr:row>1</xdr:row>
      <xdr:rowOff>141816</xdr:rowOff>
    </xdr:from>
    <xdr:to>
      <xdr:col>43</xdr:col>
      <xdr:colOff>423332</xdr:colOff>
      <xdr:row>18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D417C-6C30-D34C-B5BA-A9FBA0278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158750</xdr:colOff>
      <xdr:row>20</xdr:row>
      <xdr:rowOff>14817</xdr:rowOff>
    </xdr:from>
    <xdr:to>
      <xdr:col>43</xdr:col>
      <xdr:colOff>423333</xdr:colOff>
      <xdr:row>39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25E4D-0C95-8646-9A71-1205BF6F6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179917</xdr:colOff>
      <xdr:row>41</xdr:row>
      <xdr:rowOff>141815</xdr:rowOff>
    </xdr:from>
    <xdr:to>
      <xdr:col>43</xdr:col>
      <xdr:colOff>444500</xdr:colOff>
      <xdr:row>63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00E5D-3618-F247-ADA9-434CDF290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15875</xdr:colOff>
      <xdr:row>1</xdr:row>
      <xdr:rowOff>25400</xdr:rowOff>
    </xdr:from>
    <xdr:to>
      <xdr:col>43</xdr:col>
      <xdr:colOff>95250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B7782-1C50-4348-AC84-0C99D9C13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841374</xdr:colOff>
      <xdr:row>20</xdr:row>
      <xdr:rowOff>104774</xdr:rowOff>
    </xdr:from>
    <xdr:to>
      <xdr:col>43</xdr:col>
      <xdr:colOff>95249</xdr:colOff>
      <xdr:row>38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35AE0-9673-F340-8BA5-7E627D96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31749</xdr:colOff>
      <xdr:row>40</xdr:row>
      <xdr:rowOff>152400</xdr:rowOff>
    </xdr:from>
    <xdr:to>
      <xdr:col>43</xdr:col>
      <xdr:colOff>63499</xdr:colOff>
      <xdr:row>59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AC412-0031-7C49-BDBD-44241D789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E931-2A51-DE44-B594-692DAAA49642}">
  <dimension ref="A1:BU147"/>
  <sheetViews>
    <sheetView tabSelected="1" zoomScale="80" zoomScaleNormal="80" workbookViewId="0">
      <selection activeCell="BN78" sqref="BN78:BN83"/>
    </sheetView>
  </sheetViews>
  <sheetFormatPr baseColWidth="10" defaultColWidth="11" defaultRowHeight="16" x14ac:dyDescent="0.2"/>
  <cols>
    <col min="1" max="1" width="7.5" customWidth="1"/>
    <col min="2" max="2" width="9.6640625" customWidth="1"/>
    <col min="3" max="3" width="10" customWidth="1"/>
    <col min="4" max="4" width="12.5" customWidth="1"/>
    <col min="5" max="5" width="12.83203125" customWidth="1"/>
    <col min="6" max="6" width="13.1640625" customWidth="1"/>
    <col min="7" max="7" width="14.6640625" customWidth="1"/>
    <col min="54" max="54" width="14" customWidth="1"/>
  </cols>
  <sheetData>
    <row r="1" spans="1:57" x14ac:dyDescent="0.2">
      <c r="A1" t="s">
        <v>25</v>
      </c>
      <c r="L1" t="s">
        <v>26</v>
      </c>
      <c r="W1" t="s">
        <v>27</v>
      </c>
      <c r="AW1" t="s">
        <v>41</v>
      </c>
    </row>
    <row r="2" spans="1:57" x14ac:dyDescent="0.2">
      <c r="A2" t="s">
        <v>0</v>
      </c>
      <c r="B2" t="s">
        <v>17</v>
      </c>
      <c r="C2" t="s">
        <v>1</v>
      </c>
      <c r="D2" t="s">
        <v>13</v>
      </c>
      <c r="E2" t="s">
        <v>14</v>
      </c>
      <c r="F2" t="s">
        <v>15</v>
      </c>
      <c r="G2" t="s">
        <v>16</v>
      </c>
      <c r="H2" t="s">
        <v>22</v>
      </c>
      <c r="I2" t="s">
        <v>23</v>
      </c>
      <c r="L2" t="s">
        <v>0</v>
      </c>
      <c r="M2" t="s">
        <v>17</v>
      </c>
      <c r="N2" t="s">
        <v>1</v>
      </c>
      <c r="O2" t="s">
        <v>13</v>
      </c>
      <c r="P2" t="s">
        <v>14</v>
      </c>
      <c r="Q2" t="s">
        <v>15</v>
      </c>
      <c r="R2" t="s">
        <v>16</v>
      </c>
      <c r="S2" t="s">
        <v>22</v>
      </c>
      <c r="T2" t="s">
        <v>23</v>
      </c>
      <c r="W2" s="2" t="s">
        <v>0</v>
      </c>
      <c r="X2" s="2" t="s">
        <v>17</v>
      </c>
      <c r="Y2" s="2" t="s">
        <v>1</v>
      </c>
      <c r="Z2" s="2" t="s">
        <v>13</v>
      </c>
      <c r="AA2" s="2" t="s">
        <v>14</v>
      </c>
      <c r="AB2" s="2" t="s">
        <v>15</v>
      </c>
      <c r="AC2" s="2" t="s">
        <v>16</v>
      </c>
      <c r="AD2" s="2" t="s">
        <v>22</v>
      </c>
      <c r="AE2" s="2" t="s">
        <v>23</v>
      </c>
      <c r="AI2" t="s">
        <v>23</v>
      </c>
      <c r="AJ2" t="s">
        <v>40</v>
      </c>
      <c r="AW2" t="s">
        <v>0</v>
      </c>
      <c r="AX2" t="s">
        <v>17</v>
      </c>
      <c r="AY2" t="s">
        <v>1</v>
      </c>
      <c r="AZ2" t="s">
        <v>25</v>
      </c>
      <c r="BA2" t="s">
        <v>26</v>
      </c>
      <c r="BB2" t="s">
        <v>27</v>
      </c>
      <c r="BC2" t="s">
        <v>22</v>
      </c>
      <c r="BD2" t="s">
        <v>45</v>
      </c>
      <c r="BE2" t="s">
        <v>39</v>
      </c>
    </row>
    <row r="3" spans="1:57" x14ac:dyDescent="0.2">
      <c r="A3" t="s">
        <v>18</v>
      </c>
      <c r="B3" t="s">
        <v>24</v>
      </c>
      <c r="C3" t="s">
        <v>19</v>
      </c>
      <c r="D3">
        <v>18</v>
      </c>
      <c r="E3">
        <v>17</v>
      </c>
      <c r="F3">
        <v>17</v>
      </c>
      <c r="G3">
        <v>15</v>
      </c>
      <c r="H3">
        <f>AVERAGE(D3:G3)</f>
        <v>16.75</v>
      </c>
      <c r="I3">
        <f>(H3/4)</f>
        <v>4.1875</v>
      </c>
      <c r="L3" t="s">
        <v>18</v>
      </c>
      <c r="M3" t="s">
        <v>24</v>
      </c>
      <c r="N3" t="s">
        <v>19</v>
      </c>
      <c r="O3">
        <v>16</v>
      </c>
      <c r="P3">
        <v>16</v>
      </c>
      <c r="Q3">
        <v>16</v>
      </c>
      <c r="R3">
        <v>17</v>
      </c>
      <c r="S3">
        <f>AVERAGE(O3:R3)</f>
        <v>16.25</v>
      </c>
      <c r="T3">
        <f>(S3/4)</f>
        <v>4.0625</v>
      </c>
      <c r="W3" s="2" t="s">
        <v>18</v>
      </c>
      <c r="X3" t="s">
        <v>24</v>
      </c>
      <c r="Y3" s="2" t="s">
        <v>19</v>
      </c>
      <c r="Z3" s="2">
        <v>17</v>
      </c>
      <c r="AA3" s="2">
        <v>16</v>
      </c>
      <c r="AB3" s="2">
        <v>17</v>
      </c>
      <c r="AC3" s="2">
        <v>15</v>
      </c>
      <c r="AD3" s="2">
        <f>AVERAGE(Z3:AC3)</f>
        <v>16.25</v>
      </c>
      <c r="AE3" s="2">
        <f>(AD3/4)</f>
        <v>4.0625</v>
      </c>
      <c r="AI3">
        <v>4.1875</v>
      </c>
      <c r="AJ3" s="4">
        <f>1*10^8</f>
        <v>100000000</v>
      </c>
      <c r="AW3" t="s">
        <v>18</v>
      </c>
      <c r="AX3" t="s">
        <v>24</v>
      </c>
      <c r="AY3" t="s">
        <v>19</v>
      </c>
      <c r="AZ3">
        <f>(0.0336*I3^15.195)+1</f>
        <v>94829349.741978198</v>
      </c>
      <c r="BA3">
        <f>(0.633*T3^13.977)+1</f>
        <v>204413088.63060051</v>
      </c>
      <c r="BB3">
        <f>(0.01*AE3^16.509)+1</f>
        <v>112349156.20609355</v>
      </c>
      <c r="BC3">
        <f>AVERAGE(AZ3:BB3)</f>
        <v>137197198.19289076</v>
      </c>
      <c r="BD3">
        <f>STDEV(AZ3:BB3)</f>
        <v>58866101.027124807</v>
      </c>
      <c r="BE3">
        <f>CONFIDENCE(0.05,BD3,3)</f>
        <v>66612040.142981105</v>
      </c>
    </row>
    <row r="4" spans="1:57" x14ac:dyDescent="0.2">
      <c r="A4" t="s">
        <v>18</v>
      </c>
      <c r="B4" t="s">
        <v>24</v>
      </c>
      <c r="C4" t="s">
        <v>4</v>
      </c>
      <c r="D4">
        <v>15</v>
      </c>
      <c r="E4">
        <v>15</v>
      </c>
      <c r="F4">
        <v>15</v>
      </c>
      <c r="G4">
        <v>14</v>
      </c>
      <c r="H4">
        <f t="shared" ref="H4:H67" si="0">AVERAGE(D4:G4)</f>
        <v>14.75</v>
      </c>
      <c r="I4">
        <f t="shared" ref="I4:I67" si="1">(H4/4)</f>
        <v>3.6875</v>
      </c>
      <c r="L4" t="s">
        <v>18</v>
      </c>
      <c r="M4" t="s">
        <v>24</v>
      </c>
      <c r="N4" t="s">
        <v>4</v>
      </c>
      <c r="O4">
        <v>12</v>
      </c>
      <c r="P4">
        <v>12</v>
      </c>
      <c r="Q4">
        <v>12</v>
      </c>
      <c r="R4">
        <v>12</v>
      </c>
      <c r="S4">
        <f t="shared" ref="S4:S67" si="2">AVERAGE(O4:R4)</f>
        <v>12</v>
      </c>
      <c r="T4">
        <f t="shared" ref="T4:T67" si="3">(S4/4)</f>
        <v>3</v>
      </c>
      <c r="W4" s="2" t="s">
        <v>18</v>
      </c>
      <c r="X4" t="s">
        <v>24</v>
      </c>
      <c r="Y4" s="2" t="s">
        <v>4</v>
      </c>
      <c r="Z4" s="2">
        <v>14</v>
      </c>
      <c r="AA4" s="2">
        <v>15</v>
      </c>
      <c r="AB4" s="2">
        <v>13</v>
      </c>
      <c r="AC4" s="2">
        <v>14</v>
      </c>
      <c r="AD4" s="2">
        <f t="shared" ref="AD4:AD67" si="4">AVERAGE(Z4:AC4)</f>
        <v>14</v>
      </c>
      <c r="AE4" s="2">
        <f t="shared" ref="AE4:AE67" si="5">(AD4/4)</f>
        <v>3.5</v>
      </c>
      <c r="AI4">
        <v>3.6875</v>
      </c>
      <c r="AJ4">
        <f>1*10^7</f>
        <v>10000000</v>
      </c>
      <c r="AW4" t="s">
        <v>18</v>
      </c>
      <c r="AX4" t="s">
        <v>24</v>
      </c>
      <c r="AY4" t="s">
        <v>4</v>
      </c>
      <c r="AZ4">
        <f>(0.0336*I4^15.195)+1</f>
        <v>13735120.992086081</v>
      </c>
      <c r="BA4">
        <f t="shared" ref="BA4:BA8" si="6">(0.633*T4^13.977)+1</f>
        <v>2952076.6819069209</v>
      </c>
      <c r="BB4">
        <f t="shared" ref="BB4:BB8" si="7">(0.01*AE4^16.509)+1</f>
        <v>9594434.6572362259</v>
      </c>
      <c r="BC4">
        <f t="shared" ref="BC4:BC67" si="8">AVERAGE(AZ4:BB4)</f>
        <v>8760544.1104097422</v>
      </c>
      <c r="BD4">
        <f t="shared" ref="BD4:BD67" si="9">STDEV(AZ4:BB4)</f>
        <v>5439672.8975083316</v>
      </c>
      <c r="BE4">
        <f t="shared" ref="BE4:BE65" si="10">CONFIDENCE(0.05,BD4,3)</f>
        <v>6155456.2488612207</v>
      </c>
    </row>
    <row r="5" spans="1:57" x14ac:dyDescent="0.2">
      <c r="A5" t="s">
        <v>18</v>
      </c>
      <c r="B5" t="s">
        <v>24</v>
      </c>
      <c r="C5" t="s">
        <v>5</v>
      </c>
      <c r="D5">
        <v>12</v>
      </c>
      <c r="E5">
        <v>12</v>
      </c>
      <c r="F5">
        <v>12</v>
      </c>
      <c r="G5">
        <v>12</v>
      </c>
      <c r="H5">
        <f t="shared" si="0"/>
        <v>12</v>
      </c>
      <c r="I5">
        <f t="shared" si="1"/>
        <v>3</v>
      </c>
      <c r="L5" t="s">
        <v>18</v>
      </c>
      <c r="M5" t="s">
        <v>24</v>
      </c>
      <c r="N5" t="s">
        <v>5</v>
      </c>
      <c r="O5">
        <v>11</v>
      </c>
      <c r="P5">
        <v>10</v>
      </c>
      <c r="Q5">
        <v>10</v>
      </c>
      <c r="R5">
        <v>11</v>
      </c>
      <c r="S5">
        <f t="shared" si="2"/>
        <v>10.5</v>
      </c>
      <c r="T5">
        <f t="shared" si="3"/>
        <v>2.625</v>
      </c>
      <c r="W5" s="2" t="s">
        <v>18</v>
      </c>
      <c r="X5" t="s">
        <v>24</v>
      </c>
      <c r="Y5" s="2" t="s">
        <v>5</v>
      </c>
      <c r="Z5" s="2">
        <v>12</v>
      </c>
      <c r="AA5" s="2">
        <v>12</v>
      </c>
      <c r="AB5" s="2">
        <v>12</v>
      </c>
      <c r="AC5" s="2">
        <v>12</v>
      </c>
      <c r="AD5" s="2">
        <f t="shared" si="4"/>
        <v>12</v>
      </c>
      <c r="AE5" s="2">
        <f t="shared" si="5"/>
        <v>3</v>
      </c>
      <c r="AI5">
        <v>3</v>
      </c>
      <c r="AJ5">
        <f>1*10^6</f>
        <v>1000000</v>
      </c>
      <c r="AW5" t="s">
        <v>18</v>
      </c>
      <c r="AX5" t="s">
        <v>24</v>
      </c>
      <c r="AY5" t="s">
        <v>5</v>
      </c>
      <c r="AZ5">
        <f>(0.0336*I5^15.195)+1</f>
        <v>597306.81508937548</v>
      </c>
      <c r="BA5">
        <f t="shared" si="6"/>
        <v>456641.09767194861</v>
      </c>
      <c r="BB5">
        <f t="shared" si="7"/>
        <v>753000.68438139965</v>
      </c>
      <c r="BC5">
        <f t="shared" si="8"/>
        <v>602316.19904757466</v>
      </c>
      <c r="BD5">
        <f t="shared" si="9"/>
        <v>148243.2851915379</v>
      </c>
      <c r="BE5">
        <f t="shared" si="10"/>
        <v>167749.98669532969</v>
      </c>
    </row>
    <row r="6" spans="1:57" x14ac:dyDescent="0.2">
      <c r="A6" t="s">
        <v>18</v>
      </c>
      <c r="B6" t="s">
        <v>24</v>
      </c>
      <c r="C6" t="s">
        <v>6</v>
      </c>
      <c r="D6">
        <v>11</v>
      </c>
      <c r="E6">
        <v>10</v>
      </c>
      <c r="F6">
        <v>11</v>
      </c>
      <c r="G6">
        <v>11</v>
      </c>
      <c r="H6">
        <f t="shared" si="0"/>
        <v>10.75</v>
      </c>
      <c r="I6">
        <f t="shared" si="1"/>
        <v>2.6875</v>
      </c>
      <c r="L6" t="s">
        <v>18</v>
      </c>
      <c r="M6" t="s">
        <v>24</v>
      </c>
      <c r="N6" t="s">
        <v>6</v>
      </c>
      <c r="O6">
        <v>10</v>
      </c>
      <c r="P6">
        <v>10</v>
      </c>
      <c r="Q6">
        <v>10</v>
      </c>
      <c r="R6">
        <v>10</v>
      </c>
      <c r="S6">
        <f t="shared" si="2"/>
        <v>10</v>
      </c>
      <c r="T6">
        <f t="shared" si="3"/>
        <v>2.5</v>
      </c>
      <c r="W6" s="2" t="s">
        <v>18</v>
      </c>
      <c r="X6" t="s">
        <v>24</v>
      </c>
      <c r="Y6" s="2" t="s">
        <v>6</v>
      </c>
      <c r="Z6" s="2">
        <v>11</v>
      </c>
      <c r="AA6" s="2">
        <v>11</v>
      </c>
      <c r="AB6" s="2">
        <v>11</v>
      </c>
      <c r="AC6" s="2">
        <v>10</v>
      </c>
      <c r="AD6" s="2">
        <f t="shared" si="4"/>
        <v>10.75</v>
      </c>
      <c r="AE6" s="2">
        <f t="shared" si="5"/>
        <v>2.6875</v>
      </c>
      <c r="AI6">
        <v>2.6875</v>
      </c>
      <c r="AJ6">
        <f>1*10^5</f>
        <v>100000</v>
      </c>
      <c r="AW6" t="s">
        <v>18</v>
      </c>
      <c r="AX6" t="s">
        <v>24</v>
      </c>
      <c r="AY6" t="s">
        <v>6</v>
      </c>
      <c r="AZ6">
        <f t="shared" ref="AZ6:AZ8" si="11">(0.0336*I6^15.195)</f>
        <v>112276.61829425645</v>
      </c>
      <c r="BA6">
        <f t="shared" si="6"/>
        <v>230894.23639720434</v>
      </c>
      <c r="BB6">
        <f t="shared" si="7"/>
        <v>122494.75260706071</v>
      </c>
      <c r="BC6">
        <f t="shared" si="8"/>
        <v>155221.86909950717</v>
      </c>
      <c r="BD6">
        <f t="shared" si="9"/>
        <v>65733.043034206319</v>
      </c>
      <c r="BE6">
        <f t="shared" si="10"/>
        <v>74382.573754922923</v>
      </c>
    </row>
    <row r="7" spans="1:57" x14ac:dyDescent="0.2">
      <c r="A7" t="s">
        <v>18</v>
      </c>
      <c r="B7" t="s">
        <v>24</v>
      </c>
      <c r="C7" t="s">
        <v>20</v>
      </c>
      <c r="D7">
        <v>10</v>
      </c>
      <c r="E7">
        <v>9</v>
      </c>
      <c r="F7">
        <v>9</v>
      </c>
      <c r="G7">
        <v>9</v>
      </c>
      <c r="H7">
        <f t="shared" si="0"/>
        <v>9.25</v>
      </c>
      <c r="I7">
        <f t="shared" si="1"/>
        <v>2.3125</v>
      </c>
      <c r="L7" t="s">
        <v>18</v>
      </c>
      <c r="M7" t="s">
        <v>24</v>
      </c>
      <c r="N7" t="s">
        <v>20</v>
      </c>
      <c r="O7">
        <v>8</v>
      </c>
      <c r="P7">
        <v>8</v>
      </c>
      <c r="Q7">
        <v>8</v>
      </c>
      <c r="R7">
        <v>9</v>
      </c>
      <c r="S7">
        <f t="shared" si="2"/>
        <v>8.25</v>
      </c>
      <c r="T7">
        <f t="shared" si="3"/>
        <v>2.0625</v>
      </c>
      <c r="W7" s="2" t="s">
        <v>18</v>
      </c>
      <c r="X7" t="s">
        <v>24</v>
      </c>
      <c r="Y7" s="2" t="s">
        <v>20</v>
      </c>
      <c r="Z7" s="2">
        <v>9</v>
      </c>
      <c r="AA7" s="2">
        <v>9</v>
      </c>
      <c r="AB7" s="2">
        <v>9</v>
      </c>
      <c r="AC7" s="2">
        <v>10</v>
      </c>
      <c r="AD7" s="2">
        <f t="shared" si="4"/>
        <v>9.25</v>
      </c>
      <c r="AE7" s="2">
        <f t="shared" si="5"/>
        <v>2.3125</v>
      </c>
      <c r="AI7">
        <v>2.3125</v>
      </c>
      <c r="AJ7">
        <f>1*10^4</f>
        <v>10000</v>
      </c>
      <c r="AW7" t="s">
        <v>18</v>
      </c>
      <c r="AX7" t="s">
        <v>24</v>
      </c>
      <c r="AY7" t="s">
        <v>20</v>
      </c>
      <c r="AZ7">
        <f t="shared" si="11"/>
        <v>11443.56493042175</v>
      </c>
      <c r="BA7">
        <f t="shared" si="6"/>
        <v>15693.352316096829</v>
      </c>
      <c r="BB7">
        <f t="shared" si="7"/>
        <v>10248.677959838955</v>
      </c>
      <c r="BC7">
        <f t="shared" si="8"/>
        <v>12461.865068785844</v>
      </c>
      <c r="BD7">
        <f t="shared" si="9"/>
        <v>2861.6116246386878</v>
      </c>
      <c r="BE7">
        <f t="shared" si="10"/>
        <v>3238.158890907675</v>
      </c>
    </row>
    <row r="8" spans="1:57" x14ac:dyDescent="0.2">
      <c r="A8" t="s">
        <v>18</v>
      </c>
      <c r="B8" t="s">
        <v>24</v>
      </c>
      <c r="C8" t="s">
        <v>21</v>
      </c>
      <c r="D8">
        <v>10</v>
      </c>
      <c r="E8">
        <v>10</v>
      </c>
      <c r="F8">
        <v>10</v>
      </c>
      <c r="G8">
        <v>10</v>
      </c>
      <c r="H8">
        <f t="shared" si="0"/>
        <v>10</v>
      </c>
      <c r="I8">
        <f>(H8/5)</f>
        <v>2</v>
      </c>
      <c r="L8" t="s">
        <v>18</v>
      </c>
      <c r="M8" t="s">
        <v>24</v>
      </c>
      <c r="N8" t="s">
        <v>21</v>
      </c>
      <c r="O8">
        <v>9.5</v>
      </c>
      <c r="P8">
        <v>10</v>
      </c>
      <c r="Q8">
        <v>9.5</v>
      </c>
      <c r="R8">
        <v>9.5</v>
      </c>
      <c r="S8">
        <f t="shared" si="2"/>
        <v>9.625</v>
      </c>
      <c r="T8">
        <f>(S8/5)</f>
        <v>1.925</v>
      </c>
      <c r="W8" s="2" t="s">
        <v>18</v>
      </c>
      <c r="X8" t="s">
        <v>24</v>
      </c>
      <c r="Y8" s="2" t="s">
        <v>21</v>
      </c>
      <c r="Z8" s="2">
        <v>11.5</v>
      </c>
      <c r="AA8" s="2">
        <v>11</v>
      </c>
      <c r="AB8" s="2">
        <v>10.5</v>
      </c>
      <c r="AC8" s="2">
        <v>11</v>
      </c>
      <c r="AD8" s="2">
        <f t="shared" si="4"/>
        <v>11</v>
      </c>
      <c r="AE8" s="2">
        <f>(AD8/5)</f>
        <v>2.2000000000000002</v>
      </c>
      <c r="AW8" t="s">
        <v>18</v>
      </c>
      <c r="AX8" t="s">
        <v>24</v>
      </c>
      <c r="AY8" t="s">
        <v>21</v>
      </c>
      <c r="AZ8">
        <f t="shared" si="11"/>
        <v>1260.3467954951213</v>
      </c>
      <c r="BA8">
        <f t="shared" si="6"/>
        <v>5983.6290707067255</v>
      </c>
      <c r="BB8">
        <f t="shared" si="7"/>
        <v>4499.3789443328633</v>
      </c>
      <c r="BC8">
        <f t="shared" si="8"/>
        <v>3914.4516035115703</v>
      </c>
      <c r="BD8">
        <f t="shared" si="9"/>
        <v>2415.3579151674858</v>
      </c>
      <c r="BE8">
        <f t="shared" si="10"/>
        <v>2733.1845594914907</v>
      </c>
    </row>
    <row r="9" spans="1:57" ht="19" x14ac:dyDescent="0.2">
      <c r="A9" t="s">
        <v>2</v>
      </c>
      <c r="B9" t="s">
        <v>3</v>
      </c>
      <c r="C9" t="s">
        <v>4</v>
      </c>
      <c r="D9">
        <v>10</v>
      </c>
      <c r="E9">
        <v>10</v>
      </c>
      <c r="F9">
        <v>10</v>
      </c>
      <c r="G9">
        <v>10</v>
      </c>
      <c r="H9">
        <f t="shared" si="0"/>
        <v>10</v>
      </c>
      <c r="I9">
        <f t="shared" si="1"/>
        <v>2.5</v>
      </c>
      <c r="L9" t="s">
        <v>2</v>
      </c>
      <c r="M9" t="s">
        <v>3</v>
      </c>
      <c r="N9" t="s">
        <v>4</v>
      </c>
      <c r="O9">
        <v>9</v>
      </c>
      <c r="P9">
        <v>10</v>
      </c>
      <c r="Q9">
        <v>10</v>
      </c>
      <c r="R9">
        <v>11</v>
      </c>
      <c r="S9">
        <f t="shared" si="2"/>
        <v>10</v>
      </c>
      <c r="T9">
        <f t="shared" si="3"/>
        <v>2.5</v>
      </c>
      <c r="W9" s="2" t="s">
        <v>2</v>
      </c>
      <c r="X9" s="2" t="s">
        <v>3</v>
      </c>
      <c r="Y9" s="2" t="s">
        <v>4</v>
      </c>
      <c r="Z9" s="2">
        <v>12</v>
      </c>
      <c r="AA9" s="2">
        <v>12</v>
      </c>
      <c r="AB9" s="2">
        <v>12</v>
      </c>
      <c r="AC9" s="2">
        <v>12</v>
      </c>
      <c r="AD9" s="2">
        <f t="shared" si="4"/>
        <v>12</v>
      </c>
      <c r="AE9" s="2">
        <f t="shared" si="5"/>
        <v>3</v>
      </c>
      <c r="AJ9" t="s">
        <v>42</v>
      </c>
      <c r="AW9" t="s">
        <v>2</v>
      </c>
      <c r="AX9" t="s">
        <v>3</v>
      </c>
      <c r="AY9" t="s">
        <v>4</v>
      </c>
      <c r="AZ9">
        <f>(0.0336*I9^15.195)*1000 + 1</f>
        <v>37414308.316339664</v>
      </c>
      <c r="BA9">
        <f>(0.633*T9^13.977)*1000+1</f>
        <v>230893237.39720434</v>
      </c>
      <c r="BB9">
        <f>(0.01*AE9^16.509)*1000+1</f>
        <v>752999685.38139963</v>
      </c>
      <c r="BC9">
        <f t="shared" si="8"/>
        <v>340435743.69831455</v>
      </c>
      <c r="BD9">
        <f t="shared" si="9"/>
        <v>370155748.95222497</v>
      </c>
      <c r="BE9">
        <f t="shared" si="10"/>
        <v>418862964.90061855</v>
      </c>
    </row>
    <row r="10" spans="1:57" x14ac:dyDescent="0.2">
      <c r="A10" t="s">
        <v>2</v>
      </c>
      <c r="B10" t="s">
        <v>3</v>
      </c>
      <c r="C10" t="s">
        <v>5</v>
      </c>
      <c r="D10">
        <v>9</v>
      </c>
      <c r="E10">
        <v>9</v>
      </c>
      <c r="F10">
        <v>8</v>
      </c>
      <c r="G10">
        <v>9</v>
      </c>
      <c r="H10">
        <f t="shared" si="0"/>
        <v>8.75</v>
      </c>
      <c r="I10">
        <f t="shared" si="1"/>
        <v>2.1875</v>
      </c>
      <c r="L10" t="s">
        <v>2</v>
      </c>
      <c r="M10" t="s">
        <v>3</v>
      </c>
      <c r="N10" t="s">
        <v>5</v>
      </c>
      <c r="O10">
        <v>9</v>
      </c>
      <c r="P10">
        <v>9</v>
      </c>
      <c r="Q10">
        <v>9</v>
      </c>
      <c r="R10">
        <v>9</v>
      </c>
      <c r="S10">
        <f t="shared" si="2"/>
        <v>9</v>
      </c>
      <c r="T10">
        <f t="shared" si="3"/>
        <v>2.25</v>
      </c>
      <c r="W10" s="2" t="s">
        <v>2</v>
      </c>
      <c r="X10" s="2" t="s">
        <v>3</v>
      </c>
      <c r="Y10" s="2" t="s">
        <v>5</v>
      </c>
      <c r="Z10" s="2">
        <v>9</v>
      </c>
      <c r="AA10" s="2">
        <v>10</v>
      </c>
      <c r="AB10" s="2">
        <v>9</v>
      </c>
      <c r="AC10" s="2">
        <v>10</v>
      </c>
      <c r="AD10" s="2">
        <f t="shared" si="4"/>
        <v>9.5</v>
      </c>
      <c r="AE10" s="2">
        <f t="shared" si="5"/>
        <v>2.375</v>
      </c>
      <c r="AW10" t="s">
        <v>2</v>
      </c>
      <c r="AX10" t="s">
        <v>3</v>
      </c>
      <c r="AY10" t="s">
        <v>5</v>
      </c>
      <c r="AZ10">
        <f>(0.0336*I10^15.195)*1000 + 1</f>
        <v>4918698.0534801316</v>
      </c>
      <c r="BA10">
        <f>(0.633*T10^13.977)*1000+1</f>
        <v>52949123.318034843</v>
      </c>
      <c r="BB10">
        <f t="shared" ref="BB10:BB68" si="12">(0.01*AE10^16.509)*1000+1</f>
        <v>15915879.050984047</v>
      </c>
      <c r="BC10">
        <f t="shared" si="8"/>
        <v>24594566.807499677</v>
      </c>
      <c r="BD10">
        <f t="shared" si="9"/>
        <v>25163866.03157023</v>
      </c>
      <c r="BE10">
        <f t="shared" si="10"/>
        <v>28475071.815528832</v>
      </c>
    </row>
    <row r="11" spans="1:57" x14ac:dyDescent="0.2">
      <c r="A11" t="s">
        <v>2</v>
      </c>
      <c r="B11" t="s">
        <v>3</v>
      </c>
      <c r="C11" t="s">
        <v>6</v>
      </c>
      <c r="D11">
        <v>9</v>
      </c>
      <c r="E11">
        <v>9</v>
      </c>
      <c r="F11">
        <v>8</v>
      </c>
      <c r="G11">
        <v>8</v>
      </c>
      <c r="H11">
        <f t="shared" si="0"/>
        <v>8.5</v>
      </c>
      <c r="I11">
        <f t="shared" si="1"/>
        <v>2.125</v>
      </c>
      <c r="L11" t="s">
        <v>2</v>
      </c>
      <c r="M11" t="s">
        <v>3</v>
      </c>
      <c r="N11" t="s">
        <v>6</v>
      </c>
      <c r="O11">
        <v>8</v>
      </c>
      <c r="P11">
        <v>9</v>
      </c>
      <c r="Q11">
        <v>8</v>
      </c>
      <c r="R11">
        <v>9</v>
      </c>
      <c r="S11">
        <f t="shared" si="2"/>
        <v>8.5</v>
      </c>
      <c r="T11">
        <f t="shared" si="3"/>
        <v>2.125</v>
      </c>
      <c r="W11" s="2" t="s">
        <v>2</v>
      </c>
      <c r="X11" s="2" t="s">
        <v>3</v>
      </c>
      <c r="Y11" s="2" t="s">
        <v>6</v>
      </c>
      <c r="Z11" s="2">
        <v>8</v>
      </c>
      <c r="AA11" s="2">
        <v>9</v>
      </c>
      <c r="AB11" s="2">
        <v>9</v>
      </c>
      <c r="AC11" s="2">
        <v>8</v>
      </c>
      <c r="AD11" s="2">
        <f t="shared" si="4"/>
        <v>8.5</v>
      </c>
      <c r="AE11" s="2">
        <f t="shared" si="5"/>
        <v>2.125</v>
      </c>
      <c r="AW11" t="s">
        <v>2</v>
      </c>
      <c r="AX11" t="s">
        <v>3</v>
      </c>
      <c r="AY11" t="s">
        <v>6</v>
      </c>
      <c r="AZ11">
        <f t="shared" ref="AZ11:AZ14" si="13">(0.0336*I11^15.195)*1000 + 1</f>
        <v>3166346.3808557717</v>
      </c>
      <c r="BA11">
        <f t="shared" ref="BA11:BA46" si="14">(0.633*T11^13.977)*1000+1</f>
        <v>23817685.381407458</v>
      </c>
      <c r="BB11">
        <f t="shared" si="12"/>
        <v>2537282.4699977892</v>
      </c>
      <c r="BC11">
        <f t="shared" si="8"/>
        <v>9840438.0774203409</v>
      </c>
      <c r="BD11">
        <f t="shared" si="9"/>
        <v>12108737.010877615</v>
      </c>
      <c r="BE11">
        <f t="shared" si="10"/>
        <v>13702074.059189253</v>
      </c>
    </row>
    <row r="12" spans="1:57" x14ac:dyDescent="0.2">
      <c r="A12" t="s">
        <v>2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L12" t="s">
        <v>2</v>
      </c>
      <c r="M12" t="s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2"/>
        <v>0</v>
      </c>
      <c r="T12">
        <f t="shared" si="3"/>
        <v>0</v>
      </c>
      <c r="W12" s="2" t="s">
        <v>2</v>
      </c>
      <c r="X12" s="2" t="s">
        <v>3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f t="shared" si="4"/>
        <v>0</v>
      </c>
      <c r="AE12" s="2">
        <f t="shared" si="5"/>
        <v>0</v>
      </c>
      <c r="AW12" t="s">
        <v>2</v>
      </c>
      <c r="AX12" t="s">
        <v>3</v>
      </c>
      <c r="AY12">
        <v>0</v>
      </c>
      <c r="AZ12">
        <f t="shared" si="13"/>
        <v>1</v>
      </c>
      <c r="BA12">
        <f t="shared" si="14"/>
        <v>1</v>
      </c>
      <c r="BB12">
        <f t="shared" si="12"/>
        <v>1</v>
      </c>
      <c r="BC12">
        <v>1</v>
      </c>
      <c r="BD12">
        <f t="shared" si="9"/>
        <v>0</v>
      </c>
      <c r="BE12">
        <v>0</v>
      </c>
    </row>
    <row r="13" spans="1:57" x14ac:dyDescent="0.2">
      <c r="A13" s="1" t="s">
        <v>7</v>
      </c>
      <c r="B13" t="s">
        <v>3</v>
      </c>
      <c r="C13" t="s">
        <v>4</v>
      </c>
      <c r="D13">
        <v>10</v>
      </c>
      <c r="E13">
        <v>11</v>
      </c>
      <c r="F13">
        <v>11</v>
      </c>
      <c r="G13">
        <v>10</v>
      </c>
      <c r="H13">
        <f t="shared" si="0"/>
        <v>10.5</v>
      </c>
      <c r="I13">
        <f t="shared" si="1"/>
        <v>2.625</v>
      </c>
      <c r="L13" s="1" t="s">
        <v>7</v>
      </c>
      <c r="M13" t="s">
        <v>3</v>
      </c>
      <c r="N13" t="s">
        <v>4</v>
      </c>
      <c r="O13">
        <v>10</v>
      </c>
      <c r="P13">
        <v>10</v>
      </c>
      <c r="Q13">
        <v>10</v>
      </c>
      <c r="R13">
        <v>10</v>
      </c>
      <c r="S13">
        <f t="shared" si="2"/>
        <v>10</v>
      </c>
      <c r="T13">
        <f t="shared" si="3"/>
        <v>2.5</v>
      </c>
      <c r="W13" s="3" t="s">
        <v>7</v>
      </c>
      <c r="X13" s="2" t="s">
        <v>3</v>
      </c>
      <c r="Y13" s="2" t="s">
        <v>4</v>
      </c>
      <c r="Z13" s="2">
        <v>13</v>
      </c>
      <c r="AA13" s="2">
        <v>13</v>
      </c>
      <c r="AB13" s="2">
        <v>12</v>
      </c>
      <c r="AC13" s="2">
        <v>12</v>
      </c>
      <c r="AD13" s="2">
        <f t="shared" si="4"/>
        <v>12.5</v>
      </c>
      <c r="AE13" s="2">
        <f t="shared" si="5"/>
        <v>3.125</v>
      </c>
      <c r="AW13" s="1" t="s">
        <v>7</v>
      </c>
      <c r="AX13" t="s">
        <v>3</v>
      </c>
      <c r="AY13" t="s">
        <v>4</v>
      </c>
      <c r="AZ13">
        <f t="shared" si="13"/>
        <v>78525211.365810454</v>
      </c>
      <c r="BA13">
        <f t="shared" si="14"/>
        <v>230893237.39720434</v>
      </c>
      <c r="BB13">
        <f t="shared" si="12"/>
        <v>1477335072.309881</v>
      </c>
      <c r="BC13">
        <f t="shared" si="8"/>
        <v>595584507.02429855</v>
      </c>
      <c r="BD13">
        <f t="shared" si="9"/>
        <v>767409309.54429972</v>
      </c>
      <c r="BE13">
        <f t="shared" si="10"/>
        <v>868389426.87757432</v>
      </c>
    </row>
    <row r="14" spans="1:57" x14ac:dyDescent="0.2">
      <c r="A14" s="1" t="s">
        <v>7</v>
      </c>
      <c r="B14" t="s">
        <v>3</v>
      </c>
      <c r="C14" t="s">
        <v>5</v>
      </c>
      <c r="D14">
        <v>9</v>
      </c>
      <c r="E14">
        <v>9</v>
      </c>
      <c r="F14">
        <v>10</v>
      </c>
      <c r="G14">
        <v>10</v>
      </c>
      <c r="H14">
        <f t="shared" si="0"/>
        <v>9.5</v>
      </c>
      <c r="I14">
        <f t="shared" si="1"/>
        <v>2.375</v>
      </c>
      <c r="L14" s="1" t="s">
        <v>7</v>
      </c>
      <c r="M14" t="s">
        <v>3</v>
      </c>
      <c r="N14" t="s">
        <v>5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W14" s="3" t="s">
        <v>7</v>
      </c>
      <c r="X14" s="2" t="s">
        <v>3</v>
      </c>
      <c r="Y14" s="2" t="s">
        <v>5</v>
      </c>
      <c r="Z14" s="2">
        <v>10</v>
      </c>
      <c r="AA14" s="2">
        <v>11</v>
      </c>
      <c r="AB14" s="2">
        <v>11</v>
      </c>
      <c r="AC14" s="2">
        <v>11</v>
      </c>
      <c r="AD14" s="2">
        <f t="shared" si="4"/>
        <v>10.75</v>
      </c>
      <c r="AE14" s="2">
        <f t="shared" si="5"/>
        <v>2.6875</v>
      </c>
      <c r="AW14" s="1" t="s">
        <v>7</v>
      </c>
      <c r="AX14" t="s">
        <v>3</v>
      </c>
      <c r="AY14" t="s">
        <v>5</v>
      </c>
      <c r="AZ14">
        <f t="shared" si="13"/>
        <v>17161210.437445637</v>
      </c>
      <c r="BA14" t="s">
        <v>24</v>
      </c>
      <c r="BB14">
        <f t="shared" si="12"/>
        <v>122493753.60706072</v>
      </c>
      <c r="BC14">
        <f>AVERAGE(AZ14,BB14)</f>
        <v>69827482.022253171</v>
      </c>
      <c r="BD14">
        <f>STDEV(AZ14,BB14)</f>
        <v>74481355.554859594</v>
      </c>
      <c r="BE14">
        <f>CONFIDENCE(0.05,BD14,2)</f>
        <v>103223995.506228</v>
      </c>
    </row>
    <row r="15" spans="1:57" x14ac:dyDescent="0.2">
      <c r="A15" s="1" t="s">
        <v>7</v>
      </c>
      <c r="B15" t="s">
        <v>3</v>
      </c>
      <c r="C15" t="s">
        <v>6</v>
      </c>
      <c r="D15" t="s">
        <v>24</v>
      </c>
      <c r="E15" t="s">
        <v>24</v>
      </c>
      <c r="F15" t="s">
        <v>24</v>
      </c>
      <c r="G15" t="s">
        <v>24</v>
      </c>
      <c r="H15" t="s">
        <v>114</v>
      </c>
      <c r="I15" t="s">
        <v>114</v>
      </c>
      <c r="L15" s="1" t="s">
        <v>7</v>
      </c>
      <c r="M15" t="s">
        <v>3</v>
      </c>
      <c r="N15" t="s">
        <v>6</v>
      </c>
      <c r="O15">
        <v>8</v>
      </c>
      <c r="P15">
        <v>8</v>
      </c>
      <c r="Q15">
        <v>8</v>
      </c>
      <c r="R15">
        <v>8</v>
      </c>
      <c r="S15">
        <f t="shared" si="2"/>
        <v>8</v>
      </c>
      <c r="T15">
        <f t="shared" si="3"/>
        <v>2</v>
      </c>
      <c r="W15" s="3" t="s">
        <v>7</v>
      </c>
      <c r="X15" s="2" t="s">
        <v>3</v>
      </c>
      <c r="Y15" s="2" t="s">
        <v>6</v>
      </c>
      <c r="Z15" s="2">
        <v>9</v>
      </c>
      <c r="AA15" s="2">
        <v>9</v>
      </c>
      <c r="AB15" s="2">
        <v>10</v>
      </c>
      <c r="AC15" s="2">
        <v>10</v>
      </c>
      <c r="AD15" s="2">
        <f t="shared" si="4"/>
        <v>9.5</v>
      </c>
      <c r="AE15" s="2">
        <f t="shared" si="5"/>
        <v>2.375</v>
      </c>
      <c r="AW15" s="1" t="s">
        <v>7</v>
      </c>
      <c r="AX15" t="s">
        <v>3</v>
      </c>
      <c r="AY15" t="s">
        <v>6</v>
      </c>
      <c r="AZ15" t="s">
        <v>24</v>
      </c>
      <c r="BA15">
        <f t="shared" si="14"/>
        <v>10207044.353762135</v>
      </c>
      <c r="BB15">
        <f t="shared" si="12"/>
        <v>15915879.050984047</v>
      </c>
      <c r="BC15">
        <f>AVERAGE(BA15:BB15)</f>
        <v>13061461.702373091</v>
      </c>
      <c r="BD15">
        <f>STDEV(BA15,BB15)</f>
        <v>4036755.7270786697</v>
      </c>
      <c r="BE15">
        <f>CONFIDENCE(0.05,BD15,2)</f>
        <v>5594555.2001237916</v>
      </c>
    </row>
    <row r="16" spans="1:57" x14ac:dyDescent="0.2">
      <c r="A16" s="1" t="s">
        <v>7</v>
      </c>
      <c r="B16" t="s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0</v>
      </c>
      <c r="L16" s="1" t="s">
        <v>7</v>
      </c>
      <c r="M16" t="s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2"/>
        <v>0</v>
      </c>
      <c r="T16">
        <f t="shared" si="3"/>
        <v>0</v>
      </c>
      <c r="W16" s="3" t="s">
        <v>7</v>
      </c>
      <c r="X16" s="2" t="s">
        <v>3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f t="shared" si="4"/>
        <v>0</v>
      </c>
      <c r="AE16" s="2">
        <f t="shared" si="5"/>
        <v>0</v>
      </c>
      <c r="AW16" s="1" t="s">
        <v>7</v>
      </c>
      <c r="AX16" t="s">
        <v>3</v>
      </c>
      <c r="AY16">
        <v>0</v>
      </c>
      <c r="AZ16">
        <f>(0.0336*I16^15.195)*1000 + 1</f>
        <v>1</v>
      </c>
      <c r="BA16">
        <f t="shared" si="14"/>
        <v>1</v>
      </c>
      <c r="BB16">
        <f t="shared" si="12"/>
        <v>1</v>
      </c>
      <c r="BC16">
        <f t="shared" si="8"/>
        <v>1</v>
      </c>
      <c r="BD16">
        <f t="shared" si="9"/>
        <v>0</v>
      </c>
      <c r="BE16">
        <v>0</v>
      </c>
    </row>
    <row r="17" spans="1:57" x14ac:dyDescent="0.2">
      <c r="A17" s="1" t="s">
        <v>8</v>
      </c>
      <c r="B17" t="s">
        <v>3</v>
      </c>
      <c r="C17" t="s">
        <v>4</v>
      </c>
      <c r="D17">
        <v>11</v>
      </c>
      <c r="E17">
        <v>10</v>
      </c>
      <c r="F17">
        <v>10</v>
      </c>
      <c r="G17">
        <v>10</v>
      </c>
      <c r="H17">
        <f t="shared" si="0"/>
        <v>10.25</v>
      </c>
      <c r="I17">
        <f t="shared" si="1"/>
        <v>2.5625</v>
      </c>
      <c r="L17" s="1" t="s">
        <v>8</v>
      </c>
      <c r="M17" t="s">
        <v>3</v>
      </c>
      <c r="N17" t="s">
        <v>4</v>
      </c>
      <c r="O17">
        <v>10</v>
      </c>
      <c r="P17">
        <v>10</v>
      </c>
      <c r="Q17">
        <v>10</v>
      </c>
      <c r="R17">
        <v>10</v>
      </c>
      <c r="S17">
        <f t="shared" si="2"/>
        <v>10</v>
      </c>
      <c r="T17">
        <f t="shared" si="3"/>
        <v>2.5</v>
      </c>
      <c r="W17" s="3" t="s">
        <v>8</v>
      </c>
      <c r="X17" s="2" t="s">
        <v>3</v>
      </c>
      <c r="Y17" s="2" t="s">
        <v>4</v>
      </c>
      <c r="Z17" s="2">
        <v>12</v>
      </c>
      <c r="AA17" s="2">
        <v>12</v>
      </c>
      <c r="AB17" s="2">
        <v>12</v>
      </c>
      <c r="AC17" s="2">
        <v>12</v>
      </c>
      <c r="AD17" s="2">
        <f t="shared" si="4"/>
        <v>12</v>
      </c>
      <c r="AE17" s="2">
        <f t="shared" si="5"/>
        <v>3</v>
      </c>
      <c r="AW17" s="1" t="s">
        <v>8</v>
      </c>
      <c r="AX17" t="s">
        <v>3</v>
      </c>
      <c r="AY17" t="s">
        <v>4</v>
      </c>
      <c r="AZ17">
        <f t="shared" ref="AZ17:AZ19" si="15">(0.0336*I17^15.195)*1000 + 1</f>
        <v>54448616.831315108</v>
      </c>
      <c r="BA17">
        <f t="shared" si="14"/>
        <v>230893237.39720434</v>
      </c>
      <c r="BB17">
        <f t="shared" si="12"/>
        <v>752999685.38139963</v>
      </c>
      <c r="BC17">
        <f t="shared" si="8"/>
        <v>346113846.53663969</v>
      </c>
      <c r="BD17">
        <f t="shared" si="9"/>
        <v>363249556.67001593</v>
      </c>
      <c r="BE17">
        <f t="shared" si="10"/>
        <v>411048016.23728389</v>
      </c>
    </row>
    <row r="18" spans="1:57" x14ac:dyDescent="0.2">
      <c r="A18" s="1" t="s">
        <v>8</v>
      </c>
      <c r="B18" t="s">
        <v>3</v>
      </c>
      <c r="C18" t="s">
        <v>5</v>
      </c>
      <c r="D18">
        <v>9</v>
      </c>
      <c r="E18">
        <v>10</v>
      </c>
      <c r="F18">
        <v>9</v>
      </c>
      <c r="G18">
        <v>9</v>
      </c>
      <c r="H18">
        <f t="shared" si="0"/>
        <v>9.25</v>
      </c>
      <c r="I18">
        <f t="shared" si="1"/>
        <v>2.3125</v>
      </c>
      <c r="L18" s="1" t="s">
        <v>8</v>
      </c>
      <c r="M18" t="s">
        <v>3</v>
      </c>
      <c r="N18" t="s">
        <v>5</v>
      </c>
      <c r="O18">
        <v>9</v>
      </c>
      <c r="P18">
        <v>9</v>
      </c>
      <c r="Q18">
        <v>9</v>
      </c>
      <c r="R18">
        <v>9</v>
      </c>
      <c r="S18">
        <f t="shared" si="2"/>
        <v>9</v>
      </c>
      <c r="T18">
        <f t="shared" si="3"/>
        <v>2.25</v>
      </c>
      <c r="W18" s="3" t="s">
        <v>8</v>
      </c>
      <c r="X18" s="2" t="s">
        <v>3</v>
      </c>
      <c r="Y18" s="2" t="s">
        <v>5</v>
      </c>
      <c r="Z18" s="2">
        <v>11</v>
      </c>
      <c r="AA18" s="2">
        <v>10</v>
      </c>
      <c r="AB18" s="2">
        <v>11</v>
      </c>
      <c r="AC18" s="2">
        <v>10</v>
      </c>
      <c r="AD18" s="2">
        <f t="shared" si="4"/>
        <v>10.5</v>
      </c>
      <c r="AE18" s="2">
        <f t="shared" si="5"/>
        <v>2.625</v>
      </c>
      <c r="AW18" s="1" t="s">
        <v>8</v>
      </c>
      <c r="AX18" t="s">
        <v>3</v>
      </c>
      <c r="AY18" t="s">
        <v>5</v>
      </c>
      <c r="AZ18">
        <f t="shared" si="15"/>
        <v>11443565.930421749</v>
      </c>
      <c r="BA18">
        <f t="shared" si="14"/>
        <v>52949123.318034843</v>
      </c>
      <c r="BB18">
        <f t="shared" si="12"/>
        <v>83062643.148290977</v>
      </c>
      <c r="BC18">
        <f t="shared" si="8"/>
        <v>49151777.46558252</v>
      </c>
      <c r="BD18">
        <f t="shared" si="9"/>
        <v>35960227.085310951</v>
      </c>
      <c r="BE18">
        <f t="shared" si="10"/>
        <v>40692079.963877417</v>
      </c>
    </row>
    <row r="19" spans="1:57" x14ac:dyDescent="0.2">
      <c r="A19" s="1" t="s">
        <v>8</v>
      </c>
      <c r="B19" t="s">
        <v>3</v>
      </c>
      <c r="C19" t="s">
        <v>6</v>
      </c>
      <c r="D19">
        <v>9</v>
      </c>
      <c r="E19">
        <v>8</v>
      </c>
      <c r="F19">
        <v>9</v>
      </c>
      <c r="G19">
        <v>8</v>
      </c>
      <c r="H19">
        <f t="shared" si="0"/>
        <v>8.5</v>
      </c>
      <c r="I19">
        <f t="shared" si="1"/>
        <v>2.125</v>
      </c>
      <c r="L19" s="1" t="s">
        <v>8</v>
      </c>
      <c r="M19" t="s">
        <v>3</v>
      </c>
      <c r="N19" t="s">
        <v>6</v>
      </c>
      <c r="O19">
        <v>8</v>
      </c>
      <c r="P19">
        <v>8</v>
      </c>
      <c r="Q19">
        <v>9</v>
      </c>
      <c r="R19">
        <v>8</v>
      </c>
      <c r="S19">
        <f t="shared" si="2"/>
        <v>8.25</v>
      </c>
      <c r="T19">
        <f t="shared" si="3"/>
        <v>2.0625</v>
      </c>
      <c r="W19" s="3" t="s">
        <v>8</v>
      </c>
      <c r="X19" s="2" t="s">
        <v>3</v>
      </c>
      <c r="Y19" s="2" t="s">
        <v>6</v>
      </c>
      <c r="Z19" s="2">
        <v>8</v>
      </c>
      <c r="AA19" s="2">
        <v>10</v>
      </c>
      <c r="AB19" s="2">
        <v>10</v>
      </c>
      <c r="AC19" s="2">
        <v>10</v>
      </c>
      <c r="AD19" s="2">
        <f t="shared" si="4"/>
        <v>9.5</v>
      </c>
      <c r="AE19" s="2">
        <f t="shared" si="5"/>
        <v>2.375</v>
      </c>
      <c r="AW19" s="1" t="s">
        <v>8</v>
      </c>
      <c r="AX19" t="s">
        <v>3</v>
      </c>
      <c r="AY19" t="s">
        <v>6</v>
      </c>
      <c r="AZ19">
        <f t="shared" si="15"/>
        <v>3166346.3808557717</v>
      </c>
      <c r="BA19">
        <f t="shared" si="14"/>
        <v>15692353.316096829</v>
      </c>
      <c r="BB19">
        <f t="shared" si="12"/>
        <v>15915879.050984047</v>
      </c>
      <c r="BC19">
        <f t="shared" si="8"/>
        <v>11591526.249312216</v>
      </c>
      <c r="BD19">
        <f t="shared" si="9"/>
        <v>7297275.7108678576</v>
      </c>
      <c r="BE19">
        <f t="shared" si="10"/>
        <v>8257493.0920386221</v>
      </c>
    </row>
    <row r="20" spans="1:57" x14ac:dyDescent="0.2">
      <c r="A20" s="1" t="s">
        <v>8</v>
      </c>
      <c r="B20" t="s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0</v>
      </c>
      <c r="L20" s="1" t="s">
        <v>8</v>
      </c>
      <c r="M20" t="s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2"/>
        <v>0</v>
      </c>
      <c r="T20">
        <f t="shared" si="3"/>
        <v>0</v>
      </c>
      <c r="W20" s="3" t="s">
        <v>8</v>
      </c>
      <c r="X20" s="2" t="s">
        <v>3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f t="shared" si="4"/>
        <v>0</v>
      </c>
      <c r="AE20" s="2">
        <f t="shared" si="5"/>
        <v>0</v>
      </c>
      <c r="AW20" s="1" t="s">
        <v>8</v>
      </c>
      <c r="AX20" t="s">
        <v>3</v>
      </c>
      <c r="AY20">
        <v>0</v>
      </c>
      <c r="AZ20">
        <f>(0.0336*I20^15.195)*1000 + 1</f>
        <v>1</v>
      </c>
      <c r="BA20">
        <f t="shared" si="14"/>
        <v>1</v>
      </c>
      <c r="BB20">
        <f t="shared" si="12"/>
        <v>1</v>
      </c>
      <c r="BC20">
        <f t="shared" si="8"/>
        <v>1</v>
      </c>
      <c r="BD20">
        <f t="shared" si="9"/>
        <v>0</v>
      </c>
      <c r="BE20">
        <v>0</v>
      </c>
    </row>
    <row r="21" spans="1:57" x14ac:dyDescent="0.2">
      <c r="A21" s="1" t="s">
        <v>9</v>
      </c>
      <c r="B21" t="s">
        <v>3</v>
      </c>
      <c r="C21" t="s">
        <v>4</v>
      </c>
      <c r="D21">
        <v>10</v>
      </c>
      <c r="E21">
        <v>10</v>
      </c>
      <c r="F21">
        <v>10</v>
      </c>
      <c r="G21">
        <v>10</v>
      </c>
      <c r="H21">
        <f t="shared" si="0"/>
        <v>10</v>
      </c>
      <c r="I21">
        <f t="shared" si="1"/>
        <v>2.5</v>
      </c>
      <c r="L21" s="1" t="s">
        <v>9</v>
      </c>
      <c r="M21" t="s">
        <v>3</v>
      </c>
      <c r="N21" t="s">
        <v>4</v>
      </c>
      <c r="O21">
        <v>10</v>
      </c>
      <c r="P21">
        <v>10</v>
      </c>
      <c r="Q21">
        <v>11</v>
      </c>
      <c r="R21">
        <v>10</v>
      </c>
      <c r="S21">
        <f t="shared" si="2"/>
        <v>10.25</v>
      </c>
      <c r="T21">
        <f t="shared" si="3"/>
        <v>2.5625</v>
      </c>
      <c r="W21" s="3" t="s">
        <v>9</v>
      </c>
      <c r="X21" s="2" t="s">
        <v>3</v>
      </c>
      <c r="Y21" s="2" t="s">
        <v>4</v>
      </c>
      <c r="Z21" s="2">
        <v>13</v>
      </c>
      <c r="AA21" s="2">
        <v>13</v>
      </c>
      <c r="AB21" s="2">
        <v>13</v>
      </c>
      <c r="AC21" s="2">
        <v>13</v>
      </c>
      <c r="AD21" s="2">
        <f t="shared" si="4"/>
        <v>13</v>
      </c>
      <c r="AE21" s="2">
        <f t="shared" si="5"/>
        <v>3.25</v>
      </c>
      <c r="AW21" s="1" t="s">
        <v>9</v>
      </c>
      <c r="AX21" t="s">
        <v>3</v>
      </c>
      <c r="AY21" t="s">
        <v>4</v>
      </c>
      <c r="AZ21">
        <f>(0.0336*I21^15.195)*1000 + 1</f>
        <v>37414308.316339664</v>
      </c>
      <c r="BA21">
        <f t="shared" si="14"/>
        <v>326060867.09772623</v>
      </c>
      <c r="BB21">
        <f t="shared" si="12"/>
        <v>2822814935.0836029</v>
      </c>
      <c r="BC21">
        <f t="shared" si="8"/>
        <v>1062096703.4992229</v>
      </c>
      <c r="BD21">
        <f t="shared" si="9"/>
        <v>1531641513.9481246</v>
      </c>
      <c r="BE21">
        <f t="shared" si="10"/>
        <v>1733183686.9025273</v>
      </c>
    </row>
    <row r="22" spans="1:57" x14ac:dyDescent="0.2">
      <c r="A22" s="1" t="s">
        <v>9</v>
      </c>
      <c r="B22" t="s">
        <v>3</v>
      </c>
      <c r="C22" t="s">
        <v>5</v>
      </c>
      <c r="D22">
        <v>9</v>
      </c>
      <c r="E22">
        <v>9</v>
      </c>
      <c r="F22">
        <v>10</v>
      </c>
      <c r="G22">
        <v>9</v>
      </c>
      <c r="H22">
        <f t="shared" si="0"/>
        <v>9.25</v>
      </c>
      <c r="I22">
        <f t="shared" si="1"/>
        <v>2.3125</v>
      </c>
      <c r="L22" s="1" t="s">
        <v>9</v>
      </c>
      <c r="M22" t="s">
        <v>3</v>
      </c>
      <c r="N22" t="s">
        <v>5</v>
      </c>
      <c r="O22">
        <v>10</v>
      </c>
      <c r="P22">
        <v>10</v>
      </c>
      <c r="Q22">
        <v>9</v>
      </c>
      <c r="R22">
        <v>9</v>
      </c>
      <c r="S22">
        <f t="shared" si="2"/>
        <v>9.5</v>
      </c>
      <c r="T22">
        <f t="shared" si="3"/>
        <v>2.375</v>
      </c>
      <c r="W22" s="3" t="s">
        <v>9</v>
      </c>
      <c r="X22" s="2" t="s">
        <v>3</v>
      </c>
      <c r="Y22" s="2" t="s">
        <v>5</v>
      </c>
      <c r="Z22" s="2">
        <v>11</v>
      </c>
      <c r="AA22" s="2">
        <v>11</v>
      </c>
      <c r="AB22" s="2">
        <v>11</v>
      </c>
      <c r="AC22" s="2">
        <v>11</v>
      </c>
      <c r="AD22" s="2">
        <f t="shared" si="4"/>
        <v>11</v>
      </c>
      <c r="AE22" s="2">
        <f t="shared" si="5"/>
        <v>2.75</v>
      </c>
      <c r="AW22" s="1" t="s">
        <v>9</v>
      </c>
      <c r="AX22" t="s">
        <v>3</v>
      </c>
      <c r="AY22" t="s">
        <v>5</v>
      </c>
      <c r="AZ22">
        <f t="shared" ref="AZ22:AZ23" si="16">(0.0336*I22^15.195)*1000 + 1</f>
        <v>11443565.930421749</v>
      </c>
      <c r="BA22">
        <f t="shared" si="14"/>
        <v>112733774.00927484</v>
      </c>
      <c r="BB22">
        <f t="shared" si="12"/>
        <v>179037269.11504358</v>
      </c>
      <c r="BC22">
        <f t="shared" si="8"/>
        <v>101071536.35158007</v>
      </c>
      <c r="BD22">
        <f t="shared" si="9"/>
        <v>84403306.672026739</v>
      </c>
      <c r="BE22">
        <f t="shared" si="10"/>
        <v>95509577.738921598</v>
      </c>
    </row>
    <row r="23" spans="1:57" x14ac:dyDescent="0.2">
      <c r="A23" s="1" t="s">
        <v>9</v>
      </c>
      <c r="B23" t="s">
        <v>3</v>
      </c>
      <c r="C23" t="s">
        <v>6</v>
      </c>
      <c r="D23">
        <v>8</v>
      </c>
      <c r="E23">
        <v>9</v>
      </c>
      <c r="F23">
        <v>9</v>
      </c>
      <c r="G23">
        <v>8</v>
      </c>
      <c r="H23">
        <f t="shared" si="0"/>
        <v>8.5</v>
      </c>
      <c r="I23">
        <f t="shared" si="1"/>
        <v>2.125</v>
      </c>
      <c r="L23" s="1" t="s">
        <v>9</v>
      </c>
      <c r="M23" t="s">
        <v>3</v>
      </c>
      <c r="N23" t="s">
        <v>6</v>
      </c>
      <c r="O23">
        <v>9</v>
      </c>
      <c r="P23">
        <v>9</v>
      </c>
      <c r="Q23">
        <v>9</v>
      </c>
      <c r="R23">
        <v>9</v>
      </c>
      <c r="S23">
        <f t="shared" si="2"/>
        <v>9</v>
      </c>
      <c r="T23">
        <f t="shared" si="3"/>
        <v>2.25</v>
      </c>
      <c r="W23" s="3" t="s">
        <v>9</v>
      </c>
      <c r="X23" s="2" t="s">
        <v>3</v>
      </c>
      <c r="Y23" s="2" t="s">
        <v>6</v>
      </c>
      <c r="Z23" s="2">
        <v>8</v>
      </c>
      <c r="AA23" s="2">
        <v>9</v>
      </c>
      <c r="AB23" s="2">
        <v>9</v>
      </c>
      <c r="AC23" s="2">
        <v>9</v>
      </c>
      <c r="AD23" s="2">
        <f t="shared" si="4"/>
        <v>8.75</v>
      </c>
      <c r="AE23" s="2">
        <f t="shared" si="5"/>
        <v>2.1875</v>
      </c>
      <c r="AW23" s="1" t="s">
        <v>9</v>
      </c>
      <c r="AX23" t="s">
        <v>3</v>
      </c>
      <c r="AY23" t="s">
        <v>6</v>
      </c>
      <c r="AZ23">
        <f t="shared" si="16"/>
        <v>3166346.3808557717</v>
      </c>
      <c r="BA23">
        <f t="shared" si="14"/>
        <v>52949123.318034843</v>
      </c>
      <c r="BB23">
        <f t="shared" si="12"/>
        <v>4094516.7924098787</v>
      </c>
      <c r="BC23">
        <f t="shared" si="8"/>
        <v>20069995.497100163</v>
      </c>
      <c r="BD23">
        <f t="shared" si="9"/>
        <v>28477941.635189183</v>
      </c>
      <c r="BE23">
        <f t="shared" si="10"/>
        <v>32225232.490233921</v>
      </c>
    </row>
    <row r="24" spans="1:57" x14ac:dyDescent="0.2">
      <c r="A24" s="1" t="s">
        <v>9</v>
      </c>
      <c r="B24" t="s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f t="shared" si="1"/>
        <v>0</v>
      </c>
      <c r="L24" s="1" t="s">
        <v>9</v>
      </c>
      <c r="M24" t="s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2"/>
        <v>0</v>
      </c>
      <c r="T24">
        <f t="shared" si="3"/>
        <v>0</v>
      </c>
      <c r="W24" s="3" t="s">
        <v>9</v>
      </c>
      <c r="X24" s="2" t="s">
        <v>3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f t="shared" si="4"/>
        <v>0</v>
      </c>
      <c r="AE24" s="2">
        <f t="shared" si="5"/>
        <v>0</v>
      </c>
      <c r="AW24" s="1" t="s">
        <v>9</v>
      </c>
      <c r="AX24" t="s">
        <v>3</v>
      </c>
      <c r="AY24">
        <v>0</v>
      </c>
      <c r="AZ24">
        <f>(0.0336*I24^15.195)*1000 + 1</f>
        <v>1</v>
      </c>
      <c r="BA24">
        <f t="shared" si="14"/>
        <v>1</v>
      </c>
      <c r="BB24">
        <f t="shared" si="12"/>
        <v>1</v>
      </c>
      <c r="BC24">
        <f t="shared" si="8"/>
        <v>1</v>
      </c>
      <c r="BD24">
        <f t="shared" si="9"/>
        <v>0</v>
      </c>
      <c r="BE24">
        <v>0</v>
      </c>
    </row>
    <row r="25" spans="1:57" x14ac:dyDescent="0.2">
      <c r="A25" s="1" t="s">
        <v>10</v>
      </c>
      <c r="B25" t="s">
        <v>3</v>
      </c>
      <c r="C25" t="s">
        <v>4</v>
      </c>
      <c r="D25">
        <v>11</v>
      </c>
      <c r="E25">
        <v>11</v>
      </c>
      <c r="F25">
        <v>11</v>
      </c>
      <c r="G25">
        <v>11</v>
      </c>
      <c r="H25">
        <f t="shared" si="0"/>
        <v>11</v>
      </c>
      <c r="I25">
        <f t="shared" si="1"/>
        <v>2.75</v>
      </c>
      <c r="L25" s="1" t="s">
        <v>10</v>
      </c>
      <c r="M25" t="s">
        <v>3</v>
      </c>
      <c r="N25" t="s">
        <v>4</v>
      </c>
      <c r="O25">
        <v>10</v>
      </c>
      <c r="P25">
        <v>10</v>
      </c>
      <c r="Q25">
        <v>10</v>
      </c>
      <c r="R25">
        <v>11</v>
      </c>
      <c r="S25">
        <f t="shared" si="2"/>
        <v>10.25</v>
      </c>
      <c r="T25">
        <f t="shared" si="3"/>
        <v>2.5625</v>
      </c>
      <c r="W25" s="3" t="s">
        <v>10</v>
      </c>
      <c r="X25" s="2" t="s">
        <v>3</v>
      </c>
      <c r="Y25" s="2" t="s">
        <v>4</v>
      </c>
      <c r="Z25" s="2" t="s">
        <v>24</v>
      </c>
      <c r="AA25" s="2" t="s">
        <v>24</v>
      </c>
      <c r="AB25" s="2" t="s">
        <v>24</v>
      </c>
      <c r="AC25" s="2" t="s">
        <v>24</v>
      </c>
      <c r="AD25" t="s">
        <v>24</v>
      </c>
      <c r="AE25" t="s">
        <v>24</v>
      </c>
      <c r="AI25" t="s">
        <v>23</v>
      </c>
      <c r="AJ25" t="s">
        <v>40</v>
      </c>
      <c r="AW25" s="1" t="s">
        <v>10</v>
      </c>
      <c r="AX25" t="s">
        <v>3</v>
      </c>
      <c r="AY25" t="s">
        <v>4</v>
      </c>
      <c r="AZ25">
        <f>(0.0336*I25^15.195)*1000 + 1</f>
        <v>159220712.44414902</v>
      </c>
      <c r="BA25">
        <f t="shared" si="14"/>
        <v>326060867.09772623</v>
      </c>
      <c r="BB25" t="s">
        <v>24</v>
      </c>
      <c r="BC25">
        <f>AVERAGE(AZ25,BA25)</f>
        <v>242640789.77093762</v>
      </c>
      <c r="BD25">
        <f>STDEV(AZ25,BA25)</f>
        <v>117973804.72975679</v>
      </c>
      <c r="BE25">
        <f>CONFIDENCE(0.05,BD25,2)</f>
        <v>163500347.14805201</v>
      </c>
    </row>
    <row r="26" spans="1:57" x14ac:dyDescent="0.2">
      <c r="A26" s="1" t="s">
        <v>10</v>
      </c>
      <c r="B26" t="s">
        <v>3</v>
      </c>
      <c r="C26" t="s">
        <v>5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114</v>
      </c>
      <c r="L26" s="1" t="s">
        <v>10</v>
      </c>
      <c r="M26" t="s">
        <v>3</v>
      </c>
      <c r="N26" t="s">
        <v>5</v>
      </c>
      <c r="O26">
        <v>10</v>
      </c>
      <c r="P26">
        <v>10</v>
      </c>
      <c r="Q26">
        <v>11</v>
      </c>
      <c r="R26">
        <v>10</v>
      </c>
      <c r="S26">
        <f t="shared" si="2"/>
        <v>10.25</v>
      </c>
      <c r="T26">
        <f t="shared" si="3"/>
        <v>2.5625</v>
      </c>
      <c r="W26" s="3" t="s">
        <v>10</v>
      </c>
      <c r="X26" s="2" t="s">
        <v>3</v>
      </c>
      <c r="Y26" s="2" t="s">
        <v>5</v>
      </c>
      <c r="Z26" s="2">
        <v>11</v>
      </c>
      <c r="AA26" s="2">
        <v>11</v>
      </c>
      <c r="AB26" s="2">
        <v>12</v>
      </c>
      <c r="AC26" s="2">
        <v>12</v>
      </c>
      <c r="AD26" s="2">
        <f t="shared" si="4"/>
        <v>11.5</v>
      </c>
      <c r="AE26" s="2">
        <f t="shared" si="5"/>
        <v>2.875</v>
      </c>
      <c r="AI26">
        <v>4.0625</v>
      </c>
      <c r="AJ26" s="4">
        <f>1*10^8</f>
        <v>100000000</v>
      </c>
      <c r="AW26" s="1" t="s">
        <v>10</v>
      </c>
      <c r="AX26" t="s">
        <v>3</v>
      </c>
      <c r="AY26" t="s">
        <v>5</v>
      </c>
      <c r="AZ26" t="s">
        <v>24</v>
      </c>
      <c r="BA26">
        <f t="shared" si="14"/>
        <v>326060867.09772623</v>
      </c>
      <c r="BB26">
        <f t="shared" si="12"/>
        <v>372951407.69938636</v>
      </c>
      <c r="BC26">
        <f>AVERAGE(BA26,BB26)</f>
        <v>349506137.39855629</v>
      </c>
      <c r="BD26">
        <f>STDEV(BA26,BB26)</f>
        <v>33156619.232937012</v>
      </c>
      <c r="BE26">
        <f>CONFIDENCE(0.05,BD26,2)</f>
        <v>45951885.397433467</v>
      </c>
    </row>
    <row r="27" spans="1:57" x14ac:dyDescent="0.2">
      <c r="A27" s="1" t="s">
        <v>10</v>
      </c>
      <c r="B27" t="s">
        <v>3</v>
      </c>
      <c r="C27" t="s">
        <v>6</v>
      </c>
      <c r="D27">
        <v>8</v>
      </c>
      <c r="E27">
        <v>8</v>
      </c>
      <c r="F27">
        <v>8</v>
      </c>
      <c r="G27">
        <v>8</v>
      </c>
      <c r="H27">
        <f t="shared" si="0"/>
        <v>8</v>
      </c>
      <c r="I27">
        <f t="shared" si="1"/>
        <v>2</v>
      </c>
      <c r="L27" s="1" t="s">
        <v>10</v>
      </c>
      <c r="M27" t="s">
        <v>3</v>
      </c>
      <c r="N27" t="s">
        <v>6</v>
      </c>
      <c r="O27">
        <v>9</v>
      </c>
      <c r="P27">
        <v>9</v>
      </c>
      <c r="Q27">
        <v>9</v>
      </c>
      <c r="R27">
        <v>9</v>
      </c>
      <c r="S27">
        <f t="shared" si="2"/>
        <v>9</v>
      </c>
      <c r="T27">
        <f t="shared" si="3"/>
        <v>2.25</v>
      </c>
      <c r="W27" s="3" t="s">
        <v>10</v>
      </c>
      <c r="X27" s="2" t="s">
        <v>3</v>
      </c>
      <c r="Y27" s="2" t="s">
        <v>6</v>
      </c>
      <c r="Z27" s="2">
        <v>10</v>
      </c>
      <c r="AA27" s="2">
        <v>10</v>
      </c>
      <c r="AB27" s="2">
        <v>9</v>
      </c>
      <c r="AC27" s="2">
        <v>10</v>
      </c>
      <c r="AD27" s="2">
        <f t="shared" si="4"/>
        <v>9.75</v>
      </c>
      <c r="AE27" s="2">
        <f t="shared" si="5"/>
        <v>2.4375</v>
      </c>
      <c r="AI27">
        <v>3</v>
      </c>
      <c r="AJ27">
        <f>1*10^7</f>
        <v>10000000</v>
      </c>
      <c r="AW27" s="1" t="s">
        <v>10</v>
      </c>
      <c r="AX27" t="s">
        <v>3</v>
      </c>
      <c r="AY27" t="s">
        <v>6</v>
      </c>
      <c r="AZ27">
        <f t="shared" ref="AZ26:AZ27" si="17">(0.0336*I27^15.195)*1000 + 1</f>
        <v>1260347.7954951213</v>
      </c>
      <c r="BA27">
        <f t="shared" si="14"/>
        <v>52949123.318034843</v>
      </c>
      <c r="BB27">
        <f t="shared" si="12"/>
        <v>24438177.873920828</v>
      </c>
      <c r="BC27">
        <f t="shared" si="8"/>
        <v>26215882.995816931</v>
      </c>
      <c r="BD27">
        <f t="shared" si="9"/>
        <v>25890201.918490071</v>
      </c>
      <c r="BE27">
        <f t="shared" si="10"/>
        <v>29296983.143314891</v>
      </c>
    </row>
    <row r="28" spans="1:57" x14ac:dyDescent="0.2">
      <c r="A28" s="1" t="s">
        <v>10</v>
      </c>
      <c r="B28" t="s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0</v>
      </c>
      <c r="L28" s="1" t="s">
        <v>10</v>
      </c>
      <c r="M28" t="s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2"/>
        <v>0</v>
      </c>
      <c r="T28">
        <f t="shared" si="3"/>
        <v>0</v>
      </c>
      <c r="W28" s="3" t="s">
        <v>10</v>
      </c>
      <c r="X28" s="2" t="s">
        <v>3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f t="shared" si="4"/>
        <v>0</v>
      </c>
      <c r="AE28" s="2">
        <f t="shared" si="5"/>
        <v>0</v>
      </c>
      <c r="AI28">
        <v>2.625</v>
      </c>
      <c r="AJ28">
        <f>1*10^6</f>
        <v>1000000</v>
      </c>
      <c r="AW28" s="1" t="s">
        <v>10</v>
      </c>
      <c r="AX28" t="s">
        <v>3</v>
      </c>
      <c r="AY28">
        <v>0</v>
      </c>
      <c r="AZ28">
        <f>(0.0336*I28^15.195)*1000 + 1</f>
        <v>1</v>
      </c>
      <c r="BA28">
        <f t="shared" si="14"/>
        <v>1</v>
      </c>
      <c r="BB28">
        <f t="shared" si="12"/>
        <v>1</v>
      </c>
      <c r="BC28">
        <f t="shared" si="8"/>
        <v>1</v>
      </c>
      <c r="BD28">
        <f t="shared" si="9"/>
        <v>0</v>
      </c>
      <c r="BE28">
        <v>0</v>
      </c>
    </row>
    <row r="29" spans="1:57" x14ac:dyDescent="0.2">
      <c r="A29" t="s">
        <v>2</v>
      </c>
      <c r="B29" t="s">
        <v>11</v>
      </c>
      <c r="C29" t="s">
        <v>4</v>
      </c>
      <c r="D29">
        <v>10</v>
      </c>
      <c r="E29">
        <v>11</v>
      </c>
      <c r="F29">
        <v>11</v>
      </c>
      <c r="G29">
        <v>10</v>
      </c>
      <c r="H29">
        <f t="shared" si="0"/>
        <v>10.5</v>
      </c>
      <c r="I29">
        <f t="shared" si="1"/>
        <v>2.625</v>
      </c>
      <c r="L29" t="s">
        <v>2</v>
      </c>
      <c r="M29" t="s">
        <v>11</v>
      </c>
      <c r="N29" t="s">
        <v>4</v>
      </c>
      <c r="O29">
        <v>10</v>
      </c>
      <c r="P29">
        <v>10</v>
      </c>
      <c r="Q29">
        <v>11</v>
      </c>
      <c r="R29">
        <v>11</v>
      </c>
      <c r="S29">
        <f t="shared" si="2"/>
        <v>10.5</v>
      </c>
      <c r="T29">
        <f t="shared" si="3"/>
        <v>2.625</v>
      </c>
      <c r="W29" s="2" t="s">
        <v>2</v>
      </c>
      <c r="X29" s="2" t="s">
        <v>11</v>
      </c>
      <c r="Y29" s="2" t="s">
        <v>4</v>
      </c>
      <c r="Z29" s="2">
        <v>12</v>
      </c>
      <c r="AA29" s="2">
        <v>12</v>
      </c>
      <c r="AB29" s="2">
        <v>12</v>
      </c>
      <c r="AC29" s="2">
        <v>11</v>
      </c>
      <c r="AD29" s="2">
        <f t="shared" si="4"/>
        <v>11.75</v>
      </c>
      <c r="AE29" s="2">
        <f t="shared" si="5"/>
        <v>2.9375</v>
      </c>
      <c r="AI29">
        <v>2.5</v>
      </c>
      <c r="AJ29">
        <f>1*10^5</f>
        <v>100000</v>
      </c>
      <c r="AW29" t="s">
        <v>2</v>
      </c>
      <c r="AX29" t="s">
        <v>11</v>
      </c>
      <c r="AY29" t="s">
        <v>4</v>
      </c>
      <c r="AZ29">
        <f>(0.0336*I29^15.195)*1000 + 1</f>
        <v>78525211.365810454</v>
      </c>
      <c r="BA29">
        <f t="shared" si="14"/>
        <v>456640098.67194861</v>
      </c>
      <c r="BB29">
        <f t="shared" si="12"/>
        <v>531920519.14904612</v>
      </c>
      <c r="BC29">
        <f t="shared" si="8"/>
        <v>355695276.39560175</v>
      </c>
      <c r="BD29">
        <f t="shared" si="9"/>
        <v>242969584.80078572</v>
      </c>
      <c r="BE29">
        <f t="shared" si="10"/>
        <v>274940915.97497976</v>
      </c>
    </row>
    <row r="30" spans="1:57" x14ac:dyDescent="0.2">
      <c r="A30" t="s">
        <v>2</v>
      </c>
      <c r="B30" t="s">
        <v>11</v>
      </c>
      <c r="C30" t="s">
        <v>5</v>
      </c>
      <c r="D30">
        <v>9</v>
      </c>
      <c r="E30">
        <v>9</v>
      </c>
      <c r="F30">
        <v>9</v>
      </c>
      <c r="G30">
        <v>9</v>
      </c>
      <c r="H30">
        <f t="shared" si="0"/>
        <v>9</v>
      </c>
      <c r="I30">
        <f t="shared" si="1"/>
        <v>2.25</v>
      </c>
      <c r="L30" t="s">
        <v>2</v>
      </c>
      <c r="M30" t="s">
        <v>11</v>
      </c>
      <c r="N30" t="s">
        <v>5</v>
      </c>
      <c r="O30">
        <v>9</v>
      </c>
      <c r="P30">
        <v>9</v>
      </c>
      <c r="Q30">
        <v>10</v>
      </c>
      <c r="R30">
        <v>9</v>
      </c>
      <c r="S30">
        <f t="shared" si="2"/>
        <v>9.25</v>
      </c>
      <c r="T30">
        <f t="shared" si="3"/>
        <v>2.3125</v>
      </c>
      <c r="W30" s="2" t="s">
        <v>2</v>
      </c>
      <c r="X30" s="2" t="s">
        <v>11</v>
      </c>
      <c r="Y30" s="2" t="s">
        <v>5</v>
      </c>
      <c r="Z30" s="2">
        <v>9</v>
      </c>
      <c r="AA30" s="2">
        <v>9</v>
      </c>
      <c r="AB30" s="2">
        <v>10</v>
      </c>
      <c r="AC30" s="2">
        <v>11</v>
      </c>
      <c r="AD30" s="2">
        <f t="shared" si="4"/>
        <v>9.75</v>
      </c>
      <c r="AE30" s="2">
        <f t="shared" si="5"/>
        <v>2.4375</v>
      </c>
      <c r="AI30">
        <v>2.0625</v>
      </c>
      <c r="AJ30">
        <f>1*10^4</f>
        <v>10000</v>
      </c>
      <c r="AW30" t="s">
        <v>2</v>
      </c>
      <c r="AX30" t="s">
        <v>11</v>
      </c>
      <c r="AY30" t="s">
        <v>5</v>
      </c>
      <c r="AZ30">
        <f t="shared" ref="AZ30:AZ31" si="18">(0.0336*I30^15.195)*1000 + 1</f>
        <v>7546623.7432710519</v>
      </c>
      <c r="BA30">
        <f t="shared" si="14"/>
        <v>77655856.719392434</v>
      </c>
      <c r="BB30">
        <f t="shared" si="12"/>
        <v>24438177.873920828</v>
      </c>
      <c r="BC30">
        <f t="shared" si="8"/>
        <v>36546886.112194769</v>
      </c>
      <c r="BD30">
        <f t="shared" si="9"/>
        <v>36589503.256053478</v>
      </c>
      <c r="BE30">
        <f t="shared" si="10"/>
        <v>41404159.901483744</v>
      </c>
    </row>
    <row r="31" spans="1:57" x14ac:dyDescent="0.2">
      <c r="A31" t="s">
        <v>2</v>
      </c>
      <c r="B31" t="s">
        <v>11</v>
      </c>
      <c r="C31" t="s">
        <v>6</v>
      </c>
      <c r="D31">
        <v>9</v>
      </c>
      <c r="E31">
        <v>9</v>
      </c>
      <c r="F31">
        <v>9</v>
      </c>
      <c r="G31">
        <v>9</v>
      </c>
      <c r="H31">
        <f t="shared" si="0"/>
        <v>9</v>
      </c>
      <c r="I31">
        <f t="shared" si="1"/>
        <v>2.25</v>
      </c>
      <c r="L31" t="s">
        <v>2</v>
      </c>
      <c r="M31" t="s">
        <v>11</v>
      </c>
      <c r="N31" t="s">
        <v>6</v>
      </c>
      <c r="O31">
        <v>9</v>
      </c>
      <c r="P31">
        <v>8</v>
      </c>
      <c r="Q31">
        <v>9</v>
      </c>
      <c r="R31">
        <v>9</v>
      </c>
      <c r="S31">
        <f t="shared" si="2"/>
        <v>8.75</v>
      </c>
      <c r="T31">
        <f t="shared" si="3"/>
        <v>2.1875</v>
      </c>
      <c r="W31" s="2" t="s">
        <v>2</v>
      </c>
      <c r="X31" s="2" t="s">
        <v>11</v>
      </c>
      <c r="Y31" s="2" t="s">
        <v>6</v>
      </c>
      <c r="Z31" s="2">
        <v>9</v>
      </c>
      <c r="AA31" s="2">
        <v>10</v>
      </c>
      <c r="AB31" s="2">
        <v>9</v>
      </c>
      <c r="AC31" s="2">
        <v>9</v>
      </c>
      <c r="AD31" s="2">
        <f t="shared" si="4"/>
        <v>9.25</v>
      </c>
      <c r="AE31" s="2">
        <f t="shared" si="5"/>
        <v>2.3125</v>
      </c>
      <c r="AW31" t="s">
        <v>2</v>
      </c>
      <c r="AX31" t="s">
        <v>11</v>
      </c>
      <c r="AY31" t="s">
        <v>6</v>
      </c>
      <c r="AZ31">
        <f t="shared" si="18"/>
        <v>7546623.7432710519</v>
      </c>
      <c r="BA31">
        <f t="shared" si="14"/>
        <v>35715586.025958724</v>
      </c>
      <c r="BB31">
        <f t="shared" si="12"/>
        <v>10247678.959838955</v>
      </c>
      <c r="BC31">
        <f t="shared" si="8"/>
        <v>17836629.576356243</v>
      </c>
      <c r="BD31">
        <f t="shared" si="9"/>
        <v>15542417.367186604</v>
      </c>
      <c r="BE31">
        <f t="shared" si="10"/>
        <v>17587577.765766092</v>
      </c>
    </row>
    <row r="32" spans="1:57" x14ac:dyDescent="0.2">
      <c r="A32" t="s">
        <v>2</v>
      </c>
      <c r="B32" t="s">
        <v>11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  <c r="I32">
        <f t="shared" si="1"/>
        <v>0</v>
      </c>
      <c r="L32" t="s">
        <v>2</v>
      </c>
      <c r="M32" t="s">
        <v>11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2"/>
        <v>0</v>
      </c>
      <c r="T32">
        <f t="shared" si="3"/>
        <v>0</v>
      </c>
      <c r="W32" s="2" t="s">
        <v>2</v>
      </c>
      <c r="X32" s="2" t="s">
        <v>11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f t="shared" si="4"/>
        <v>0</v>
      </c>
      <c r="AE32" s="2">
        <f t="shared" si="5"/>
        <v>0</v>
      </c>
      <c r="AW32" t="s">
        <v>2</v>
      </c>
      <c r="AX32" t="s">
        <v>11</v>
      </c>
      <c r="AY32">
        <v>0</v>
      </c>
      <c r="AZ32">
        <f>(0.0336*I32^15.195)*1000 + 1</f>
        <v>1</v>
      </c>
      <c r="BA32">
        <f t="shared" si="14"/>
        <v>1</v>
      </c>
      <c r="BB32">
        <f t="shared" si="12"/>
        <v>1</v>
      </c>
      <c r="BC32">
        <f t="shared" si="8"/>
        <v>1</v>
      </c>
      <c r="BD32">
        <f t="shared" si="9"/>
        <v>0</v>
      </c>
      <c r="BE32">
        <v>0</v>
      </c>
    </row>
    <row r="33" spans="1:57" ht="19" x14ac:dyDescent="0.2">
      <c r="A33" s="1" t="s">
        <v>7</v>
      </c>
      <c r="B33" t="s">
        <v>11</v>
      </c>
      <c r="C33" t="s">
        <v>4</v>
      </c>
      <c r="D33">
        <v>10</v>
      </c>
      <c r="E33">
        <v>10</v>
      </c>
      <c r="F33">
        <v>11</v>
      </c>
      <c r="G33">
        <v>11</v>
      </c>
      <c r="H33">
        <f t="shared" si="0"/>
        <v>10.5</v>
      </c>
      <c r="I33">
        <f t="shared" si="1"/>
        <v>2.625</v>
      </c>
      <c r="L33" s="1" t="s">
        <v>7</v>
      </c>
      <c r="M33" t="s">
        <v>11</v>
      </c>
      <c r="N33" t="s">
        <v>4</v>
      </c>
      <c r="O33">
        <v>10</v>
      </c>
      <c r="P33">
        <v>10</v>
      </c>
      <c r="Q33">
        <v>10</v>
      </c>
      <c r="R33">
        <v>11</v>
      </c>
      <c r="S33">
        <f t="shared" si="2"/>
        <v>10.25</v>
      </c>
      <c r="T33">
        <f t="shared" si="3"/>
        <v>2.5625</v>
      </c>
      <c r="W33" s="3" t="s">
        <v>7</v>
      </c>
      <c r="X33" s="2" t="s">
        <v>11</v>
      </c>
      <c r="Y33" s="2" t="s">
        <v>4</v>
      </c>
      <c r="Z33" s="2">
        <v>12</v>
      </c>
      <c r="AA33" s="2">
        <v>12</v>
      </c>
      <c r="AB33" s="2">
        <v>13</v>
      </c>
      <c r="AC33" s="2">
        <v>12</v>
      </c>
      <c r="AD33" s="2">
        <f t="shared" si="4"/>
        <v>12.25</v>
      </c>
      <c r="AE33" s="2">
        <f t="shared" si="5"/>
        <v>3.0625</v>
      </c>
      <c r="AI33" t="s">
        <v>43</v>
      </c>
      <c r="AW33" s="1" t="s">
        <v>7</v>
      </c>
      <c r="AX33" t="s">
        <v>11</v>
      </c>
      <c r="AY33" t="s">
        <v>4</v>
      </c>
      <c r="AZ33">
        <f>(0.0336*I33^15.195)*1000 + 1</f>
        <v>78525211.365810454</v>
      </c>
      <c r="BA33">
        <f t="shared" si="14"/>
        <v>326060867.09772623</v>
      </c>
      <c r="BB33">
        <f t="shared" si="12"/>
        <v>1058352382.8356292</v>
      </c>
      <c r="BC33">
        <f t="shared" si="8"/>
        <v>487646153.76638865</v>
      </c>
      <c r="BD33">
        <f t="shared" si="9"/>
        <v>509507286.63924116</v>
      </c>
      <c r="BE33">
        <f t="shared" si="10"/>
        <v>576551176.96882403</v>
      </c>
    </row>
    <row r="34" spans="1:57" x14ac:dyDescent="0.2">
      <c r="A34" s="1" t="s">
        <v>7</v>
      </c>
      <c r="B34" t="s">
        <v>11</v>
      </c>
      <c r="C34" t="s">
        <v>5</v>
      </c>
      <c r="D34">
        <v>10</v>
      </c>
      <c r="E34">
        <v>9</v>
      </c>
      <c r="F34">
        <v>10</v>
      </c>
      <c r="G34">
        <v>9</v>
      </c>
      <c r="H34">
        <f t="shared" si="0"/>
        <v>9.5</v>
      </c>
      <c r="I34">
        <f t="shared" si="1"/>
        <v>2.375</v>
      </c>
      <c r="L34" s="1" t="s">
        <v>7</v>
      </c>
      <c r="M34" t="s">
        <v>11</v>
      </c>
      <c r="N34" t="s">
        <v>5</v>
      </c>
      <c r="O34">
        <v>9</v>
      </c>
      <c r="P34">
        <v>9</v>
      </c>
      <c r="Q34">
        <v>9</v>
      </c>
      <c r="R34">
        <v>9</v>
      </c>
      <c r="S34">
        <f t="shared" si="2"/>
        <v>9</v>
      </c>
      <c r="T34">
        <f t="shared" si="3"/>
        <v>2.25</v>
      </c>
      <c r="W34" s="3" t="s">
        <v>7</v>
      </c>
      <c r="X34" s="2" t="s">
        <v>11</v>
      </c>
      <c r="Y34" s="2" t="s">
        <v>5</v>
      </c>
      <c r="Z34" s="2">
        <v>11</v>
      </c>
      <c r="AA34" s="2">
        <v>11</v>
      </c>
      <c r="AB34" s="2">
        <v>11</v>
      </c>
      <c r="AC34" s="2">
        <v>11</v>
      </c>
      <c r="AD34" s="2">
        <f t="shared" si="4"/>
        <v>11</v>
      </c>
      <c r="AE34" s="2">
        <f t="shared" si="5"/>
        <v>2.75</v>
      </c>
      <c r="AW34" s="1" t="s">
        <v>7</v>
      </c>
      <c r="AX34" t="s">
        <v>11</v>
      </c>
      <c r="AY34" t="s">
        <v>5</v>
      </c>
      <c r="AZ34">
        <f t="shared" ref="AZ34:AZ35" si="19">(0.0336*I34^15.195)*1000 + 1</f>
        <v>17161210.437445637</v>
      </c>
      <c r="BA34">
        <f t="shared" si="14"/>
        <v>52949123.318034843</v>
      </c>
      <c r="BB34">
        <f t="shared" si="12"/>
        <v>179037269.11504358</v>
      </c>
      <c r="BC34">
        <f t="shared" si="8"/>
        <v>83049200.95684135</v>
      </c>
      <c r="BD34">
        <f t="shared" si="9"/>
        <v>85032203.303483307</v>
      </c>
      <c r="BE34">
        <f t="shared" si="10"/>
        <v>96221228.195286423</v>
      </c>
    </row>
    <row r="35" spans="1:57" x14ac:dyDescent="0.2">
      <c r="A35" s="1" t="s">
        <v>7</v>
      </c>
      <c r="B35" t="s">
        <v>11</v>
      </c>
      <c r="C35" t="s">
        <v>6</v>
      </c>
      <c r="D35">
        <v>9</v>
      </c>
      <c r="E35">
        <v>9</v>
      </c>
      <c r="F35">
        <v>10</v>
      </c>
      <c r="G35">
        <v>9</v>
      </c>
      <c r="H35">
        <f t="shared" si="0"/>
        <v>9.25</v>
      </c>
      <c r="I35">
        <f t="shared" si="1"/>
        <v>2.3125</v>
      </c>
      <c r="L35" s="1" t="s">
        <v>7</v>
      </c>
      <c r="M35" t="s">
        <v>11</v>
      </c>
      <c r="N35" t="s">
        <v>6</v>
      </c>
      <c r="O35">
        <v>9</v>
      </c>
      <c r="P35">
        <v>8</v>
      </c>
      <c r="Q35">
        <v>9</v>
      </c>
      <c r="R35">
        <v>8</v>
      </c>
      <c r="S35">
        <f t="shared" si="2"/>
        <v>8.5</v>
      </c>
      <c r="T35">
        <f t="shared" si="3"/>
        <v>2.125</v>
      </c>
      <c r="W35" s="3" t="s">
        <v>7</v>
      </c>
      <c r="X35" s="2" t="s">
        <v>11</v>
      </c>
      <c r="Y35" s="2" t="s">
        <v>6</v>
      </c>
      <c r="Z35" s="2">
        <v>9</v>
      </c>
      <c r="AA35" s="2">
        <v>10</v>
      </c>
      <c r="AB35" s="2">
        <v>9</v>
      </c>
      <c r="AC35" s="2">
        <v>9</v>
      </c>
      <c r="AD35" s="2">
        <f t="shared" si="4"/>
        <v>9.25</v>
      </c>
      <c r="AE35" s="2">
        <f t="shared" si="5"/>
        <v>2.3125</v>
      </c>
      <c r="AW35" s="1" t="s">
        <v>7</v>
      </c>
      <c r="AX35" t="s">
        <v>11</v>
      </c>
      <c r="AY35" t="s">
        <v>6</v>
      </c>
      <c r="AZ35">
        <f t="shared" si="19"/>
        <v>11443565.930421749</v>
      </c>
      <c r="BA35">
        <f t="shared" si="14"/>
        <v>23817685.381407458</v>
      </c>
      <c r="BB35">
        <f t="shared" si="12"/>
        <v>10247678.959838955</v>
      </c>
      <c r="BC35">
        <f t="shared" si="8"/>
        <v>15169643.423889389</v>
      </c>
      <c r="BD35">
        <f t="shared" si="9"/>
        <v>7513255.5317816166</v>
      </c>
      <c r="BE35">
        <f t="shared" si="10"/>
        <v>8501892.7762329578</v>
      </c>
    </row>
    <row r="36" spans="1:57" x14ac:dyDescent="0.2">
      <c r="A36" s="1" t="s">
        <v>7</v>
      </c>
      <c r="B36" t="s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  <c r="I36">
        <f t="shared" si="1"/>
        <v>0</v>
      </c>
      <c r="L36" s="1" t="s">
        <v>7</v>
      </c>
      <c r="M36" t="s">
        <v>11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2"/>
        <v>0</v>
      </c>
      <c r="T36">
        <f t="shared" si="3"/>
        <v>0</v>
      </c>
      <c r="W36" s="3" t="s">
        <v>7</v>
      </c>
      <c r="X36" s="2" t="s">
        <v>11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f t="shared" si="4"/>
        <v>0</v>
      </c>
      <c r="AE36" s="2">
        <f t="shared" si="5"/>
        <v>0</v>
      </c>
      <c r="AW36" s="1" t="s">
        <v>7</v>
      </c>
      <c r="AX36" t="s">
        <v>11</v>
      </c>
      <c r="AY36">
        <v>0</v>
      </c>
      <c r="AZ36">
        <f>(0.0336*I36^15.195)*1000 + 1</f>
        <v>1</v>
      </c>
      <c r="BA36">
        <f t="shared" si="14"/>
        <v>1</v>
      </c>
      <c r="BB36">
        <f t="shared" si="12"/>
        <v>1</v>
      </c>
      <c r="BC36">
        <f t="shared" si="8"/>
        <v>1</v>
      </c>
      <c r="BD36">
        <f t="shared" si="9"/>
        <v>0</v>
      </c>
      <c r="BE36">
        <v>0</v>
      </c>
    </row>
    <row r="37" spans="1:57" x14ac:dyDescent="0.2">
      <c r="A37" s="1" t="s">
        <v>8</v>
      </c>
      <c r="B37" t="s">
        <v>11</v>
      </c>
      <c r="C37" t="s">
        <v>4</v>
      </c>
      <c r="D37">
        <v>10</v>
      </c>
      <c r="E37">
        <v>10</v>
      </c>
      <c r="F37">
        <v>10</v>
      </c>
      <c r="G37">
        <v>10</v>
      </c>
      <c r="H37">
        <f t="shared" si="0"/>
        <v>10</v>
      </c>
      <c r="I37">
        <f t="shared" si="1"/>
        <v>2.5</v>
      </c>
      <c r="L37" s="1" t="s">
        <v>8</v>
      </c>
      <c r="M37" t="s">
        <v>11</v>
      </c>
      <c r="N37" t="s">
        <v>4</v>
      </c>
      <c r="O37">
        <v>10</v>
      </c>
      <c r="P37">
        <v>10</v>
      </c>
      <c r="Q37">
        <v>10</v>
      </c>
      <c r="R37">
        <v>11</v>
      </c>
      <c r="S37">
        <f t="shared" si="2"/>
        <v>10.25</v>
      </c>
      <c r="T37">
        <f t="shared" si="3"/>
        <v>2.5625</v>
      </c>
      <c r="W37" s="3" t="s">
        <v>8</v>
      </c>
      <c r="X37" s="2" t="s">
        <v>11</v>
      </c>
      <c r="Y37" s="2" t="s">
        <v>4</v>
      </c>
      <c r="Z37" s="2">
        <v>12</v>
      </c>
      <c r="AA37" s="2">
        <v>12</v>
      </c>
      <c r="AB37" s="2">
        <v>13</v>
      </c>
      <c r="AC37" s="2">
        <v>12</v>
      </c>
      <c r="AD37" s="2">
        <f t="shared" si="4"/>
        <v>12.25</v>
      </c>
      <c r="AE37" s="2">
        <f t="shared" si="5"/>
        <v>3.0625</v>
      </c>
      <c r="AW37" s="1" t="s">
        <v>8</v>
      </c>
      <c r="AX37" t="s">
        <v>11</v>
      </c>
      <c r="AY37" t="s">
        <v>4</v>
      </c>
      <c r="AZ37">
        <f>(0.0336*I37^15.195)*1000 + 1</f>
        <v>37414308.316339664</v>
      </c>
      <c r="BA37">
        <f t="shared" si="14"/>
        <v>326060867.09772623</v>
      </c>
      <c r="BB37">
        <f t="shared" si="12"/>
        <v>1058352382.8356292</v>
      </c>
      <c r="BC37">
        <f t="shared" si="8"/>
        <v>473942519.416565</v>
      </c>
      <c r="BD37">
        <f t="shared" si="9"/>
        <v>526289250.62193811</v>
      </c>
      <c r="BE37">
        <f t="shared" si="10"/>
        <v>595541408.00142407</v>
      </c>
    </row>
    <row r="38" spans="1:57" x14ac:dyDescent="0.2">
      <c r="A38" s="1" t="s">
        <v>8</v>
      </c>
      <c r="B38" t="s">
        <v>11</v>
      </c>
      <c r="C38" t="s">
        <v>5</v>
      </c>
      <c r="D38">
        <v>9</v>
      </c>
      <c r="E38">
        <v>10</v>
      </c>
      <c r="F38">
        <v>9</v>
      </c>
      <c r="G38">
        <v>9</v>
      </c>
      <c r="H38">
        <f t="shared" si="0"/>
        <v>9.25</v>
      </c>
      <c r="I38">
        <f t="shared" si="1"/>
        <v>2.3125</v>
      </c>
      <c r="L38" s="1" t="s">
        <v>8</v>
      </c>
      <c r="M38" t="s">
        <v>11</v>
      </c>
      <c r="N38" t="s">
        <v>5</v>
      </c>
      <c r="O38">
        <v>9</v>
      </c>
      <c r="P38">
        <v>9</v>
      </c>
      <c r="Q38">
        <v>10</v>
      </c>
      <c r="R38">
        <v>10</v>
      </c>
      <c r="S38">
        <f t="shared" si="2"/>
        <v>9.5</v>
      </c>
      <c r="T38">
        <f t="shared" si="3"/>
        <v>2.375</v>
      </c>
      <c r="W38" s="3" t="s">
        <v>8</v>
      </c>
      <c r="X38" s="2" t="s">
        <v>11</v>
      </c>
      <c r="Y38" s="2" t="s">
        <v>5</v>
      </c>
      <c r="Z38" s="2">
        <v>11</v>
      </c>
      <c r="AA38" s="2">
        <v>10</v>
      </c>
      <c r="AB38" s="2">
        <v>10</v>
      </c>
      <c r="AC38" s="2">
        <v>10</v>
      </c>
      <c r="AD38" s="2">
        <f t="shared" si="4"/>
        <v>10.25</v>
      </c>
      <c r="AE38" s="2">
        <f t="shared" si="5"/>
        <v>2.5625</v>
      </c>
      <c r="AW38" s="1" t="s">
        <v>8</v>
      </c>
      <c r="AX38" t="s">
        <v>11</v>
      </c>
      <c r="AY38" t="s">
        <v>5</v>
      </c>
      <c r="AZ38">
        <f t="shared" ref="AZ38:AZ39" si="20">(0.0336*I38^15.195)*1000 + 1</f>
        <v>11443565.930421749</v>
      </c>
      <c r="BA38">
        <f t="shared" si="14"/>
        <v>112733774.00927484</v>
      </c>
      <c r="BB38">
        <f t="shared" si="12"/>
        <v>55799705.227715492</v>
      </c>
      <c r="BC38">
        <f t="shared" si="8"/>
        <v>59992348.389137365</v>
      </c>
      <c r="BD38">
        <f t="shared" si="9"/>
        <v>50775094.836677581</v>
      </c>
      <c r="BE38">
        <f t="shared" si="10"/>
        <v>57456372.963549025</v>
      </c>
    </row>
    <row r="39" spans="1:57" x14ac:dyDescent="0.2">
      <c r="A39" s="1" t="s">
        <v>8</v>
      </c>
      <c r="B39" t="s">
        <v>11</v>
      </c>
      <c r="C39" t="s">
        <v>6</v>
      </c>
      <c r="D39">
        <v>9</v>
      </c>
      <c r="E39">
        <v>8</v>
      </c>
      <c r="F39">
        <v>9</v>
      </c>
      <c r="G39">
        <v>8</v>
      </c>
      <c r="H39">
        <f t="shared" si="0"/>
        <v>8.5</v>
      </c>
      <c r="I39">
        <f t="shared" si="1"/>
        <v>2.125</v>
      </c>
      <c r="L39" s="1" t="s">
        <v>8</v>
      </c>
      <c r="M39" t="s">
        <v>11</v>
      </c>
      <c r="N39" t="s">
        <v>6</v>
      </c>
      <c r="O39">
        <v>9</v>
      </c>
      <c r="P39">
        <v>8</v>
      </c>
      <c r="Q39">
        <v>9</v>
      </c>
      <c r="R39">
        <v>8</v>
      </c>
      <c r="S39">
        <f t="shared" si="2"/>
        <v>8.5</v>
      </c>
      <c r="T39">
        <f t="shared" si="3"/>
        <v>2.125</v>
      </c>
      <c r="W39" s="3" t="s">
        <v>8</v>
      </c>
      <c r="X39" s="2" t="s">
        <v>11</v>
      </c>
      <c r="Y39" s="2" t="s">
        <v>6</v>
      </c>
      <c r="Z39" s="2">
        <v>10</v>
      </c>
      <c r="AA39" s="2">
        <v>9</v>
      </c>
      <c r="AB39" s="2">
        <v>9</v>
      </c>
      <c r="AC39" s="2">
        <v>9</v>
      </c>
      <c r="AD39" s="2">
        <f t="shared" si="4"/>
        <v>9.25</v>
      </c>
      <c r="AE39" s="2">
        <f t="shared" si="5"/>
        <v>2.3125</v>
      </c>
      <c r="AW39" s="1" t="s">
        <v>8</v>
      </c>
      <c r="AX39" t="s">
        <v>11</v>
      </c>
      <c r="AY39" t="s">
        <v>6</v>
      </c>
      <c r="AZ39">
        <f t="shared" si="20"/>
        <v>3166346.3808557717</v>
      </c>
      <c r="BA39">
        <f t="shared" si="14"/>
        <v>23817685.381407458</v>
      </c>
      <c r="BB39">
        <f t="shared" si="12"/>
        <v>10247678.959838955</v>
      </c>
      <c r="BC39">
        <f t="shared" si="8"/>
        <v>12410570.240700729</v>
      </c>
      <c r="BD39">
        <f t="shared" si="9"/>
        <v>10494190.042521035</v>
      </c>
      <c r="BE39">
        <f t="shared" si="10"/>
        <v>11875075.742801016</v>
      </c>
    </row>
    <row r="40" spans="1:57" x14ac:dyDescent="0.2">
      <c r="A40" s="1" t="s">
        <v>8</v>
      </c>
      <c r="B40" t="s">
        <v>11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  <c r="I40">
        <f t="shared" si="1"/>
        <v>0</v>
      </c>
      <c r="L40" s="1" t="s">
        <v>8</v>
      </c>
      <c r="M40" t="s">
        <v>11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2"/>
        <v>0</v>
      </c>
      <c r="T40">
        <f t="shared" si="3"/>
        <v>0</v>
      </c>
      <c r="W40" s="3" t="s">
        <v>8</v>
      </c>
      <c r="X40" s="2" t="s">
        <v>11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f t="shared" si="4"/>
        <v>0</v>
      </c>
      <c r="AE40" s="2">
        <f t="shared" si="5"/>
        <v>0</v>
      </c>
      <c r="AW40" s="1" t="s">
        <v>8</v>
      </c>
      <c r="AX40" t="s">
        <v>11</v>
      </c>
      <c r="AY40">
        <v>0</v>
      </c>
      <c r="AZ40">
        <f>(0.0336*I40^15.195)*1000 + 1</f>
        <v>1</v>
      </c>
      <c r="BA40">
        <f t="shared" si="14"/>
        <v>1</v>
      </c>
      <c r="BB40">
        <f t="shared" si="12"/>
        <v>1</v>
      </c>
      <c r="BC40">
        <f t="shared" si="8"/>
        <v>1</v>
      </c>
      <c r="BD40">
        <f t="shared" si="9"/>
        <v>0</v>
      </c>
      <c r="BE40">
        <v>0</v>
      </c>
    </row>
    <row r="41" spans="1:57" x14ac:dyDescent="0.2">
      <c r="A41" s="1" t="s">
        <v>9</v>
      </c>
      <c r="B41" t="s">
        <v>11</v>
      </c>
      <c r="C41" t="s">
        <v>4</v>
      </c>
      <c r="D41">
        <v>10</v>
      </c>
      <c r="E41">
        <v>11</v>
      </c>
      <c r="F41">
        <v>10</v>
      </c>
      <c r="G41">
        <v>10</v>
      </c>
      <c r="H41">
        <f t="shared" si="0"/>
        <v>10.25</v>
      </c>
      <c r="I41">
        <f t="shared" si="1"/>
        <v>2.5625</v>
      </c>
      <c r="L41" s="1" t="s">
        <v>9</v>
      </c>
      <c r="M41" t="s">
        <v>11</v>
      </c>
      <c r="N41" t="s">
        <v>4</v>
      </c>
      <c r="O41">
        <v>11</v>
      </c>
      <c r="P41">
        <v>10</v>
      </c>
      <c r="Q41">
        <v>11</v>
      </c>
      <c r="R41">
        <v>11</v>
      </c>
      <c r="S41">
        <f t="shared" si="2"/>
        <v>10.75</v>
      </c>
      <c r="T41">
        <f t="shared" si="3"/>
        <v>2.6875</v>
      </c>
      <c r="W41" s="3" t="s">
        <v>9</v>
      </c>
      <c r="X41" s="2" t="s">
        <v>11</v>
      </c>
      <c r="Y41" s="2" t="s">
        <v>4</v>
      </c>
      <c r="Z41" s="2">
        <v>13</v>
      </c>
      <c r="AA41" s="2">
        <v>13</v>
      </c>
      <c r="AB41" s="2">
        <v>14</v>
      </c>
      <c r="AC41" s="2">
        <v>13</v>
      </c>
      <c r="AD41" s="2">
        <f t="shared" si="4"/>
        <v>13.25</v>
      </c>
      <c r="AE41" s="2">
        <f t="shared" si="5"/>
        <v>3.3125</v>
      </c>
      <c r="AW41" s="1" t="s">
        <v>9</v>
      </c>
      <c r="AX41" t="s">
        <v>11</v>
      </c>
      <c r="AY41" t="s">
        <v>4</v>
      </c>
      <c r="AZ41">
        <f>(0.0336*I41^15.195)*1000 + 1</f>
        <v>54448616.831315108</v>
      </c>
      <c r="BA41">
        <f t="shared" si="14"/>
        <v>634464484.79627442</v>
      </c>
      <c r="BB41">
        <f t="shared" si="12"/>
        <v>3865926008.9304399</v>
      </c>
      <c r="BC41">
        <f t="shared" si="8"/>
        <v>1518279703.5193431</v>
      </c>
      <c r="BD41">
        <f t="shared" si="9"/>
        <v>2053700801.7857826</v>
      </c>
      <c r="BE41">
        <f t="shared" si="10"/>
        <v>2323938529.361587</v>
      </c>
    </row>
    <row r="42" spans="1:57" x14ac:dyDescent="0.2">
      <c r="A42" s="1" t="s">
        <v>9</v>
      </c>
      <c r="B42" t="s">
        <v>11</v>
      </c>
      <c r="C42" t="s">
        <v>5</v>
      </c>
      <c r="D42">
        <v>9</v>
      </c>
      <c r="E42">
        <v>9</v>
      </c>
      <c r="F42">
        <v>9</v>
      </c>
      <c r="G42">
        <v>10</v>
      </c>
      <c r="H42">
        <f t="shared" si="0"/>
        <v>9.25</v>
      </c>
      <c r="I42">
        <f t="shared" si="1"/>
        <v>2.3125</v>
      </c>
      <c r="L42" s="1" t="s">
        <v>9</v>
      </c>
      <c r="M42" t="s">
        <v>11</v>
      </c>
      <c r="N42" t="s">
        <v>5</v>
      </c>
      <c r="O42">
        <v>9</v>
      </c>
      <c r="P42">
        <v>9</v>
      </c>
      <c r="Q42">
        <v>9</v>
      </c>
      <c r="R42">
        <v>10</v>
      </c>
      <c r="S42">
        <f t="shared" si="2"/>
        <v>9.25</v>
      </c>
      <c r="T42">
        <f t="shared" si="3"/>
        <v>2.3125</v>
      </c>
      <c r="W42" s="3" t="s">
        <v>9</v>
      </c>
      <c r="X42" s="2" t="s">
        <v>11</v>
      </c>
      <c r="Y42" s="2" t="s">
        <v>5</v>
      </c>
      <c r="Z42" s="2">
        <v>10</v>
      </c>
      <c r="AA42" s="2">
        <v>10</v>
      </c>
      <c r="AB42" s="2">
        <v>10</v>
      </c>
      <c r="AC42" s="2">
        <v>11</v>
      </c>
      <c r="AD42" s="2">
        <f t="shared" si="4"/>
        <v>10.25</v>
      </c>
      <c r="AE42" s="2">
        <f t="shared" si="5"/>
        <v>2.5625</v>
      </c>
      <c r="AW42" s="1" t="s">
        <v>9</v>
      </c>
      <c r="AX42" t="s">
        <v>11</v>
      </c>
      <c r="AY42" t="s">
        <v>5</v>
      </c>
      <c r="AZ42">
        <f t="shared" ref="AZ42:AZ43" si="21">(0.0336*I42^15.195)*1000 + 1</f>
        <v>11443565.930421749</v>
      </c>
      <c r="BA42">
        <f t="shared" si="14"/>
        <v>77655856.719392434</v>
      </c>
      <c r="BB42">
        <f t="shared" si="12"/>
        <v>55799705.227715492</v>
      </c>
      <c r="BC42">
        <f t="shared" si="8"/>
        <v>48299709.292509891</v>
      </c>
      <c r="BD42">
        <f t="shared" si="9"/>
        <v>33737283.784440592</v>
      </c>
      <c r="BE42">
        <f t="shared" si="10"/>
        <v>38176629.036952324</v>
      </c>
    </row>
    <row r="43" spans="1:57" x14ac:dyDescent="0.2">
      <c r="A43" s="1" t="s">
        <v>9</v>
      </c>
      <c r="B43" t="s">
        <v>11</v>
      </c>
      <c r="C43" t="s">
        <v>6</v>
      </c>
      <c r="D43">
        <v>9</v>
      </c>
      <c r="E43">
        <v>9</v>
      </c>
      <c r="F43">
        <v>8</v>
      </c>
      <c r="G43">
        <v>8</v>
      </c>
      <c r="H43">
        <f t="shared" si="0"/>
        <v>8.5</v>
      </c>
      <c r="I43">
        <f t="shared" si="1"/>
        <v>2.125</v>
      </c>
      <c r="L43" s="1" t="s">
        <v>9</v>
      </c>
      <c r="M43" t="s">
        <v>11</v>
      </c>
      <c r="N43" t="s">
        <v>6</v>
      </c>
      <c r="O43">
        <v>8</v>
      </c>
      <c r="P43">
        <v>8</v>
      </c>
      <c r="Q43">
        <v>8</v>
      </c>
      <c r="R43">
        <v>9</v>
      </c>
      <c r="S43">
        <f t="shared" si="2"/>
        <v>8.25</v>
      </c>
      <c r="T43">
        <f t="shared" si="3"/>
        <v>2.0625</v>
      </c>
      <c r="W43" s="3" t="s">
        <v>9</v>
      </c>
      <c r="X43" s="2" t="s">
        <v>11</v>
      </c>
      <c r="Y43" s="2" t="s">
        <v>6</v>
      </c>
      <c r="Z43" s="2">
        <v>10</v>
      </c>
      <c r="AA43" s="2">
        <v>11</v>
      </c>
      <c r="AB43" s="2">
        <v>10</v>
      </c>
      <c r="AC43" s="2">
        <v>10</v>
      </c>
      <c r="AD43" s="2">
        <f t="shared" si="4"/>
        <v>10.25</v>
      </c>
      <c r="AE43" s="2">
        <f t="shared" si="5"/>
        <v>2.5625</v>
      </c>
      <c r="AW43" s="1" t="s">
        <v>9</v>
      </c>
      <c r="AX43" t="s">
        <v>11</v>
      </c>
      <c r="AY43" t="s">
        <v>6</v>
      </c>
      <c r="AZ43">
        <f t="shared" si="21"/>
        <v>3166346.3808557717</v>
      </c>
      <c r="BA43">
        <f t="shared" si="14"/>
        <v>15692353.316096829</v>
      </c>
      <c r="BB43">
        <f t="shared" si="12"/>
        <v>55799705.227715492</v>
      </c>
      <c r="BC43">
        <f t="shared" si="8"/>
        <v>24886134.974889364</v>
      </c>
      <c r="BD43">
        <f t="shared" si="9"/>
        <v>27494760.078381103</v>
      </c>
      <c r="BE43">
        <f t="shared" si="10"/>
        <v>31112678.266543094</v>
      </c>
    </row>
    <row r="44" spans="1:57" x14ac:dyDescent="0.2">
      <c r="A44" s="1" t="s">
        <v>9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0</v>
      </c>
      <c r="L44" s="1" t="s">
        <v>9</v>
      </c>
      <c r="M44" t="s">
        <v>11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0</v>
      </c>
      <c r="T44">
        <f t="shared" si="3"/>
        <v>0</v>
      </c>
      <c r="W44" s="3" t="s">
        <v>9</v>
      </c>
      <c r="X44" s="2" t="s">
        <v>11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f t="shared" si="4"/>
        <v>0</v>
      </c>
      <c r="AE44" s="2">
        <f t="shared" si="5"/>
        <v>0</v>
      </c>
      <c r="AW44" s="1" t="s">
        <v>9</v>
      </c>
      <c r="AX44" t="s">
        <v>11</v>
      </c>
      <c r="AY44">
        <v>0</v>
      </c>
      <c r="AZ44">
        <f>(0.0336*I44^15.195)*1000 + 1</f>
        <v>1</v>
      </c>
      <c r="BA44">
        <f t="shared" si="14"/>
        <v>1</v>
      </c>
      <c r="BB44">
        <f t="shared" si="12"/>
        <v>1</v>
      </c>
      <c r="BC44">
        <f t="shared" si="8"/>
        <v>1</v>
      </c>
      <c r="BD44">
        <f t="shared" si="9"/>
        <v>0</v>
      </c>
      <c r="BE44">
        <v>0</v>
      </c>
    </row>
    <row r="45" spans="1:57" x14ac:dyDescent="0.2">
      <c r="A45" s="1" t="s">
        <v>10</v>
      </c>
      <c r="B45" t="s">
        <v>11</v>
      </c>
      <c r="C45" t="s">
        <v>4</v>
      </c>
      <c r="D45">
        <v>10</v>
      </c>
      <c r="E45">
        <v>10</v>
      </c>
      <c r="F45">
        <v>10</v>
      </c>
      <c r="G45">
        <v>10</v>
      </c>
      <c r="H45">
        <f t="shared" si="0"/>
        <v>10</v>
      </c>
      <c r="I45">
        <f t="shared" si="1"/>
        <v>2.5</v>
      </c>
      <c r="L45" s="1" t="s">
        <v>10</v>
      </c>
      <c r="M45" t="s">
        <v>11</v>
      </c>
      <c r="N45" t="s">
        <v>4</v>
      </c>
      <c r="O45">
        <v>9</v>
      </c>
      <c r="P45">
        <v>9</v>
      </c>
      <c r="Q45">
        <v>9</v>
      </c>
      <c r="R45">
        <v>10</v>
      </c>
      <c r="S45">
        <f t="shared" si="2"/>
        <v>9.25</v>
      </c>
      <c r="T45">
        <f t="shared" si="3"/>
        <v>2.3125</v>
      </c>
      <c r="W45" s="3" t="s">
        <v>10</v>
      </c>
      <c r="X45" s="2" t="s">
        <v>11</v>
      </c>
      <c r="Y45" s="2" t="s">
        <v>4</v>
      </c>
      <c r="Z45" s="2">
        <v>7</v>
      </c>
      <c r="AA45" s="2">
        <v>7</v>
      </c>
      <c r="AB45" s="2">
        <v>7</v>
      </c>
      <c r="AC45" s="2">
        <v>8</v>
      </c>
      <c r="AD45" s="2">
        <f t="shared" si="4"/>
        <v>7.25</v>
      </c>
      <c r="AE45" s="2">
        <f t="shared" si="5"/>
        <v>1.8125</v>
      </c>
      <c r="AI45" t="s">
        <v>23</v>
      </c>
      <c r="AJ45" t="s">
        <v>40</v>
      </c>
      <c r="AW45" s="1" t="s">
        <v>10</v>
      </c>
      <c r="AX45" t="s">
        <v>11</v>
      </c>
      <c r="AY45" t="s">
        <v>4</v>
      </c>
      <c r="AZ45">
        <f>(0.0336*I45^15.195)*1000 + 1</f>
        <v>37414308.316339664</v>
      </c>
      <c r="BA45">
        <f t="shared" si="14"/>
        <v>77655856.719392434</v>
      </c>
      <c r="BB45">
        <f t="shared" si="12"/>
        <v>183617.52063346942</v>
      </c>
      <c r="BC45">
        <f t="shared" si="8"/>
        <v>38417927.518788524</v>
      </c>
      <c r="BD45">
        <f t="shared" si="9"/>
        <v>38745869.460435063</v>
      </c>
      <c r="BE45">
        <f t="shared" si="10"/>
        <v>43844273.135805927</v>
      </c>
    </row>
    <row r="46" spans="1:57" x14ac:dyDescent="0.2">
      <c r="A46" s="1" t="s">
        <v>10</v>
      </c>
      <c r="B46" t="s">
        <v>11</v>
      </c>
      <c r="C46" t="s">
        <v>5</v>
      </c>
      <c r="D46">
        <v>5</v>
      </c>
      <c r="E46">
        <v>5</v>
      </c>
      <c r="F46">
        <v>1</v>
      </c>
      <c r="G46">
        <v>6</v>
      </c>
      <c r="H46">
        <f t="shared" si="0"/>
        <v>4.25</v>
      </c>
      <c r="I46">
        <f t="shared" si="1"/>
        <v>1.0625</v>
      </c>
      <c r="L46" s="1" t="s">
        <v>10</v>
      </c>
      <c r="M46" t="s">
        <v>11</v>
      </c>
      <c r="N46" t="s">
        <v>5</v>
      </c>
      <c r="O46">
        <v>4</v>
      </c>
      <c r="P46">
        <v>5</v>
      </c>
      <c r="Q46">
        <v>2</v>
      </c>
      <c r="R46">
        <v>5</v>
      </c>
      <c r="S46">
        <f t="shared" si="2"/>
        <v>4</v>
      </c>
      <c r="T46">
        <f t="shared" si="3"/>
        <v>1</v>
      </c>
      <c r="W46" s="3" t="s">
        <v>10</v>
      </c>
      <c r="X46" s="2" t="s">
        <v>11</v>
      </c>
      <c r="Y46" s="2" t="s">
        <v>5</v>
      </c>
      <c r="Z46" s="2">
        <v>4</v>
      </c>
      <c r="AA46" s="2">
        <v>0</v>
      </c>
      <c r="AB46" s="2">
        <v>0</v>
      </c>
      <c r="AC46" s="2">
        <v>0</v>
      </c>
      <c r="AD46" s="2">
        <f t="shared" si="4"/>
        <v>1</v>
      </c>
      <c r="AE46" s="2">
        <f t="shared" si="5"/>
        <v>0.25</v>
      </c>
      <c r="AI46">
        <v>4.0625</v>
      </c>
      <c r="AJ46" s="4">
        <f>1*10^8</f>
        <v>100000000</v>
      </c>
      <c r="AW46" s="1" t="s">
        <v>10</v>
      </c>
      <c r="AX46" t="s">
        <v>11</v>
      </c>
      <c r="AY46" t="s">
        <v>5</v>
      </c>
      <c r="AZ46">
        <f t="shared" ref="AZ46:AZ49" si="22">(0.0336*I46^15.195)*1000 + 1</f>
        <v>85.412643549396478</v>
      </c>
      <c r="BA46">
        <f t="shared" si="14"/>
        <v>634</v>
      </c>
      <c r="BB46">
        <f>(0.01*AE46^16.509)*1000+1</f>
        <v>1.0000000011497188</v>
      </c>
      <c r="BC46">
        <f t="shared" si="8"/>
        <v>240.13754785018207</v>
      </c>
      <c r="BD46">
        <f t="shared" si="9"/>
        <v>343.69622780560388</v>
      </c>
      <c r="BE46">
        <f t="shared" si="10"/>
        <v>388.92174824061533</v>
      </c>
    </row>
    <row r="47" spans="1:57" x14ac:dyDescent="0.2">
      <c r="A47" s="1" t="s">
        <v>10</v>
      </c>
      <c r="B47" t="s">
        <v>11</v>
      </c>
      <c r="C47" t="s">
        <v>6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0</v>
      </c>
      <c r="L47" s="1" t="s">
        <v>10</v>
      </c>
      <c r="M47" t="s">
        <v>11</v>
      </c>
      <c r="N47" t="s">
        <v>6</v>
      </c>
      <c r="O47">
        <v>0</v>
      </c>
      <c r="P47">
        <v>0</v>
      </c>
      <c r="Q47">
        <v>0</v>
      </c>
      <c r="R47">
        <v>0</v>
      </c>
      <c r="S47">
        <f t="shared" si="2"/>
        <v>0</v>
      </c>
      <c r="T47">
        <f t="shared" si="3"/>
        <v>0</v>
      </c>
      <c r="W47" s="3" t="s">
        <v>10</v>
      </c>
      <c r="X47" s="2" t="s">
        <v>11</v>
      </c>
      <c r="Y47" s="2" t="s">
        <v>6</v>
      </c>
      <c r="Z47" s="2">
        <v>0</v>
      </c>
      <c r="AA47" s="2">
        <v>0</v>
      </c>
      <c r="AB47" s="2">
        <v>0</v>
      </c>
      <c r="AC47" s="2">
        <v>0</v>
      </c>
      <c r="AD47" s="2">
        <f t="shared" si="4"/>
        <v>0</v>
      </c>
      <c r="AE47" s="2">
        <f t="shared" si="5"/>
        <v>0</v>
      </c>
      <c r="AI47">
        <v>3.5</v>
      </c>
      <c r="AJ47">
        <f>1*10^7</f>
        <v>10000000</v>
      </c>
      <c r="AW47" s="1" t="s">
        <v>10</v>
      </c>
      <c r="AX47" t="s">
        <v>11</v>
      </c>
      <c r="AY47" t="s">
        <v>6</v>
      </c>
      <c r="AZ47">
        <f t="shared" si="22"/>
        <v>1</v>
      </c>
      <c r="BA47">
        <f>(0.633*T47^13.977)*1000+1</f>
        <v>1</v>
      </c>
      <c r="BB47">
        <f t="shared" si="12"/>
        <v>1</v>
      </c>
      <c r="BC47">
        <f t="shared" si="8"/>
        <v>1</v>
      </c>
      <c r="BD47">
        <f t="shared" si="9"/>
        <v>0</v>
      </c>
      <c r="BE47">
        <v>0</v>
      </c>
    </row>
    <row r="48" spans="1:57" x14ac:dyDescent="0.2">
      <c r="A48" s="1" t="s">
        <v>10</v>
      </c>
      <c r="B48" t="s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  <c r="I48">
        <f t="shared" si="1"/>
        <v>0</v>
      </c>
      <c r="L48" s="1" t="s">
        <v>10</v>
      </c>
      <c r="M48" t="s">
        <v>11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2"/>
        <v>0</v>
      </c>
      <c r="T48">
        <f t="shared" si="3"/>
        <v>0</v>
      </c>
      <c r="W48" s="3" t="s">
        <v>10</v>
      </c>
      <c r="X48" s="2" t="s">
        <v>11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f t="shared" si="4"/>
        <v>0</v>
      </c>
      <c r="AE48" s="2">
        <f t="shared" si="5"/>
        <v>0</v>
      </c>
      <c r="AI48">
        <v>3</v>
      </c>
      <c r="AJ48">
        <f>1*10^6</f>
        <v>1000000</v>
      </c>
      <c r="AW48" s="1" t="s">
        <v>10</v>
      </c>
      <c r="AX48" t="s">
        <v>11</v>
      </c>
      <c r="AY48">
        <v>0</v>
      </c>
      <c r="AZ48">
        <f t="shared" si="22"/>
        <v>1</v>
      </c>
      <c r="BA48">
        <f>(0.633*T48^13.977)*1000+1</f>
        <v>1</v>
      </c>
      <c r="BB48">
        <f t="shared" si="12"/>
        <v>1</v>
      </c>
      <c r="BC48">
        <f t="shared" si="8"/>
        <v>1</v>
      </c>
      <c r="BD48">
        <f t="shared" si="9"/>
        <v>0</v>
      </c>
      <c r="BE48">
        <v>0</v>
      </c>
    </row>
    <row r="49" spans="1:57" x14ac:dyDescent="0.2">
      <c r="A49" t="s">
        <v>2</v>
      </c>
      <c r="B49" t="s">
        <v>12</v>
      </c>
      <c r="C49" t="s">
        <v>4</v>
      </c>
      <c r="D49">
        <v>10</v>
      </c>
      <c r="E49">
        <v>11</v>
      </c>
      <c r="F49">
        <v>11</v>
      </c>
      <c r="G49">
        <v>11</v>
      </c>
      <c r="H49">
        <f t="shared" si="0"/>
        <v>10.75</v>
      </c>
      <c r="I49">
        <f t="shared" si="1"/>
        <v>2.6875</v>
      </c>
      <c r="L49" t="s">
        <v>2</v>
      </c>
      <c r="M49" t="s">
        <v>12</v>
      </c>
      <c r="N49" t="s">
        <v>4</v>
      </c>
      <c r="O49" t="s">
        <v>24</v>
      </c>
      <c r="P49" t="s">
        <v>24</v>
      </c>
      <c r="Q49" t="s">
        <v>24</v>
      </c>
      <c r="R49" t="s">
        <v>24</v>
      </c>
      <c r="S49" t="s">
        <v>24</v>
      </c>
      <c r="T49" t="s">
        <v>24</v>
      </c>
      <c r="W49" s="2" t="s">
        <v>2</v>
      </c>
      <c r="X49" s="2" t="s">
        <v>12</v>
      </c>
      <c r="Y49" s="2" t="s">
        <v>4</v>
      </c>
      <c r="Z49" s="2">
        <v>13</v>
      </c>
      <c r="AA49" s="2">
        <v>13</v>
      </c>
      <c r="AB49" s="2">
        <v>14</v>
      </c>
      <c r="AC49" s="2">
        <v>13</v>
      </c>
      <c r="AD49" s="2">
        <f t="shared" si="4"/>
        <v>13.25</v>
      </c>
      <c r="AE49" s="2">
        <f t="shared" si="5"/>
        <v>3.3125</v>
      </c>
      <c r="AI49">
        <v>2.6875</v>
      </c>
      <c r="AJ49">
        <f>1*10^5</f>
        <v>100000</v>
      </c>
      <c r="AW49" t="s">
        <v>2</v>
      </c>
      <c r="AX49" t="s">
        <v>12</v>
      </c>
      <c r="AY49" t="s">
        <v>4</v>
      </c>
      <c r="AZ49">
        <f t="shared" si="22"/>
        <v>112276619.29425645</v>
      </c>
      <c r="BA49" t="s">
        <v>24</v>
      </c>
      <c r="BB49">
        <f t="shared" si="12"/>
        <v>3865926008.9304399</v>
      </c>
      <c r="BC49">
        <f>AVERAGE(AZ49,BB49)</f>
        <v>1989101314.1123481</v>
      </c>
      <c r="BD49">
        <f>STDEV(AZ49,BB49)</f>
        <v>2654230937.6084905</v>
      </c>
      <c r="BE49">
        <f>CONFIDENCE(0.05,BD49,2)</f>
        <v>3678508807.1388369</v>
      </c>
    </row>
    <row r="50" spans="1:57" x14ac:dyDescent="0.2">
      <c r="A50" t="s">
        <v>2</v>
      </c>
      <c r="B50" t="s">
        <v>12</v>
      </c>
      <c r="C50" t="s">
        <v>5</v>
      </c>
      <c r="D50">
        <v>10</v>
      </c>
      <c r="E50">
        <v>10</v>
      </c>
      <c r="F50">
        <v>10</v>
      </c>
      <c r="G50">
        <v>9</v>
      </c>
      <c r="H50">
        <f t="shared" si="0"/>
        <v>9.75</v>
      </c>
      <c r="I50">
        <f t="shared" si="1"/>
        <v>2.4375</v>
      </c>
      <c r="L50" t="s">
        <v>2</v>
      </c>
      <c r="M50" t="s">
        <v>12</v>
      </c>
      <c r="N50" t="s">
        <v>5</v>
      </c>
      <c r="O50">
        <v>10</v>
      </c>
      <c r="P50">
        <v>10</v>
      </c>
      <c r="Q50">
        <v>9</v>
      </c>
      <c r="R50">
        <v>10</v>
      </c>
      <c r="S50">
        <f t="shared" si="2"/>
        <v>9.75</v>
      </c>
      <c r="T50">
        <f t="shared" si="3"/>
        <v>2.4375</v>
      </c>
      <c r="W50" s="2" t="s">
        <v>2</v>
      </c>
      <c r="X50" s="2" t="s">
        <v>12</v>
      </c>
      <c r="Y50" s="2" t="s">
        <v>5</v>
      </c>
      <c r="Z50" s="2">
        <v>12</v>
      </c>
      <c r="AA50" s="2">
        <v>11</v>
      </c>
      <c r="AB50" s="2">
        <v>11</v>
      </c>
      <c r="AC50" s="2">
        <v>11</v>
      </c>
      <c r="AD50" s="2">
        <f t="shared" si="4"/>
        <v>11.25</v>
      </c>
      <c r="AE50" s="2">
        <f t="shared" si="5"/>
        <v>2.8125</v>
      </c>
      <c r="AI50">
        <v>2.3125</v>
      </c>
      <c r="AJ50">
        <f>1*10^4</f>
        <v>10000</v>
      </c>
      <c r="AW50" t="s">
        <v>2</v>
      </c>
      <c r="AX50" t="s">
        <v>12</v>
      </c>
      <c r="AY50" t="s">
        <v>5</v>
      </c>
      <c r="AZ50">
        <f>(0.0336*I50^15.195)*1000 + 1</f>
        <v>25466124.723299913</v>
      </c>
      <c r="BA50">
        <f t="shared" ref="BA49:BA68" si="23">(0.633*T50^13.977)*1000+1</f>
        <v>162079738.57456768</v>
      </c>
      <c r="BB50">
        <f t="shared" si="12"/>
        <v>259458915.17477262</v>
      </c>
      <c r="BC50">
        <f t="shared" si="8"/>
        <v>149001592.82421342</v>
      </c>
      <c r="BD50">
        <f t="shared" si="9"/>
        <v>117543332.08658557</v>
      </c>
      <c r="BE50">
        <f t="shared" si="10"/>
        <v>133010357.72495815</v>
      </c>
    </row>
    <row r="51" spans="1:57" x14ac:dyDescent="0.2">
      <c r="A51" t="s">
        <v>2</v>
      </c>
      <c r="B51" t="s">
        <v>12</v>
      </c>
      <c r="C51" t="s">
        <v>6</v>
      </c>
      <c r="D51">
        <v>10</v>
      </c>
      <c r="E51">
        <v>9</v>
      </c>
      <c r="F51">
        <v>9</v>
      </c>
      <c r="G51">
        <v>9</v>
      </c>
      <c r="H51">
        <f t="shared" si="0"/>
        <v>9.25</v>
      </c>
      <c r="I51">
        <f t="shared" si="1"/>
        <v>2.3125</v>
      </c>
      <c r="L51" t="s">
        <v>2</v>
      </c>
      <c r="M51" t="s">
        <v>12</v>
      </c>
      <c r="N51" t="s">
        <v>6</v>
      </c>
      <c r="O51">
        <v>8</v>
      </c>
      <c r="P51">
        <v>9</v>
      </c>
      <c r="Q51">
        <v>9</v>
      </c>
      <c r="R51">
        <v>10</v>
      </c>
      <c r="S51">
        <f t="shared" si="2"/>
        <v>9</v>
      </c>
      <c r="T51">
        <f t="shared" si="3"/>
        <v>2.25</v>
      </c>
      <c r="W51" s="2" t="s">
        <v>2</v>
      </c>
      <c r="X51" s="2" t="s">
        <v>12</v>
      </c>
      <c r="Y51" s="2" t="s">
        <v>6</v>
      </c>
      <c r="Z51" s="2">
        <v>10</v>
      </c>
      <c r="AA51" s="2">
        <v>10</v>
      </c>
      <c r="AB51" s="2">
        <v>10</v>
      </c>
      <c r="AC51" s="2">
        <v>9</v>
      </c>
      <c r="AD51" s="2">
        <f t="shared" si="4"/>
        <v>9.75</v>
      </c>
      <c r="AE51" s="2">
        <f t="shared" si="5"/>
        <v>2.4375</v>
      </c>
      <c r="AW51" t="s">
        <v>2</v>
      </c>
      <c r="AX51" t="s">
        <v>12</v>
      </c>
      <c r="AY51" t="s">
        <v>6</v>
      </c>
      <c r="AZ51">
        <f>(0.0336*I51^15.195)*1000 + 1</f>
        <v>11443565.930421749</v>
      </c>
      <c r="BA51">
        <f t="shared" si="23"/>
        <v>52949123.318034843</v>
      </c>
      <c r="BB51">
        <f t="shared" si="12"/>
        <v>24438177.873920828</v>
      </c>
      <c r="BC51">
        <f t="shared" si="8"/>
        <v>29610289.040792476</v>
      </c>
      <c r="BD51">
        <f t="shared" si="9"/>
        <v>21230658.820582312</v>
      </c>
      <c r="BE51">
        <f t="shared" si="10"/>
        <v>24024310.646409381</v>
      </c>
    </row>
    <row r="52" spans="1:57" x14ac:dyDescent="0.2">
      <c r="A52" t="s">
        <v>2</v>
      </c>
      <c r="B52" t="s">
        <v>12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  <c r="I52">
        <f t="shared" si="1"/>
        <v>0</v>
      </c>
      <c r="L52" t="s">
        <v>2</v>
      </c>
      <c r="M52" t="s">
        <v>12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2"/>
        <v>0</v>
      </c>
      <c r="T52">
        <f t="shared" si="3"/>
        <v>0</v>
      </c>
      <c r="W52" s="2" t="s">
        <v>2</v>
      </c>
      <c r="X52" s="2" t="s">
        <v>12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f t="shared" si="4"/>
        <v>0</v>
      </c>
      <c r="AE52" s="2">
        <f t="shared" si="5"/>
        <v>0</v>
      </c>
      <c r="AW52" t="s">
        <v>2</v>
      </c>
      <c r="AX52" t="s">
        <v>12</v>
      </c>
      <c r="AY52">
        <v>0</v>
      </c>
      <c r="AZ52">
        <f>(0.0336*I52^15.195)*1000 + 1</f>
        <v>1</v>
      </c>
      <c r="BA52">
        <f t="shared" si="23"/>
        <v>1</v>
      </c>
      <c r="BB52">
        <f t="shared" si="12"/>
        <v>1</v>
      </c>
      <c r="BC52">
        <f t="shared" si="8"/>
        <v>1</v>
      </c>
      <c r="BD52">
        <f t="shared" si="9"/>
        <v>0</v>
      </c>
      <c r="BE52">
        <v>0</v>
      </c>
    </row>
    <row r="53" spans="1:57" ht="19" x14ac:dyDescent="0.2">
      <c r="A53" s="1" t="s">
        <v>7</v>
      </c>
      <c r="B53" t="s">
        <v>12</v>
      </c>
      <c r="C53" t="s">
        <v>4</v>
      </c>
      <c r="D53">
        <v>10</v>
      </c>
      <c r="E53">
        <v>11</v>
      </c>
      <c r="F53">
        <v>10</v>
      </c>
      <c r="G53">
        <v>11</v>
      </c>
      <c r="H53">
        <f t="shared" si="0"/>
        <v>10.5</v>
      </c>
      <c r="I53">
        <f t="shared" si="1"/>
        <v>2.625</v>
      </c>
      <c r="L53" s="1" t="s">
        <v>7</v>
      </c>
      <c r="M53" t="s">
        <v>12</v>
      </c>
      <c r="N53" t="s">
        <v>4</v>
      </c>
      <c r="O53">
        <v>10</v>
      </c>
      <c r="P53">
        <v>10</v>
      </c>
      <c r="Q53">
        <v>11</v>
      </c>
      <c r="R53">
        <v>10</v>
      </c>
      <c r="S53">
        <f t="shared" si="2"/>
        <v>10.25</v>
      </c>
      <c r="T53">
        <f t="shared" si="3"/>
        <v>2.5625</v>
      </c>
      <c r="W53" s="3" t="s">
        <v>7</v>
      </c>
      <c r="X53" s="2" t="s">
        <v>12</v>
      </c>
      <c r="Y53" s="2" t="s">
        <v>4</v>
      </c>
      <c r="Z53" s="2">
        <v>12</v>
      </c>
      <c r="AA53" s="2">
        <v>12</v>
      </c>
      <c r="AB53" s="2">
        <v>12</v>
      </c>
      <c r="AC53" s="2">
        <v>12</v>
      </c>
      <c r="AD53" s="2">
        <f t="shared" si="4"/>
        <v>12</v>
      </c>
      <c r="AE53" s="2">
        <f t="shared" si="5"/>
        <v>3</v>
      </c>
      <c r="AI53" t="s">
        <v>44</v>
      </c>
      <c r="AW53" s="1" t="s">
        <v>7</v>
      </c>
      <c r="AX53" t="s">
        <v>12</v>
      </c>
      <c r="AY53" t="s">
        <v>4</v>
      </c>
      <c r="AZ53">
        <f>(0.0336*I53^15.195)*1000 + 1</f>
        <v>78525211.365810454</v>
      </c>
      <c r="BA53">
        <f t="shared" si="23"/>
        <v>326060867.09772623</v>
      </c>
      <c r="BB53">
        <f t="shared" si="12"/>
        <v>752999685.38139963</v>
      </c>
      <c r="BC53">
        <f t="shared" si="8"/>
        <v>385861921.28164548</v>
      </c>
      <c r="BD53">
        <f t="shared" si="9"/>
        <v>341190677.75333846</v>
      </c>
      <c r="BE53">
        <f t="shared" si="10"/>
        <v>386086503.54545796</v>
      </c>
    </row>
    <row r="54" spans="1:57" x14ac:dyDescent="0.2">
      <c r="A54" s="1" t="s">
        <v>7</v>
      </c>
      <c r="B54" t="s">
        <v>12</v>
      </c>
      <c r="C54" t="s">
        <v>5</v>
      </c>
      <c r="D54">
        <v>9</v>
      </c>
      <c r="E54">
        <v>9</v>
      </c>
      <c r="F54">
        <v>10</v>
      </c>
      <c r="G54">
        <v>10</v>
      </c>
      <c r="H54">
        <f t="shared" si="0"/>
        <v>9.5</v>
      </c>
      <c r="I54">
        <f t="shared" si="1"/>
        <v>2.375</v>
      </c>
      <c r="L54" s="1" t="s">
        <v>7</v>
      </c>
      <c r="M54" t="s">
        <v>12</v>
      </c>
      <c r="N54" t="s">
        <v>5</v>
      </c>
      <c r="O54">
        <v>9</v>
      </c>
      <c r="P54">
        <v>9</v>
      </c>
      <c r="Q54">
        <v>10</v>
      </c>
      <c r="R54">
        <v>10</v>
      </c>
      <c r="S54">
        <f t="shared" si="2"/>
        <v>9.5</v>
      </c>
      <c r="T54">
        <f t="shared" si="3"/>
        <v>2.375</v>
      </c>
      <c r="W54" s="3" t="s">
        <v>7</v>
      </c>
      <c r="X54" s="2" t="s">
        <v>12</v>
      </c>
      <c r="Y54" s="2" t="s">
        <v>5</v>
      </c>
      <c r="Z54" s="2">
        <v>11</v>
      </c>
      <c r="AA54" s="2">
        <v>11</v>
      </c>
      <c r="AB54" s="2">
        <v>10</v>
      </c>
      <c r="AC54" s="2">
        <v>10</v>
      </c>
      <c r="AD54" s="2">
        <f t="shared" si="4"/>
        <v>10.5</v>
      </c>
      <c r="AE54" s="2">
        <f t="shared" si="5"/>
        <v>2.625</v>
      </c>
      <c r="AW54" s="1" t="s">
        <v>7</v>
      </c>
      <c r="AX54" t="s">
        <v>12</v>
      </c>
      <c r="AY54" t="s">
        <v>5</v>
      </c>
      <c r="AZ54">
        <f t="shared" ref="AZ54:AZ55" si="24">(0.0336*I54^15.195)*1000 + 1</f>
        <v>17161210.437445637</v>
      </c>
      <c r="BA54">
        <f t="shared" si="23"/>
        <v>112733774.00927484</v>
      </c>
      <c r="BB54">
        <f t="shared" si="12"/>
        <v>83062643.148290977</v>
      </c>
      <c r="BC54">
        <f t="shared" si="8"/>
        <v>70985875.865003824</v>
      </c>
      <c r="BD54">
        <f t="shared" si="9"/>
        <v>48917430.001317926</v>
      </c>
      <c r="BE54">
        <f t="shared" si="10"/>
        <v>55354265.937161081</v>
      </c>
    </row>
    <row r="55" spans="1:57" x14ac:dyDescent="0.2">
      <c r="A55" s="1" t="s">
        <v>7</v>
      </c>
      <c r="B55" t="s">
        <v>12</v>
      </c>
      <c r="C55" t="s">
        <v>6</v>
      </c>
      <c r="D55">
        <v>9</v>
      </c>
      <c r="E55">
        <v>8</v>
      </c>
      <c r="F55">
        <v>8</v>
      </c>
      <c r="G55">
        <v>8</v>
      </c>
      <c r="H55">
        <f t="shared" si="0"/>
        <v>8.25</v>
      </c>
      <c r="I55">
        <f t="shared" si="1"/>
        <v>2.0625</v>
      </c>
      <c r="L55" s="1" t="s">
        <v>7</v>
      </c>
      <c r="M55" t="s">
        <v>12</v>
      </c>
      <c r="N55" t="s">
        <v>6</v>
      </c>
      <c r="O55">
        <v>9</v>
      </c>
      <c r="P55">
        <v>9</v>
      </c>
      <c r="Q55">
        <v>9</v>
      </c>
      <c r="R55">
        <v>9</v>
      </c>
      <c r="S55">
        <f t="shared" si="2"/>
        <v>9</v>
      </c>
      <c r="T55">
        <f t="shared" si="3"/>
        <v>2.25</v>
      </c>
      <c r="W55" s="3" t="s">
        <v>7</v>
      </c>
      <c r="X55" s="2" t="s">
        <v>12</v>
      </c>
      <c r="Y55" s="2" t="s">
        <v>6</v>
      </c>
      <c r="Z55" s="2">
        <v>9</v>
      </c>
      <c r="AA55" s="2">
        <v>9</v>
      </c>
      <c r="AB55" s="2">
        <v>9</v>
      </c>
      <c r="AC55" s="2">
        <v>10</v>
      </c>
      <c r="AD55" s="2">
        <f t="shared" si="4"/>
        <v>9.25</v>
      </c>
      <c r="AE55" s="2">
        <f t="shared" si="5"/>
        <v>2.3125</v>
      </c>
      <c r="AW55" s="1" t="s">
        <v>7</v>
      </c>
      <c r="AX55" t="s">
        <v>12</v>
      </c>
      <c r="AY55" t="s">
        <v>6</v>
      </c>
      <c r="AZ55">
        <f t="shared" si="24"/>
        <v>2011665.0619084197</v>
      </c>
      <c r="BA55">
        <f t="shared" si="23"/>
        <v>52949123.318034843</v>
      </c>
      <c r="BB55">
        <f t="shared" si="12"/>
        <v>10247678.959838955</v>
      </c>
      <c r="BC55">
        <f t="shared" si="8"/>
        <v>21736155.779927406</v>
      </c>
      <c r="BD55">
        <f t="shared" si="9"/>
        <v>27343097.632363047</v>
      </c>
      <c r="BE55">
        <f t="shared" si="10"/>
        <v>30941059.206233967</v>
      </c>
    </row>
    <row r="56" spans="1:57" x14ac:dyDescent="0.2">
      <c r="A56" s="1" t="s">
        <v>7</v>
      </c>
      <c r="B56" t="s">
        <v>12</v>
      </c>
      <c r="C56">
        <v>0</v>
      </c>
      <c r="D56" t="s">
        <v>24</v>
      </c>
      <c r="E56" t="s">
        <v>24</v>
      </c>
      <c r="F56" t="s">
        <v>24</v>
      </c>
      <c r="G56" t="s">
        <v>24</v>
      </c>
      <c r="H56" t="s">
        <v>114</v>
      </c>
      <c r="I56" t="s">
        <v>114</v>
      </c>
      <c r="L56" s="1" t="s">
        <v>7</v>
      </c>
      <c r="M56" t="s">
        <v>12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2"/>
        <v>0</v>
      </c>
      <c r="T56">
        <f t="shared" si="3"/>
        <v>0</v>
      </c>
      <c r="W56" s="3" t="s">
        <v>7</v>
      </c>
      <c r="X56" s="2" t="s">
        <v>12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f t="shared" si="4"/>
        <v>0</v>
      </c>
      <c r="AE56" s="2">
        <f t="shared" si="5"/>
        <v>0</v>
      </c>
      <c r="AW56" s="1" t="s">
        <v>7</v>
      </c>
      <c r="AX56" t="s">
        <v>12</v>
      </c>
      <c r="AY56">
        <v>0</v>
      </c>
      <c r="AZ56" t="s">
        <v>24</v>
      </c>
      <c r="BA56">
        <f t="shared" si="23"/>
        <v>1</v>
      </c>
      <c r="BB56">
        <f t="shared" si="12"/>
        <v>1</v>
      </c>
      <c r="BC56">
        <f>AVERAGE(BA56,BB56)</f>
        <v>1</v>
      </c>
      <c r="BD56">
        <f>STDEV(BA56,BB56)</f>
        <v>0</v>
      </c>
      <c r="BE56">
        <v>0</v>
      </c>
    </row>
    <row r="57" spans="1:57" x14ac:dyDescent="0.2">
      <c r="A57" s="1" t="s">
        <v>8</v>
      </c>
      <c r="B57" t="s">
        <v>12</v>
      </c>
      <c r="C57" t="s">
        <v>4</v>
      </c>
      <c r="D57">
        <v>10</v>
      </c>
      <c r="E57">
        <v>11</v>
      </c>
      <c r="F57">
        <v>10</v>
      </c>
      <c r="G57">
        <v>11</v>
      </c>
      <c r="H57">
        <f t="shared" si="0"/>
        <v>10.5</v>
      </c>
      <c r="I57">
        <f t="shared" si="1"/>
        <v>2.625</v>
      </c>
      <c r="L57" s="1" t="s">
        <v>8</v>
      </c>
      <c r="M57" t="s">
        <v>12</v>
      </c>
      <c r="N57" t="s">
        <v>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  <c r="T57" t="s">
        <v>24</v>
      </c>
      <c r="W57" s="3" t="s">
        <v>8</v>
      </c>
      <c r="X57" s="2" t="s">
        <v>12</v>
      </c>
      <c r="Y57" s="2" t="s">
        <v>4</v>
      </c>
      <c r="Z57" s="2">
        <v>11</v>
      </c>
      <c r="AA57" s="2">
        <v>12</v>
      </c>
      <c r="AB57" s="2">
        <v>12</v>
      </c>
      <c r="AC57" s="2">
        <v>12</v>
      </c>
      <c r="AD57" s="2">
        <f t="shared" si="4"/>
        <v>11.75</v>
      </c>
      <c r="AE57" s="2">
        <f t="shared" si="5"/>
        <v>2.9375</v>
      </c>
      <c r="AW57" s="1" t="s">
        <v>8</v>
      </c>
      <c r="AX57" t="s">
        <v>12</v>
      </c>
      <c r="AY57" t="s">
        <v>4</v>
      </c>
      <c r="AZ57">
        <f>(0.0336*I57^15.195)*1000 + 1</f>
        <v>78525211.365810454</v>
      </c>
      <c r="BA57" t="e">
        <f t="shared" si="23"/>
        <v>#VALUE!</v>
      </c>
      <c r="BB57">
        <f t="shared" si="12"/>
        <v>531920519.14904612</v>
      </c>
      <c r="BC57">
        <f>AVERAGE(AZ57,BB57)</f>
        <v>305222865.25742829</v>
      </c>
      <c r="BD57">
        <f>STDEV(AZ57,BB57)</f>
        <v>320598896.69168782</v>
      </c>
      <c r="BE57">
        <f>CONFIDENCE(0.05,BD57,2)</f>
        <v>444319237.00729728</v>
      </c>
    </row>
    <row r="58" spans="1:57" x14ac:dyDescent="0.2">
      <c r="A58" s="1" t="s">
        <v>8</v>
      </c>
      <c r="B58" t="s">
        <v>12</v>
      </c>
      <c r="C58" t="s">
        <v>5</v>
      </c>
      <c r="D58">
        <v>9</v>
      </c>
      <c r="E58">
        <v>10</v>
      </c>
      <c r="F58">
        <v>10</v>
      </c>
      <c r="G58">
        <v>10</v>
      </c>
      <c r="H58">
        <f t="shared" si="0"/>
        <v>9.75</v>
      </c>
      <c r="I58">
        <f t="shared" si="1"/>
        <v>2.4375</v>
      </c>
      <c r="L58" s="1" t="s">
        <v>8</v>
      </c>
      <c r="M58" t="s">
        <v>12</v>
      </c>
      <c r="N58" t="s">
        <v>5</v>
      </c>
      <c r="O58">
        <v>10</v>
      </c>
      <c r="P58">
        <v>9</v>
      </c>
      <c r="Q58">
        <v>10</v>
      </c>
      <c r="R58">
        <v>9</v>
      </c>
      <c r="S58">
        <f t="shared" si="2"/>
        <v>9.5</v>
      </c>
      <c r="T58">
        <f t="shared" si="3"/>
        <v>2.375</v>
      </c>
      <c r="W58" s="3" t="s">
        <v>8</v>
      </c>
      <c r="X58" s="2" t="s">
        <v>12</v>
      </c>
      <c r="Y58" s="2" t="s">
        <v>5</v>
      </c>
      <c r="Z58" s="2">
        <v>11</v>
      </c>
      <c r="AA58" s="2">
        <v>10</v>
      </c>
      <c r="AB58" s="2">
        <v>10</v>
      </c>
      <c r="AC58" s="2">
        <v>11</v>
      </c>
      <c r="AD58" s="2">
        <f t="shared" si="4"/>
        <v>10.5</v>
      </c>
      <c r="AE58" s="2">
        <f t="shared" si="5"/>
        <v>2.625</v>
      </c>
      <c r="AW58" s="1" t="s">
        <v>8</v>
      </c>
      <c r="AX58" t="s">
        <v>12</v>
      </c>
      <c r="AY58" t="s">
        <v>5</v>
      </c>
      <c r="AZ58">
        <f t="shared" ref="AZ58:AZ59" si="25">(0.0336*I58^15.195)*1000 + 1</f>
        <v>25466124.723299913</v>
      </c>
      <c r="BA58">
        <f t="shared" si="23"/>
        <v>112733774.00927484</v>
      </c>
      <c r="BB58">
        <f t="shared" si="12"/>
        <v>83062643.148290977</v>
      </c>
      <c r="BC58">
        <f t="shared" si="8"/>
        <v>73754180.626955256</v>
      </c>
      <c r="BD58">
        <f t="shared" si="9"/>
        <v>44372246.49325648</v>
      </c>
      <c r="BE58">
        <f t="shared" si="10"/>
        <v>50211001.120680459</v>
      </c>
    </row>
    <row r="59" spans="1:57" x14ac:dyDescent="0.2">
      <c r="A59" s="1" t="s">
        <v>8</v>
      </c>
      <c r="B59" t="s">
        <v>12</v>
      </c>
      <c r="C59" t="s">
        <v>6</v>
      </c>
      <c r="D59" t="s">
        <v>24</v>
      </c>
      <c r="E59" t="s">
        <v>24</v>
      </c>
      <c r="F59" t="s">
        <v>24</v>
      </c>
      <c r="G59" t="s">
        <v>24</v>
      </c>
      <c r="H59" t="s">
        <v>114</v>
      </c>
      <c r="I59" t="s">
        <v>114</v>
      </c>
      <c r="L59" s="1" t="s">
        <v>8</v>
      </c>
      <c r="M59" t="s">
        <v>12</v>
      </c>
      <c r="N59" t="s">
        <v>6</v>
      </c>
      <c r="O59">
        <v>9</v>
      </c>
      <c r="P59">
        <v>10</v>
      </c>
      <c r="Q59">
        <v>9</v>
      </c>
      <c r="R59">
        <v>9</v>
      </c>
      <c r="S59">
        <f t="shared" si="2"/>
        <v>9.25</v>
      </c>
      <c r="T59">
        <f t="shared" si="3"/>
        <v>2.3125</v>
      </c>
      <c r="W59" s="3" t="s">
        <v>8</v>
      </c>
      <c r="X59" s="2" t="s">
        <v>12</v>
      </c>
      <c r="Y59" s="2" t="s">
        <v>6</v>
      </c>
      <c r="Z59" s="2">
        <v>10</v>
      </c>
      <c r="AA59" s="2">
        <v>9</v>
      </c>
      <c r="AB59" s="2">
        <v>10</v>
      </c>
      <c r="AC59" s="2">
        <v>10</v>
      </c>
      <c r="AD59" s="2">
        <f t="shared" si="4"/>
        <v>9.75</v>
      </c>
      <c r="AE59" s="2">
        <f t="shared" si="5"/>
        <v>2.4375</v>
      </c>
      <c r="AW59" s="1" t="s">
        <v>8</v>
      </c>
      <c r="AX59" t="s">
        <v>12</v>
      </c>
      <c r="AY59" t="s">
        <v>6</v>
      </c>
      <c r="AZ59" t="s">
        <v>24</v>
      </c>
      <c r="BA59">
        <f t="shared" si="23"/>
        <v>77655856.719392434</v>
      </c>
      <c r="BB59">
        <f t="shared" si="12"/>
        <v>24438177.873920828</v>
      </c>
      <c r="BC59">
        <f>AVERAGE(BA59,BB59)</f>
        <v>51047017.296656631</v>
      </c>
      <c r="BD59">
        <f>STDEV(BA59,BB59)</f>
        <v>37630581.590640835</v>
      </c>
      <c r="BE59">
        <f>CONFIDENCE(0.05,BD59,2)</f>
        <v>52152366.938971706</v>
      </c>
    </row>
    <row r="60" spans="1:57" x14ac:dyDescent="0.2">
      <c r="A60" s="1" t="s">
        <v>8</v>
      </c>
      <c r="B60" t="s">
        <v>12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  <c r="I60">
        <f t="shared" si="1"/>
        <v>0</v>
      </c>
      <c r="L60" s="1" t="s">
        <v>8</v>
      </c>
      <c r="M60" t="s">
        <v>12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2"/>
        <v>0</v>
      </c>
      <c r="T60">
        <f t="shared" si="3"/>
        <v>0</v>
      </c>
      <c r="W60" s="3" t="s">
        <v>8</v>
      </c>
      <c r="X60" s="2" t="s">
        <v>12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f t="shared" si="4"/>
        <v>0</v>
      </c>
      <c r="AE60" s="2">
        <f t="shared" si="5"/>
        <v>0</v>
      </c>
      <c r="AW60" s="1" t="s">
        <v>8</v>
      </c>
      <c r="AX60" t="s">
        <v>12</v>
      </c>
      <c r="AY60">
        <v>0</v>
      </c>
      <c r="AZ60">
        <f>(0.0336*I60^15.195)*1000 + 1</f>
        <v>1</v>
      </c>
      <c r="BA60">
        <f t="shared" si="23"/>
        <v>1</v>
      </c>
      <c r="BB60">
        <f t="shared" si="12"/>
        <v>1</v>
      </c>
      <c r="BC60">
        <f t="shared" si="8"/>
        <v>1</v>
      </c>
      <c r="BD60">
        <f t="shared" si="9"/>
        <v>0</v>
      </c>
      <c r="BE60">
        <v>0</v>
      </c>
    </row>
    <row r="61" spans="1:57" x14ac:dyDescent="0.2">
      <c r="A61" s="1" t="s">
        <v>9</v>
      </c>
      <c r="B61" t="s">
        <v>12</v>
      </c>
      <c r="C61" t="s">
        <v>4</v>
      </c>
      <c r="D61">
        <v>11</v>
      </c>
      <c r="E61">
        <v>10</v>
      </c>
      <c r="F61">
        <v>11</v>
      </c>
      <c r="G61">
        <v>10</v>
      </c>
      <c r="H61">
        <f t="shared" si="0"/>
        <v>10.5</v>
      </c>
      <c r="I61">
        <f t="shared" si="1"/>
        <v>2.625</v>
      </c>
      <c r="L61" s="1" t="s">
        <v>9</v>
      </c>
      <c r="M61" t="s">
        <v>12</v>
      </c>
      <c r="N61" t="s">
        <v>4</v>
      </c>
      <c r="O61">
        <v>11</v>
      </c>
      <c r="P61">
        <v>11</v>
      </c>
      <c r="Q61">
        <v>11</v>
      </c>
      <c r="R61">
        <v>10</v>
      </c>
      <c r="S61">
        <f t="shared" si="2"/>
        <v>10.75</v>
      </c>
      <c r="T61">
        <f t="shared" si="3"/>
        <v>2.6875</v>
      </c>
      <c r="W61" s="3" t="s">
        <v>9</v>
      </c>
      <c r="X61" s="2" t="s">
        <v>12</v>
      </c>
      <c r="Y61" s="2" t="s">
        <v>4</v>
      </c>
      <c r="Z61" s="2">
        <v>13</v>
      </c>
      <c r="AA61" s="2">
        <v>12</v>
      </c>
      <c r="AB61" s="2">
        <v>12</v>
      </c>
      <c r="AC61" s="2">
        <v>12</v>
      </c>
      <c r="AD61" s="2">
        <f t="shared" si="4"/>
        <v>12.25</v>
      </c>
      <c r="AE61" s="2">
        <f t="shared" si="5"/>
        <v>3.0625</v>
      </c>
      <c r="AW61" s="1" t="s">
        <v>9</v>
      </c>
      <c r="AX61" t="s">
        <v>12</v>
      </c>
      <c r="AY61" t="s">
        <v>4</v>
      </c>
      <c r="AZ61">
        <f>(0.0336*I61^15.195)*1000 + 1</f>
        <v>78525211.365810454</v>
      </c>
      <c r="BA61">
        <f t="shared" si="23"/>
        <v>634464484.79627442</v>
      </c>
      <c r="BB61">
        <f t="shared" si="12"/>
        <v>1058352382.8356292</v>
      </c>
      <c r="BC61">
        <f t="shared" si="8"/>
        <v>590447359.66590464</v>
      </c>
      <c r="BD61">
        <f t="shared" si="9"/>
        <v>491394395.5380376</v>
      </c>
      <c r="BE61">
        <f t="shared" si="10"/>
        <v>556054887.79582679</v>
      </c>
    </row>
    <row r="62" spans="1:57" x14ac:dyDescent="0.2">
      <c r="A62" s="1" t="s">
        <v>9</v>
      </c>
      <c r="B62" t="s">
        <v>12</v>
      </c>
      <c r="C62" t="s">
        <v>5</v>
      </c>
      <c r="D62">
        <v>10</v>
      </c>
      <c r="E62">
        <v>9</v>
      </c>
      <c r="F62">
        <v>10</v>
      </c>
      <c r="G62">
        <v>10</v>
      </c>
      <c r="H62">
        <f t="shared" si="0"/>
        <v>9.75</v>
      </c>
      <c r="I62">
        <f t="shared" si="1"/>
        <v>2.4375</v>
      </c>
      <c r="L62" s="1" t="s">
        <v>9</v>
      </c>
      <c r="M62" t="s">
        <v>12</v>
      </c>
      <c r="N62" t="s">
        <v>5</v>
      </c>
      <c r="O62">
        <v>10</v>
      </c>
      <c r="P62">
        <v>9</v>
      </c>
      <c r="Q62">
        <v>9</v>
      </c>
      <c r="R62">
        <v>9</v>
      </c>
      <c r="S62">
        <f t="shared" si="2"/>
        <v>9.25</v>
      </c>
      <c r="T62">
        <f t="shared" si="3"/>
        <v>2.3125</v>
      </c>
      <c r="W62" s="3" t="s">
        <v>9</v>
      </c>
      <c r="X62" s="2" t="s">
        <v>12</v>
      </c>
      <c r="Y62" s="2" t="s">
        <v>5</v>
      </c>
      <c r="Z62" s="2">
        <v>10</v>
      </c>
      <c r="AA62" s="2">
        <v>11</v>
      </c>
      <c r="AB62" s="2">
        <v>11</v>
      </c>
      <c r="AC62" s="2">
        <v>12</v>
      </c>
      <c r="AD62" s="2">
        <f t="shared" si="4"/>
        <v>11</v>
      </c>
      <c r="AE62" s="2">
        <f t="shared" si="5"/>
        <v>2.75</v>
      </c>
      <c r="AW62" s="1" t="s">
        <v>9</v>
      </c>
      <c r="AX62" t="s">
        <v>12</v>
      </c>
      <c r="AY62" t="s">
        <v>5</v>
      </c>
      <c r="AZ62">
        <f t="shared" ref="AZ62:AZ63" si="26">(0.0336*I62^15.195)*1000 + 1</f>
        <v>25466124.723299913</v>
      </c>
      <c r="BA62">
        <f t="shared" si="23"/>
        <v>77655856.719392434</v>
      </c>
      <c r="BB62">
        <f t="shared" si="12"/>
        <v>179037269.11504358</v>
      </c>
      <c r="BC62">
        <f t="shared" si="8"/>
        <v>94053083.519245312</v>
      </c>
      <c r="BD62">
        <f t="shared" si="9"/>
        <v>78087616.703878239</v>
      </c>
      <c r="BE62">
        <f t="shared" si="10"/>
        <v>88362833.070116758</v>
      </c>
    </row>
    <row r="63" spans="1:57" x14ac:dyDescent="0.2">
      <c r="A63" s="1" t="s">
        <v>9</v>
      </c>
      <c r="B63" t="s">
        <v>12</v>
      </c>
      <c r="C63" t="s">
        <v>6</v>
      </c>
      <c r="D63">
        <v>9</v>
      </c>
      <c r="E63">
        <v>9</v>
      </c>
      <c r="F63">
        <v>8</v>
      </c>
      <c r="G63">
        <v>8</v>
      </c>
      <c r="H63">
        <f t="shared" si="0"/>
        <v>8.5</v>
      </c>
      <c r="I63">
        <f t="shared" si="1"/>
        <v>2.125</v>
      </c>
      <c r="L63" s="1" t="s">
        <v>9</v>
      </c>
      <c r="M63" t="s">
        <v>12</v>
      </c>
      <c r="N63" t="s">
        <v>6</v>
      </c>
      <c r="O63">
        <v>9</v>
      </c>
      <c r="P63">
        <v>9</v>
      </c>
      <c r="Q63">
        <v>8</v>
      </c>
      <c r="R63">
        <v>9</v>
      </c>
      <c r="S63">
        <f t="shared" si="2"/>
        <v>8.75</v>
      </c>
      <c r="T63">
        <f t="shared" si="3"/>
        <v>2.1875</v>
      </c>
      <c r="W63" s="3" t="s">
        <v>9</v>
      </c>
      <c r="X63" s="2" t="s">
        <v>12</v>
      </c>
      <c r="Y63" s="2" t="s">
        <v>6</v>
      </c>
      <c r="Z63" s="2">
        <v>10</v>
      </c>
      <c r="AA63" s="2">
        <v>11</v>
      </c>
      <c r="AB63" s="2">
        <v>10</v>
      </c>
      <c r="AC63" s="2">
        <v>10</v>
      </c>
      <c r="AD63" s="2">
        <f t="shared" si="4"/>
        <v>10.25</v>
      </c>
      <c r="AE63" s="2">
        <f t="shared" si="5"/>
        <v>2.5625</v>
      </c>
      <c r="AW63" s="1" t="s">
        <v>9</v>
      </c>
      <c r="AX63" t="s">
        <v>12</v>
      </c>
      <c r="AY63" t="s">
        <v>6</v>
      </c>
      <c r="AZ63">
        <f t="shared" si="26"/>
        <v>3166346.3808557717</v>
      </c>
      <c r="BA63">
        <f t="shared" si="23"/>
        <v>35715586.025958724</v>
      </c>
      <c r="BB63">
        <f t="shared" si="12"/>
        <v>55799705.227715492</v>
      </c>
      <c r="BC63">
        <f t="shared" si="8"/>
        <v>31560545.878176659</v>
      </c>
      <c r="BD63">
        <f t="shared" si="9"/>
        <v>26561548.991876163</v>
      </c>
      <c r="BE63">
        <f t="shared" si="10"/>
        <v>30056669.914172381</v>
      </c>
    </row>
    <row r="64" spans="1:57" x14ac:dyDescent="0.2">
      <c r="A64" s="1" t="s">
        <v>9</v>
      </c>
      <c r="B64" t="s">
        <v>12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  <c r="I64">
        <f t="shared" si="1"/>
        <v>0</v>
      </c>
      <c r="L64" s="1" t="s">
        <v>9</v>
      </c>
      <c r="M64" t="s">
        <v>12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2"/>
        <v>0</v>
      </c>
      <c r="T64">
        <f t="shared" si="3"/>
        <v>0</v>
      </c>
      <c r="W64" s="3" t="s">
        <v>9</v>
      </c>
      <c r="X64" s="2" t="s">
        <v>12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f t="shared" si="4"/>
        <v>0</v>
      </c>
      <c r="AE64" s="2">
        <f t="shared" si="5"/>
        <v>0</v>
      </c>
      <c r="AW64" s="1" t="s">
        <v>9</v>
      </c>
      <c r="AX64" t="s">
        <v>12</v>
      </c>
      <c r="AY64">
        <v>0</v>
      </c>
      <c r="AZ64">
        <f>(0.0336*I64^15.195)*1000 + 1</f>
        <v>1</v>
      </c>
      <c r="BA64">
        <f t="shared" si="23"/>
        <v>1</v>
      </c>
      <c r="BB64">
        <f t="shared" si="12"/>
        <v>1</v>
      </c>
      <c r="BC64">
        <f t="shared" si="8"/>
        <v>1</v>
      </c>
      <c r="BD64">
        <f t="shared" si="9"/>
        <v>0</v>
      </c>
      <c r="BE64">
        <v>0</v>
      </c>
    </row>
    <row r="65" spans="1:73" x14ac:dyDescent="0.2">
      <c r="A65" s="1" t="s">
        <v>10</v>
      </c>
      <c r="B65" t="s">
        <v>12</v>
      </c>
      <c r="C65" t="s">
        <v>4</v>
      </c>
      <c r="D65">
        <v>10</v>
      </c>
      <c r="E65">
        <v>9</v>
      </c>
      <c r="F65">
        <v>10</v>
      </c>
      <c r="G65">
        <v>10</v>
      </c>
      <c r="H65">
        <f t="shared" si="0"/>
        <v>9.75</v>
      </c>
      <c r="I65">
        <f t="shared" si="1"/>
        <v>2.4375</v>
      </c>
      <c r="L65" s="1" t="s">
        <v>10</v>
      </c>
      <c r="M65" t="s">
        <v>12</v>
      </c>
      <c r="N65" t="s">
        <v>4</v>
      </c>
      <c r="O65">
        <v>10</v>
      </c>
      <c r="P65">
        <v>9</v>
      </c>
      <c r="Q65">
        <v>10</v>
      </c>
      <c r="R65">
        <v>10</v>
      </c>
      <c r="S65">
        <f t="shared" si="2"/>
        <v>9.75</v>
      </c>
      <c r="T65">
        <f t="shared" si="3"/>
        <v>2.4375</v>
      </c>
      <c r="W65" s="3" t="s">
        <v>10</v>
      </c>
      <c r="X65" s="2" t="s">
        <v>12</v>
      </c>
      <c r="Y65" s="2" t="s">
        <v>4</v>
      </c>
      <c r="Z65" s="2">
        <v>7</v>
      </c>
      <c r="AA65" s="2">
        <v>8</v>
      </c>
      <c r="AB65" s="2">
        <v>8</v>
      </c>
      <c r="AC65" s="2">
        <v>8</v>
      </c>
      <c r="AD65" s="2">
        <f t="shared" si="4"/>
        <v>7.75</v>
      </c>
      <c r="AE65" s="2">
        <f t="shared" si="5"/>
        <v>1.9375</v>
      </c>
      <c r="AW65" s="1" t="s">
        <v>10</v>
      </c>
      <c r="AX65" t="s">
        <v>12</v>
      </c>
      <c r="AY65" t="s">
        <v>4</v>
      </c>
      <c r="AZ65">
        <f>(0.0336*I65^15.195)*1000 + 1</f>
        <v>25466124.723299913</v>
      </c>
      <c r="BA65">
        <f t="shared" si="23"/>
        <v>162079738.57456768</v>
      </c>
      <c r="BB65">
        <f t="shared" si="12"/>
        <v>552171.76614876976</v>
      </c>
      <c r="BC65">
        <f t="shared" si="8"/>
        <v>62699345.021338791</v>
      </c>
      <c r="BD65">
        <f t="shared" si="9"/>
        <v>86962769.218118727</v>
      </c>
      <c r="BE65">
        <f t="shared" si="10"/>
        <v>98405829.042981565</v>
      </c>
    </row>
    <row r="66" spans="1:73" x14ac:dyDescent="0.2">
      <c r="A66" s="1" t="s">
        <v>10</v>
      </c>
      <c r="B66" t="s">
        <v>12</v>
      </c>
      <c r="C66" t="s">
        <v>5</v>
      </c>
      <c r="D66">
        <v>6</v>
      </c>
      <c r="E66">
        <v>6</v>
      </c>
      <c r="F66">
        <v>7</v>
      </c>
      <c r="G66">
        <v>6</v>
      </c>
      <c r="H66">
        <f t="shared" si="0"/>
        <v>6.25</v>
      </c>
      <c r="I66">
        <f t="shared" si="1"/>
        <v>1.5625</v>
      </c>
      <c r="L66" s="1" t="s">
        <v>10</v>
      </c>
      <c r="M66" t="s">
        <v>12</v>
      </c>
      <c r="N66" t="s">
        <v>5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  <c r="T66" t="s">
        <v>24</v>
      </c>
      <c r="W66" s="3" t="s">
        <v>10</v>
      </c>
      <c r="X66" s="2" t="s">
        <v>12</v>
      </c>
      <c r="Y66" s="2" t="s">
        <v>5</v>
      </c>
      <c r="Z66" s="2">
        <v>0</v>
      </c>
      <c r="AA66" s="2">
        <v>0</v>
      </c>
      <c r="AB66" s="2">
        <v>0</v>
      </c>
      <c r="AC66" s="2">
        <v>0</v>
      </c>
      <c r="AD66" s="2">
        <f t="shared" si="4"/>
        <v>0</v>
      </c>
      <c r="AE66" s="2">
        <f t="shared" si="5"/>
        <v>0</v>
      </c>
      <c r="AW66" s="1" t="s">
        <v>10</v>
      </c>
      <c r="AX66" t="s">
        <v>12</v>
      </c>
      <c r="AY66" t="s">
        <v>5</v>
      </c>
      <c r="AZ66">
        <f t="shared" ref="AZ66:AZ68" si="27">(0.0336*I66^15.195)*1000 + 1</f>
        <v>29610.738554103104</v>
      </c>
      <c r="BA66" t="s">
        <v>24</v>
      </c>
      <c r="BB66">
        <f t="shared" si="12"/>
        <v>1</v>
      </c>
      <c r="BC66">
        <f>AVERAGE(AZ66,BB66)</f>
        <v>14805.869277051552</v>
      </c>
      <c r="BD66">
        <f>STDEV(AZ66,BB66)</f>
        <v>20937.246920767062</v>
      </c>
      <c r="BE66">
        <f>CONFIDENCE(0.05,BD66,2)</f>
        <v>29017.01057884458</v>
      </c>
    </row>
    <row r="67" spans="1:73" x14ac:dyDescent="0.2">
      <c r="A67" s="1" t="s">
        <v>10</v>
      </c>
      <c r="B67" t="s">
        <v>12</v>
      </c>
      <c r="C67" t="s">
        <v>6</v>
      </c>
      <c r="D67">
        <v>0</v>
      </c>
      <c r="E67">
        <v>0</v>
      </c>
      <c r="F67">
        <v>0</v>
      </c>
      <c r="G67">
        <v>0</v>
      </c>
      <c r="H67">
        <f t="shared" si="0"/>
        <v>0</v>
      </c>
      <c r="I67">
        <f t="shared" si="1"/>
        <v>0</v>
      </c>
      <c r="L67" s="1" t="s">
        <v>10</v>
      </c>
      <c r="M67" t="s">
        <v>12</v>
      </c>
      <c r="N67" t="s">
        <v>6</v>
      </c>
      <c r="O67">
        <v>0</v>
      </c>
      <c r="P67">
        <v>0</v>
      </c>
      <c r="Q67">
        <v>0</v>
      </c>
      <c r="R67">
        <v>0</v>
      </c>
      <c r="S67">
        <f t="shared" si="2"/>
        <v>0</v>
      </c>
      <c r="T67">
        <f t="shared" si="3"/>
        <v>0</v>
      </c>
      <c r="W67" s="3" t="s">
        <v>10</v>
      </c>
      <c r="X67" s="2" t="s">
        <v>12</v>
      </c>
      <c r="Y67" s="2" t="s">
        <v>6</v>
      </c>
      <c r="Z67" s="2">
        <v>0</v>
      </c>
      <c r="AA67" s="2">
        <v>0</v>
      </c>
      <c r="AB67" s="2">
        <v>0</v>
      </c>
      <c r="AC67" s="2">
        <v>0</v>
      </c>
      <c r="AD67" s="2">
        <f t="shared" si="4"/>
        <v>0</v>
      </c>
      <c r="AE67" s="2">
        <f t="shared" si="5"/>
        <v>0</v>
      </c>
      <c r="AW67" s="1" t="s">
        <v>10</v>
      </c>
      <c r="AX67" t="s">
        <v>12</v>
      </c>
      <c r="AY67" t="s">
        <v>6</v>
      </c>
      <c r="AZ67">
        <f t="shared" si="27"/>
        <v>1</v>
      </c>
      <c r="BA67">
        <f t="shared" si="23"/>
        <v>1</v>
      </c>
      <c r="BB67">
        <f t="shared" si="12"/>
        <v>1</v>
      </c>
      <c r="BC67">
        <f t="shared" si="8"/>
        <v>1</v>
      </c>
      <c r="BD67">
        <f t="shared" si="9"/>
        <v>0</v>
      </c>
      <c r="BE67">
        <v>0</v>
      </c>
    </row>
    <row r="68" spans="1:73" x14ac:dyDescent="0.2">
      <c r="A68" s="1" t="s">
        <v>10</v>
      </c>
      <c r="B68" t="s">
        <v>12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ref="H68" si="28">AVERAGE(D68:G68)</f>
        <v>0</v>
      </c>
      <c r="I68">
        <f t="shared" ref="I68" si="29">(H68/4)</f>
        <v>0</v>
      </c>
      <c r="L68" s="1" t="s">
        <v>10</v>
      </c>
      <c r="M68" t="s">
        <v>12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ref="S68" si="30">AVERAGE(O68:R68)</f>
        <v>0</v>
      </c>
      <c r="T68">
        <f t="shared" ref="T68" si="31">(S68/4)</f>
        <v>0</v>
      </c>
      <c r="W68" s="3" t="s">
        <v>10</v>
      </c>
      <c r="X68" s="2" t="s">
        <v>12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f t="shared" ref="AD68" si="32">AVERAGE(Z68:AC68)</f>
        <v>0</v>
      </c>
      <c r="AE68" s="2">
        <f t="shared" ref="AE68" si="33">(AD68/4)</f>
        <v>0</v>
      </c>
      <c r="AW68" s="1" t="s">
        <v>10</v>
      </c>
      <c r="AX68" t="s">
        <v>12</v>
      </c>
      <c r="AY68">
        <v>0</v>
      </c>
      <c r="AZ68">
        <f t="shared" si="27"/>
        <v>1</v>
      </c>
      <c r="BA68">
        <f t="shared" si="23"/>
        <v>1</v>
      </c>
      <c r="BB68">
        <f t="shared" si="12"/>
        <v>1</v>
      </c>
      <c r="BC68">
        <f t="shared" ref="BC68" si="34">AVERAGE(AZ68:BB68)</f>
        <v>1</v>
      </c>
      <c r="BD68">
        <f t="shared" ref="BD68" si="35">STDEV(AZ68:BB68)</f>
        <v>0</v>
      </c>
      <c r="BE68">
        <v>0</v>
      </c>
    </row>
    <row r="70" spans="1:73" x14ac:dyDescent="0.2">
      <c r="A70" s="1" t="s">
        <v>113</v>
      </c>
    </row>
    <row r="73" spans="1:73" x14ac:dyDescent="0.2">
      <c r="A73" t="s">
        <v>28</v>
      </c>
    </row>
    <row r="74" spans="1:73" x14ac:dyDescent="0.2">
      <c r="A74" t="s">
        <v>30</v>
      </c>
    </row>
    <row r="75" spans="1:73" x14ac:dyDescent="0.2">
      <c r="A75" t="s">
        <v>31</v>
      </c>
    </row>
    <row r="76" spans="1:73" x14ac:dyDescent="0.2">
      <c r="A76" t="s">
        <v>29</v>
      </c>
      <c r="AW76" t="s">
        <v>52</v>
      </c>
      <c r="BM76" t="s">
        <v>75</v>
      </c>
    </row>
    <row r="77" spans="1:73" x14ac:dyDescent="0.2">
      <c r="AW77" t="s">
        <v>0</v>
      </c>
      <c r="AX77" t="s">
        <v>17</v>
      </c>
      <c r="AY77" t="s">
        <v>1</v>
      </c>
      <c r="AZ77" t="s">
        <v>25</v>
      </c>
      <c r="BA77" t="s">
        <v>26</v>
      </c>
      <c r="BB77" t="s">
        <v>27</v>
      </c>
      <c r="BC77" t="s">
        <v>22</v>
      </c>
      <c r="BD77" t="s">
        <v>45</v>
      </c>
      <c r="BE77" t="s">
        <v>39</v>
      </c>
      <c r="BG77" t="s">
        <v>69</v>
      </c>
      <c r="BM77" t="s">
        <v>0</v>
      </c>
      <c r="BN77" t="s">
        <v>17</v>
      </c>
      <c r="BO77" t="s">
        <v>1</v>
      </c>
      <c r="BP77" t="s">
        <v>25</v>
      </c>
      <c r="BQ77" t="s">
        <v>26</v>
      </c>
      <c r="BR77" t="s">
        <v>27</v>
      </c>
      <c r="BS77" t="s">
        <v>22</v>
      </c>
      <c r="BT77" t="s">
        <v>45</v>
      </c>
      <c r="BU77" t="s">
        <v>39</v>
      </c>
    </row>
    <row r="78" spans="1:73" x14ac:dyDescent="0.2">
      <c r="AW78" t="s">
        <v>18</v>
      </c>
      <c r="AX78" t="s">
        <v>24</v>
      </c>
      <c r="AY78" t="s">
        <v>19</v>
      </c>
      <c r="AZ78">
        <f>LOG10(AZ3)</f>
        <v>7.9769427725518716</v>
      </c>
      <c r="BA78">
        <f t="shared" ref="BA78:BB78" si="36">LOG10(BA3)</f>
        <v>8.3105087003572802</v>
      </c>
      <c r="BB78">
        <f t="shared" si="36"/>
        <v>8.0505698150158196</v>
      </c>
      <c r="BC78">
        <f>AVERAGE(AZ78,BA78,BB78)</f>
        <v>8.1126737626416574</v>
      </c>
      <c r="BD78">
        <f>STDEV(AZ78,BA78,BB78)</f>
        <v>0.17524049840492165</v>
      </c>
      <c r="BE78">
        <f>CONFIDENCE(0.05,BD78,3)</f>
        <v>0.19829964802740743</v>
      </c>
      <c r="BM78" t="s">
        <v>18</v>
      </c>
      <c r="BN78" t="s">
        <v>24</v>
      </c>
      <c r="BO78" t="s">
        <v>19</v>
      </c>
      <c r="BP78">
        <v>8.3234788495459817</v>
      </c>
      <c r="BQ78">
        <v>7.6967830946318312</v>
      </c>
      <c r="BR78">
        <v>8.0755901166398463</v>
      </c>
      <c r="BS78">
        <v>8.0319506869392185</v>
      </c>
      <c r="BT78">
        <v>0.31561874496819925</v>
      </c>
      <c r="BU78">
        <v>0.35714966921303976</v>
      </c>
    </row>
    <row r="79" spans="1:73" x14ac:dyDescent="0.2">
      <c r="AW79" t="s">
        <v>18</v>
      </c>
      <c r="AX79" t="s">
        <v>24</v>
      </c>
      <c r="AY79" t="s">
        <v>4</v>
      </c>
      <c r="AZ79">
        <f t="shared" ref="AZ79:BB79" si="37">LOG10(AZ4)</f>
        <v>7.1378324894547172</v>
      </c>
      <c r="BA79">
        <f t="shared" si="37"/>
        <v>6.4701276343490077</v>
      </c>
      <c r="BB79">
        <f t="shared" si="37"/>
        <v>6.9820193894439537</v>
      </c>
      <c r="BC79">
        <f t="shared" ref="BC79:BC142" si="38">AVERAGE(AZ79,BA79,BB79)</f>
        <v>6.863326504415892</v>
      </c>
      <c r="BD79">
        <f t="shared" ref="BD79:BD142" si="39">STDEV(AZ79,BA79,BB79)</f>
        <v>0.34931854245108068</v>
      </c>
      <c r="BE79">
        <f t="shared" ref="BE79:BE140" si="40">CONFIDENCE(0.05,BD79,3)</f>
        <v>0.3952838792859244</v>
      </c>
      <c r="BG79" t="s">
        <v>2</v>
      </c>
      <c r="BM79" t="s">
        <v>18</v>
      </c>
      <c r="BN79" t="s">
        <v>24</v>
      </c>
      <c r="BO79" t="s">
        <v>4</v>
      </c>
      <c r="BP79">
        <v>6.5167519464975978</v>
      </c>
      <c r="BQ79">
        <v>7.2328853971678013</v>
      </c>
      <c r="BR79">
        <v>7.0835889637366343</v>
      </c>
      <c r="BS79">
        <v>6.9444087691340108</v>
      </c>
      <c r="BT79">
        <v>0.37780964085028484</v>
      </c>
      <c r="BU79">
        <v>0.42752399978262434</v>
      </c>
    </row>
    <row r="80" spans="1:73" x14ac:dyDescent="0.2">
      <c r="AW80" t="s">
        <v>18</v>
      </c>
      <c r="AX80" t="s">
        <v>24</v>
      </c>
      <c r="AY80" t="s">
        <v>5</v>
      </c>
      <c r="AZ80">
        <f t="shared" ref="AZ80:BB80" si="41">LOG10(AZ5)</f>
        <v>5.7761974699434964</v>
      </c>
      <c r="BA80">
        <f t="shared" si="41"/>
        <v>5.659574995391055</v>
      </c>
      <c r="BB80">
        <f t="shared" si="41"/>
        <v>5.8767953709190675</v>
      </c>
      <c r="BC80">
        <f t="shared" si="38"/>
        <v>5.7708559454178738</v>
      </c>
      <c r="BD80">
        <f t="shared" si="39"/>
        <v>0.10870865558604827</v>
      </c>
      <c r="BE80">
        <f t="shared" si="40"/>
        <v>0.12301316383177213</v>
      </c>
      <c r="BH80" t="s">
        <v>72</v>
      </c>
      <c r="BI80" t="s">
        <v>73</v>
      </c>
      <c r="BJ80" t="s">
        <v>74</v>
      </c>
      <c r="BM80" t="s">
        <v>18</v>
      </c>
      <c r="BN80" t="s">
        <v>24</v>
      </c>
      <c r="BO80" t="s">
        <v>5</v>
      </c>
      <c r="BP80">
        <v>5.8303362146948308</v>
      </c>
      <c r="BQ80">
        <v>6.060468412239616</v>
      </c>
      <c r="BR80">
        <v>5.511808933434355</v>
      </c>
      <c r="BS80">
        <v>5.8008711867896006</v>
      </c>
      <c r="BT80">
        <v>0.27551396847130483</v>
      </c>
      <c r="BU80">
        <v>0.31176767626084062</v>
      </c>
    </row>
    <row r="81" spans="1:73" x14ac:dyDescent="0.2">
      <c r="AW81" t="s">
        <v>18</v>
      </c>
      <c r="AX81" t="s">
        <v>24</v>
      </c>
      <c r="AY81" t="s">
        <v>6</v>
      </c>
      <c r="AZ81">
        <f t="shared" ref="AZ81:BB81" si="42">LOG10(AZ6)</f>
        <v>5.0502893234648853</v>
      </c>
      <c r="BA81">
        <f t="shared" si="42"/>
        <v>5.3634130921543735</v>
      </c>
      <c r="BB81">
        <f t="shared" si="42"/>
        <v>5.0881174849241519</v>
      </c>
      <c r="BC81">
        <f t="shared" si="38"/>
        <v>5.1672733001811366</v>
      </c>
      <c r="BD81">
        <f t="shared" si="39"/>
        <v>0.17091183676482288</v>
      </c>
      <c r="BE81">
        <f t="shared" si="40"/>
        <v>0.1934013962678289</v>
      </c>
      <c r="BG81" t="s">
        <v>55</v>
      </c>
      <c r="BH81">
        <f>TTEST(AZ84:BB84,BP84:BR84,1,1)</f>
        <v>2.3486353597896199E-2</v>
      </c>
      <c r="BI81">
        <f>TTEST(AZ104:BB104,BP104:BR104,1,1)</f>
        <v>3.6978288847765883E-2</v>
      </c>
      <c r="BJ81">
        <f>TTEST(AZ124:BB124,BP124:BR124,1,1)</f>
        <v>0.13467034673801659</v>
      </c>
      <c r="BM81" t="s">
        <v>18</v>
      </c>
      <c r="BN81" t="s">
        <v>24</v>
      </c>
      <c r="BO81" t="s">
        <v>6</v>
      </c>
      <c r="BP81">
        <v>5.0431350016598158</v>
      </c>
      <c r="BQ81">
        <v>5.1827529144623607</v>
      </c>
      <c r="BR81">
        <v>5.1114723291683672</v>
      </c>
      <c r="BS81">
        <v>5.1124534150968479</v>
      </c>
      <c r="BT81">
        <v>6.9814126729724701E-2</v>
      </c>
      <c r="BU81">
        <v>7.9000669844342397E-2</v>
      </c>
    </row>
    <row r="82" spans="1:73" x14ac:dyDescent="0.2">
      <c r="AW82" t="s">
        <v>18</v>
      </c>
      <c r="AX82" t="s">
        <v>24</v>
      </c>
      <c r="AY82" t="s">
        <v>20</v>
      </c>
      <c r="AZ82">
        <f t="shared" ref="AZ82:BB82" si="43">LOG10(AZ7)</f>
        <v>4.0585613381310566</v>
      </c>
      <c r="BA82">
        <f t="shared" si="43"/>
        <v>4.1957157247769974</v>
      </c>
      <c r="BB82">
        <f t="shared" si="43"/>
        <v>4.0106678466818133</v>
      </c>
      <c r="BC82">
        <f t="shared" si="38"/>
        <v>4.0883149698632897</v>
      </c>
      <c r="BD82">
        <f t="shared" si="39"/>
        <v>9.6044980336431496E-2</v>
      </c>
      <c r="BE82">
        <f t="shared" si="40"/>
        <v>0.1086831295783323</v>
      </c>
      <c r="BG82" t="s">
        <v>70</v>
      </c>
      <c r="BH82">
        <f t="shared" ref="BH82:BH83" si="44">TTEST(AZ85:BB85,BP85:BR85,1,1)</f>
        <v>1.5047098282252546E-2</v>
      </c>
      <c r="BI82">
        <f t="shared" ref="BI82:BI83" si="45">TTEST(AZ105:BB105,BP105:BR105,1,1)</f>
        <v>3.9157205947360385E-2</v>
      </c>
      <c r="BJ82">
        <f t="shared" ref="BJ82:BJ83" si="46">TTEST(AZ125:BB125,BP125:BR125,1,1)</f>
        <v>5.075432242077349E-2</v>
      </c>
      <c r="BM82" t="s">
        <v>18</v>
      </c>
      <c r="BN82" t="s">
        <v>24</v>
      </c>
      <c r="BO82" t="s">
        <v>20</v>
      </c>
      <c r="BP82">
        <v>4.2856155332688184</v>
      </c>
      <c r="BQ82">
        <v>3.8281560364507179</v>
      </c>
      <c r="BR82">
        <v>4.217019262966522</v>
      </c>
      <c r="BS82">
        <v>4.1102636108953527</v>
      </c>
      <c r="BT82">
        <v>0.24670807596048175</v>
      </c>
      <c r="BU82">
        <v>0.2791713392382616</v>
      </c>
    </row>
    <row r="83" spans="1:73" x14ac:dyDescent="0.2">
      <c r="AW83" t="s">
        <v>18</v>
      </c>
      <c r="AX83" t="s">
        <v>24</v>
      </c>
      <c r="AY83" t="s">
        <v>21</v>
      </c>
      <c r="AZ83">
        <f t="shared" ref="AZ83:BB83" si="47">LOG10(AZ8)</f>
        <v>3.1004900615040381</v>
      </c>
      <c r="BA83">
        <f t="shared" si="47"/>
        <v>3.7769646634763481</v>
      </c>
      <c r="BB83">
        <f t="shared" si="47"/>
        <v>3.6531525716279378</v>
      </c>
      <c r="BC83">
        <f t="shared" si="38"/>
        <v>3.5102024322027745</v>
      </c>
      <c r="BD83">
        <f t="shared" si="39"/>
        <v>0.36018124402813373</v>
      </c>
      <c r="BE83">
        <f t="shared" si="40"/>
        <v>0.4075759574240444</v>
      </c>
      <c r="BG83" t="s">
        <v>71</v>
      </c>
      <c r="BH83">
        <f t="shared" si="44"/>
        <v>2.3467070490606267E-2</v>
      </c>
      <c r="BI83">
        <f t="shared" si="45"/>
        <v>3.3555841917962181E-2</v>
      </c>
      <c r="BJ83">
        <f t="shared" si="46"/>
        <v>4.0810716863410923E-2</v>
      </c>
      <c r="BM83" t="s">
        <v>18</v>
      </c>
      <c r="BN83" t="s">
        <v>24</v>
      </c>
      <c r="BO83" t="s">
        <v>21</v>
      </c>
      <c r="BP83">
        <v>2.7524558842533988</v>
      </c>
      <c r="BQ83">
        <v>3.2403139991923489</v>
      </c>
      <c r="BR83">
        <v>3.7472388659497708</v>
      </c>
      <c r="BS83">
        <v>3.2466695831318391</v>
      </c>
      <c r="BT83">
        <v>0.49742194388023619</v>
      </c>
      <c r="BU83">
        <v>0.56287557551131318</v>
      </c>
    </row>
    <row r="84" spans="1:73" x14ac:dyDescent="0.2">
      <c r="AW84" t="s">
        <v>2</v>
      </c>
      <c r="AX84" t="s">
        <v>3</v>
      </c>
      <c r="AY84" t="s">
        <v>4</v>
      </c>
      <c r="AZ84">
        <f t="shared" ref="AZ84:BB84" si="48">LOG10(AZ9)</f>
        <v>7.5730377207691673</v>
      </c>
      <c r="BA84">
        <f t="shared" si="48"/>
        <v>8.3634112131073568</v>
      </c>
      <c r="BB84">
        <f t="shared" si="48"/>
        <v>8.8767947947436614</v>
      </c>
      <c r="BC84">
        <f t="shared" si="38"/>
        <v>8.2710812428733949</v>
      </c>
      <c r="BD84">
        <f t="shared" si="39"/>
        <v>0.65676422294243986</v>
      </c>
      <c r="BE84">
        <f t="shared" si="40"/>
        <v>0.74318502533328723</v>
      </c>
      <c r="BM84" t="s">
        <v>2</v>
      </c>
      <c r="BN84" t="s">
        <v>3</v>
      </c>
      <c r="BO84" t="s">
        <v>4</v>
      </c>
      <c r="BP84">
        <v>10.757733234199302</v>
      </c>
      <c r="BQ84">
        <v>9.8123334103069446</v>
      </c>
      <c r="BR84">
        <v>10.992097901705081</v>
      </c>
      <c r="BS84">
        <v>10.520721515403777</v>
      </c>
      <c r="BT84">
        <v>0.62457343837677182</v>
      </c>
      <c r="BU84">
        <v>0.70675839275005781</v>
      </c>
    </row>
    <row r="85" spans="1:73" x14ac:dyDescent="0.2">
      <c r="AW85" t="s">
        <v>2</v>
      </c>
      <c r="AX85" t="s">
        <v>3</v>
      </c>
      <c r="AY85" t="s">
        <v>5</v>
      </c>
      <c r="AZ85">
        <f t="shared" ref="AZ85:BB85" si="49">LOG10(AZ10)</f>
        <v>6.6918501631301162</v>
      </c>
      <c r="BA85">
        <f t="shared" si="49"/>
        <v>7.7238587738619779</v>
      </c>
      <c r="BB85">
        <f t="shared" si="49"/>
        <v>7.2018306301671249</v>
      </c>
      <c r="BC85">
        <f t="shared" si="38"/>
        <v>7.2058465223864063</v>
      </c>
      <c r="BD85">
        <f t="shared" si="39"/>
        <v>0.51601602562218407</v>
      </c>
      <c r="BE85">
        <f t="shared" si="40"/>
        <v>0.58391637314874767</v>
      </c>
      <c r="BM85" t="s">
        <v>2</v>
      </c>
      <c r="BN85" t="s">
        <v>3</v>
      </c>
      <c r="BO85" t="s">
        <v>5</v>
      </c>
      <c r="BP85">
        <v>10.671817529713287</v>
      </c>
      <c r="BQ85">
        <v>9.8123334103069446</v>
      </c>
      <c r="BR85">
        <v>10.645570558475207</v>
      </c>
      <c r="BS85">
        <v>10.376573832831813</v>
      </c>
      <c r="BT85">
        <v>0.48882273544003102</v>
      </c>
      <c r="BU85">
        <v>0.55314483391602964</v>
      </c>
    </row>
    <row r="86" spans="1:73" x14ac:dyDescent="0.2">
      <c r="AW86" t="s">
        <v>2</v>
      </c>
      <c r="AX86" t="s">
        <v>3</v>
      </c>
      <c r="AY86" t="s">
        <v>6</v>
      </c>
      <c r="AZ86">
        <f>LOG10(AZ11)</f>
        <v>6.5005584225496538</v>
      </c>
      <c r="BA86">
        <f t="shared" ref="BA86:BB86" si="50">LOG10(BA11)</f>
        <v>7.3768995541692126</v>
      </c>
      <c r="BB86">
        <f t="shared" si="50"/>
        <v>6.4043688189491697</v>
      </c>
      <c r="BC86">
        <f t="shared" si="38"/>
        <v>6.7606089318893448</v>
      </c>
      <c r="BD86">
        <f t="shared" si="39"/>
        <v>0.53588590977257844</v>
      </c>
      <c r="BE86">
        <f t="shared" si="40"/>
        <v>0.60640085059108018</v>
      </c>
      <c r="BG86" s="1" t="s">
        <v>7</v>
      </c>
      <c r="BM86" t="s">
        <v>2</v>
      </c>
      <c r="BN86" t="s">
        <v>3</v>
      </c>
      <c r="BO86" t="s">
        <v>6</v>
      </c>
      <c r="BP86">
        <v>10.028530973695128</v>
      </c>
      <c r="BQ86">
        <v>9.1605490538291452</v>
      </c>
      <c r="BR86">
        <v>10.55560583277099</v>
      </c>
      <c r="BS86">
        <v>9.9148952867650877</v>
      </c>
      <c r="BT86">
        <v>0.70443641027841919</v>
      </c>
      <c r="BU86">
        <v>0.79713019243488814</v>
      </c>
    </row>
    <row r="87" spans="1:73" x14ac:dyDescent="0.2">
      <c r="AW87" t="s">
        <v>2</v>
      </c>
      <c r="AX87" t="s">
        <v>3</v>
      </c>
      <c r="AY87">
        <v>0</v>
      </c>
      <c r="AZ87">
        <f t="shared" ref="AZ87:BB87" si="51">LOG10(AZ12)</f>
        <v>0</v>
      </c>
      <c r="BA87">
        <f t="shared" si="51"/>
        <v>0</v>
      </c>
      <c r="BB87">
        <f t="shared" si="51"/>
        <v>0</v>
      </c>
      <c r="BC87">
        <f t="shared" si="38"/>
        <v>0</v>
      </c>
      <c r="BD87">
        <f t="shared" si="39"/>
        <v>0</v>
      </c>
      <c r="BE87">
        <v>0</v>
      </c>
      <c r="BH87" t="s">
        <v>72</v>
      </c>
      <c r="BI87" t="s">
        <v>73</v>
      </c>
      <c r="BJ87" t="s">
        <v>74</v>
      </c>
      <c r="BM87" t="s">
        <v>2</v>
      </c>
      <c r="BN87" t="s">
        <v>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">
      <c r="AW88" s="1" t="s">
        <v>7</v>
      </c>
      <c r="AX88" t="s">
        <v>3</v>
      </c>
      <c r="AY88" t="s">
        <v>4</v>
      </c>
      <c r="AZ88">
        <f t="shared" ref="AZ88:BB88" si="52">LOG10(AZ13)</f>
        <v>7.8950091140598015</v>
      </c>
      <c r="BA88">
        <f t="shared" si="52"/>
        <v>8.3634112131073568</v>
      </c>
      <c r="BB88">
        <f t="shared" si="52"/>
        <v>9.1694790082106437</v>
      </c>
      <c r="BC88">
        <f t="shared" si="38"/>
        <v>8.475966445125934</v>
      </c>
      <c r="BD88">
        <f t="shared" si="39"/>
        <v>0.64464710343356191</v>
      </c>
      <c r="BE88">
        <f t="shared" si="40"/>
        <v>0.72947346575894478</v>
      </c>
      <c r="BG88" t="s">
        <v>55</v>
      </c>
      <c r="BH88">
        <f>TTEST(AZ88:BB88,BP88:BR88,1,1)</f>
        <v>3.7210134128197236E-2</v>
      </c>
      <c r="BI88">
        <f>TTEST(AZ108:BB108,BP108:BR108,1,1)</f>
        <v>2.6005477312549374E-2</v>
      </c>
      <c r="BJ88">
        <f>TTEST(AZ128:BB128,BP128:BR128,1,1)</f>
        <v>2.2645951291325878E-2</v>
      </c>
      <c r="BM88" t="s">
        <v>7</v>
      </c>
      <c r="BN88" t="s">
        <v>3</v>
      </c>
      <c r="BO88" t="s">
        <v>4</v>
      </c>
      <c r="BP88">
        <v>10.220323396308462</v>
      </c>
      <c r="BQ88">
        <v>9.3551674007917782</v>
      </c>
      <c r="BR88">
        <v>10.277027125961999</v>
      </c>
      <c r="BS88">
        <v>9.9508393076874118</v>
      </c>
      <c r="BT88">
        <v>0.51664552038865741</v>
      </c>
      <c r="BU88">
        <v>0.58462870044616455</v>
      </c>
    </row>
    <row r="89" spans="1:73" x14ac:dyDescent="0.2">
      <c r="AW89" s="1" t="s">
        <v>7</v>
      </c>
      <c r="AX89" t="s">
        <v>3</v>
      </c>
      <c r="AY89" t="s">
        <v>5</v>
      </c>
      <c r="AZ89">
        <f t="shared" ref="AZ89:BB89" si="53">LOG10(AZ14)</f>
        <v>7.2345479168322493</v>
      </c>
      <c r="BA89" t="s">
        <v>24</v>
      </c>
      <c r="BB89">
        <f t="shared" si="53"/>
        <v>8.088113943042174</v>
      </c>
      <c r="BC89">
        <f>AVERAGE(AZ89,BB89)</f>
        <v>7.6613309299372112</v>
      </c>
      <c r="BD89">
        <f>STDEV(AZ89,BB89)</f>
        <v>0.60356232532349219</v>
      </c>
      <c r="BE89">
        <f>CONFIDENCE(0.05,BD89,2)</f>
        <v>0.83647933489921189</v>
      </c>
      <c r="BG89" t="s">
        <v>70</v>
      </c>
      <c r="BH89">
        <f t="shared" ref="BH89:BH90" si="54">TTEST(AZ89:BB89,BP89:BR89,1,1)</f>
        <v>6.0214495924793485E-3</v>
      </c>
      <c r="BI89">
        <f t="shared" ref="BI89:BI90" si="55">TTEST(AZ109:BB109,BP109:BR109,1,1)</f>
        <v>2.3806381096506648E-2</v>
      </c>
      <c r="BJ89">
        <f t="shared" ref="BJ89:BJ90" si="56">TTEST(AZ129:BB129,BP129:BR129,1,1)</f>
        <v>0.1430396968902421</v>
      </c>
      <c r="BM89" t="s">
        <v>7</v>
      </c>
      <c r="BN89" t="s">
        <v>3</v>
      </c>
      <c r="BO89" t="s">
        <v>5</v>
      </c>
      <c r="BP89">
        <v>9.4082710143898076</v>
      </c>
      <c r="BQ89">
        <v>9.0604680347703681</v>
      </c>
      <c r="BR89">
        <v>10.181114056764674</v>
      </c>
      <c r="BS89">
        <v>9.5499510353082844</v>
      </c>
      <c r="BT89">
        <v>0.57359985869812613</v>
      </c>
      <c r="BU89">
        <v>0.64907741717090728</v>
      </c>
    </row>
    <row r="90" spans="1:73" x14ac:dyDescent="0.2">
      <c r="AW90" s="1" t="s">
        <v>7</v>
      </c>
      <c r="AX90" t="s">
        <v>3</v>
      </c>
      <c r="AY90" t="s">
        <v>6</v>
      </c>
      <c r="AZ90" t="s">
        <v>24</v>
      </c>
      <c r="BA90">
        <f t="shared" ref="BA90:BB90" si="57">LOG10(BA15)</f>
        <v>7.0089000019613277</v>
      </c>
      <c r="BB90">
        <f t="shared" si="57"/>
        <v>7.2018306301671249</v>
      </c>
      <c r="BC90">
        <f>AVERAGE(BA90,BB90)</f>
        <v>7.1053653160642263</v>
      </c>
      <c r="BD90">
        <f>STDEV(BA90,BB90)</f>
        <v>0.13642255550289981</v>
      </c>
      <c r="BE90">
        <f>CONFIDENCE(0.05,BD90,2)</f>
        <v>0.18906854139902496</v>
      </c>
      <c r="BG90" t="s">
        <v>71</v>
      </c>
      <c r="BH90">
        <f t="shared" si="54"/>
        <v>8.5864567746682191E-2</v>
      </c>
      <c r="BI90">
        <f t="shared" si="55"/>
        <v>1.5915529570058307E-2</v>
      </c>
      <c r="BJ90">
        <f t="shared" si="56"/>
        <v>3.7302429588883523E-2</v>
      </c>
      <c r="BM90" t="s">
        <v>7</v>
      </c>
      <c r="BN90" t="s">
        <v>3</v>
      </c>
      <c r="BO90" t="s">
        <v>6</v>
      </c>
      <c r="BP90">
        <v>9.2975533398782844</v>
      </c>
      <c r="BQ90">
        <v>9.0604680347703681</v>
      </c>
      <c r="BR90">
        <v>10.821420639252485</v>
      </c>
      <c r="BS90">
        <v>9.7264806713003793</v>
      </c>
      <c r="BT90">
        <v>0.95562676319719497</v>
      </c>
      <c r="BU90">
        <v>1.0813736123353335</v>
      </c>
    </row>
    <row r="91" spans="1:73" x14ac:dyDescent="0.2">
      <c r="AW91" s="1" t="s">
        <v>7</v>
      </c>
      <c r="AX91" t="s">
        <v>3</v>
      </c>
      <c r="AY91">
        <v>0</v>
      </c>
      <c r="AZ91">
        <f t="shared" ref="AZ91:BB91" si="58">LOG10(AZ16)</f>
        <v>0</v>
      </c>
      <c r="BA91">
        <f t="shared" si="58"/>
        <v>0</v>
      </c>
      <c r="BB91">
        <f t="shared" si="58"/>
        <v>0</v>
      </c>
      <c r="BC91">
        <f t="shared" si="38"/>
        <v>0</v>
      </c>
      <c r="BD91">
        <f t="shared" si="39"/>
        <v>0</v>
      </c>
      <c r="BE91">
        <v>0</v>
      </c>
      <c r="BM91" t="s">
        <v>7</v>
      </c>
      <c r="BN91" t="s">
        <v>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">
      <c r="A92" s="1"/>
      <c r="AW92" s="1" t="s">
        <v>8</v>
      </c>
      <c r="AX92" t="s">
        <v>3</v>
      </c>
      <c r="AY92" t="s">
        <v>4</v>
      </c>
      <c r="AZ92">
        <f t="shared" ref="AZ92:BB92" si="59">LOG10(AZ17)</f>
        <v>7.7359868517656745</v>
      </c>
      <c r="BA92">
        <f t="shared" si="59"/>
        <v>8.3634112131073568</v>
      </c>
      <c r="BB92">
        <f t="shared" si="59"/>
        <v>8.8767947947436614</v>
      </c>
      <c r="BC92">
        <f t="shared" si="38"/>
        <v>8.3253976198722324</v>
      </c>
      <c r="BD92">
        <f t="shared" si="39"/>
        <v>0.57135318817995639</v>
      </c>
      <c r="BE92">
        <f t="shared" si="40"/>
        <v>0.64653511686337695</v>
      </c>
      <c r="BM92" t="s">
        <v>8</v>
      </c>
      <c r="BN92" t="s">
        <v>3</v>
      </c>
      <c r="BO92" t="s">
        <v>4</v>
      </c>
      <c r="BP92">
        <v>10.028530973695128</v>
      </c>
      <c r="BQ92">
        <v>9.4498383339738847</v>
      </c>
      <c r="BR92">
        <v>10.645570558475207</v>
      </c>
      <c r="BS92">
        <v>10.04131328871474</v>
      </c>
      <c r="BT92">
        <v>0.59796858517874119</v>
      </c>
      <c r="BU92">
        <v>0.67665272041397551</v>
      </c>
    </row>
    <row r="93" spans="1:73" x14ac:dyDescent="0.2">
      <c r="A93" s="1"/>
      <c r="AW93" s="1" t="s">
        <v>8</v>
      </c>
      <c r="AX93" t="s">
        <v>3</v>
      </c>
      <c r="AY93" t="s">
        <v>5</v>
      </c>
      <c r="AZ93">
        <f t="shared" ref="AZ93:BB93" si="60">LOG10(AZ18)</f>
        <v>7.0585613760820332</v>
      </c>
      <c r="BA93">
        <f t="shared" si="60"/>
        <v>7.7238587738619779</v>
      </c>
      <c r="BB93">
        <f t="shared" si="60"/>
        <v>7.9194057467407939</v>
      </c>
      <c r="BC93">
        <f t="shared" si="38"/>
        <v>7.567275298894935</v>
      </c>
      <c r="BD93">
        <f t="shared" si="39"/>
        <v>0.45127823579060999</v>
      </c>
      <c r="BE93">
        <f t="shared" si="40"/>
        <v>0.51066001371971703</v>
      </c>
      <c r="BG93" t="s">
        <v>9</v>
      </c>
      <c r="BM93" t="s">
        <v>8</v>
      </c>
      <c r="BN93" t="s">
        <v>3</v>
      </c>
      <c r="BO93" t="s">
        <v>5</v>
      </c>
      <c r="BP93">
        <v>9.7273520215296507</v>
      </c>
      <c r="BQ93">
        <v>8.85439869616315</v>
      </c>
      <c r="BR93">
        <v>10.55560583277099</v>
      </c>
      <c r="BS93">
        <v>9.7124521834879296</v>
      </c>
      <c r="BT93">
        <v>0.85070143663427145</v>
      </c>
      <c r="BU93">
        <v>0.96264160965344581</v>
      </c>
    </row>
    <row r="94" spans="1:73" x14ac:dyDescent="0.2">
      <c r="A94" s="1"/>
      <c r="AW94" s="1" t="s">
        <v>8</v>
      </c>
      <c r="AX94" t="s">
        <v>3</v>
      </c>
      <c r="AY94" t="s">
        <v>6</v>
      </c>
      <c r="AZ94">
        <f t="shared" ref="AZ94:BB94" si="61">LOG10(AZ19)</f>
        <v>6.5005584225496538</v>
      </c>
      <c r="BA94">
        <f t="shared" si="61"/>
        <v>7.1956880777842764</v>
      </c>
      <c r="BB94">
        <f t="shared" si="61"/>
        <v>7.2018306301671249</v>
      </c>
      <c r="BC94">
        <f t="shared" si="38"/>
        <v>6.9660257101670195</v>
      </c>
      <c r="BD94">
        <f t="shared" si="39"/>
        <v>0.40311819559385287</v>
      </c>
      <c r="BE94">
        <f t="shared" si="40"/>
        <v>0.45616279928053166</v>
      </c>
      <c r="BH94" t="s">
        <v>72</v>
      </c>
      <c r="BI94" t="s">
        <v>73</v>
      </c>
      <c r="BJ94" t="s">
        <v>74</v>
      </c>
      <c r="BM94" t="s">
        <v>8</v>
      </c>
      <c r="BN94" t="s">
        <v>3</v>
      </c>
      <c r="BO94" t="s">
        <v>6</v>
      </c>
      <c r="BP94">
        <v>9.6230843381259579</v>
      </c>
      <c r="BQ94">
        <v>9.0604680347703681</v>
      </c>
      <c r="BR94">
        <v>10.464224281624409</v>
      </c>
      <c r="BS94">
        <v>9.7159255515069116</v>
      </c>
      <c r="BT94">
        <v>0.706468342052191</v>
      </c>
      <c r="BU94">
        <v>0.79942949744270442</v>
      </c>
    </row>
    <row r="95" spans="1:73" x14ac:dyDescent="0.2">
      <c r="A95" s="1"/>
      <c r="AW95" s="1" t="s">
        <v>8</v>
      </c>
      <c r="AX95" t="s">
        <v>3</v>
      </c>
      <c r="AY95">
        <v>0</v>
      </c>
      <c r="AZ95">
        <f t="shared" ref="AZ95:BB95" si="62">LOG10(AZ20)</f>
        <v>0</v>
      </c>
      <c r="BA95">
        <f t="shared" si="62"/>
        <v>0</v>
      </c>
      <c r="BB95">
        <f t="shared" si="62"/>
        <v>0</v>
      </c>
      <c r="BC95">
        <f t="shared" si="38"/>
        <v>0</v>
      </c>
      <c r="BD95">
        <f t="shared" si="39"/>
        <v>0</v>
      </c>
      <c r="BE95">
        <v>0</v>
      </c>
      <c r="BG95" t="s">
        <v>55</v>
      </c>
      <c r="BH95">
        <f>TTEST(AZ96:BB96,BP96:BR96,1,1)</f>
        <v>6.4713607185990674E-2</v>
      </c>
      <c r="BI95">
        <f>TTEST(AZ116:BB116,BP116:BR116,1,1)</f>
        <v>8.8381826581865386E-2</v>
      </c>
      <c r="BJ95">
        <f>TTEST(AZ136:BB136,BP136:BR136,1,1)</f>
        <v>5.6834926305083855E-2</v>
      </c>
      <c r="BM95" t="s">
        <v>8</v>
      </c>
      <c r="BN95" t="s">
        <v>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">
      <c r="A96" s="1"/>
      <c r="AW96" s="1" t="s">
        <v>9</v>
      </c>
      <c r="AX96" t="s">
        <v>3</v>
      </c>
      <c r="AY96" t="s">
        <v>4</v>
      </c>
      <c r="AZ96">
        <f t="shared" ref="AZ96:BB96" si="63">LOG10(AZ21)</f>
        <v>7.5730377207691673</v>
      </c>
      <c r="BA96">
        <f t="shared" si="63"/>
        <v>8.5132986791391811</v>
      </c>
      <c r="BB96">
        <f t="shared" si="63"/>
        <v>9.4506824065540886</v>
      </c>
      <c r="BC96">
        <f t="shared" si="38"/>
        <v>8.5123396021541442</v>
      </c>
      <c r="BD96">
        <f t="shared" si="39"/>
        <v>0.93882271030561804</v>
      </c>
      <c r="BE96">
        <f t="shared" si="40"/>
        <v>1.0623583858085637</v>
      </c>
      <c r="BG96" t="s">
        <v>70</v>
      </c>
      <c r="BH96">
        <f t="shared" ref="BH96:BH97" si="64">TTEST(AZ97:BB97,BP97:BR97,1,1)</f>
        <v>2.1356709390088591E-2</v>
      </c>
      <c r="BI96">
        <f t="shared" ref="BI96:BI97" si="65">TTEST(AZ117:BB117,BP117:BR117,1,1)</f>
        <v>4.5720289141719106E-2</v>
      </c>
      <c r="BJ96">
        <f t="shared" ref="BJ96:BJ97" si="66">TTEST(AZ137:BB137,BP137:BR137,1,1)</f>
        <v>3.0606948698245318E-2</v>
      </c>
      <c r="BM96" t="s">
        <v>9</v>
      </c>
      <c r="BN96" t="s">
        <v>3</v>
      </c>
      <c r="BO96" t="s">
        <v>4</v>
      </c>
      <c r="BP96">
        <v>10.405500952708174</v>
      </c>
      <c r="BQ96">
        <v>9.7240272200273701</v>
      </c>
      <c r="BR96">
        <v>10.181114056764674</v>
      </c>
      <c r="BS96">
        <v>10.103547409833405</v>
      </c>
      <c r="BT96">
        <v>0.3472953363070066</v>
      </c>
      <c r="BU96">
        <v>0.39299444807619494</v>
      </c>
    </row>
    <row r="97" spans="1:73" x14ac:dyDescent="0.2">
      <c r="A97" s="1"/>
      <c r="AW97" s="1" t="s">
        <v>9</v>
      </c>
      <c r="AX97" t="s">
        <v>3</v>
      </c>
      <c r="AY97" t="s">
        <v>5</v>
      </c>
      <c r="AZ97">
        <f t="shared" ref="AZ97:BB97" si="67">LOG10(AZ22)</f>
        <v>7.0585613760820332</v>
      </c>
      <c r="BA97">
        <f t="shared" si="67"/>
        <v>8.0520540462010395</v>
      </c>
      <c r="BB97">
        <f t="shared" si="67"/>
        <v>8.2529434448695262</v>
      </c>
      <c r="BC97">
        <f t="shared" si="38"/>
        <v>7.7878529557175327</v>
      </c>
      <c r="BD97">
        <f t="shared" si="39"/>
        <v>0.63952231682700367</v>
      </c>
      <c r="BE97">
        <f t="shared" si="40"/>
        <v>0.7236743303447789</v>
      </c>
      <c r="BG97" t="s">
        <v>71</v>
      </c>
      <c r="BH97">
        <f t="shared" si="64"/>
        <v>6.2497967836743884E-2</v>
      </c>
      <c r="BI97">
        <f t="shared" si="65"/>
        <v>3.1809505766403845E-2</v>
      </c>
      <c r="BJ97">
        <f t="shared" si="66"/>
        <v>2.8902290949048282E-2</v>
      </c>
      <c r="BM97" t="s">
        <v>9</v>
      </c>
      <c r="BN97" t="s">
        <v>3</v>
      </c>
      <c r="BO97" t="s">
        <v>5</v>
      </c>
      <c r="BP97">
        <v>9.9300031272498384</v>
      </c>
      <c r="BQ97">
        <v>9.3551674007917782</v>
      </c>
      <c r="BR97">
        <v>10.464224281624409</v>
      </c>
      <c r="BS97">
        <v>9.916464936555343</v>
      </c>
      <c r="BT97">
        <v>0.55465237147785762</v>
      </c>
      <c r="BU97">
        <v>0.62763671093586082</v>
      </c>
    </row>
    <row r="98" spans="1:73" x14ac:dyDescent="0.2">
      <c r="A98" s="1"/>
      <c r="AW98" s="1" t="s">
        <v>9</v>
      </c>
      <c r="AX98" t="s">
        <v>3</v>
      </c>
      <c r="AY98" t="s">
        <v>6</v>
      </c>
      <c r="AZ98">
        <f t="shared" ref="AZ98:BB98" si="68">LOG10(AZ23)</f>
        <v>6.5005584225496538</v>
      </c>
      <c r="BA98">
        <f t="shared" si="68"/>
        <v>7.7238587738619779</v>
      </c>
      <c r="BB98">
        <f t="shared" si="68"/>
        <v>6.6122026565793863</v>
      </c>
      <c r="BC98">
        <f t="shared" si="38"/>
        <v>6.9455399509970066</v>
      </c>
      <c r="BD98">
        <f t="shared" si="39"/>
        <v>0.6763514258634028</v>
      </c>
      <c r="BE98">
        <f t="shared" si="40"/>
        <v>0.76534962472910395</v>
      </c>
      <c r="BM98" t="s">
        <v>9</v>
      </c>
      <c r="BN98" t="s">
        <v>3</v>
      </c>
      <c r="BO98" t="s">
        <v>6</v>
      </c>
      <c r="BP98">
        <v>9.5167518144903056</v>
      </c>
      <c r="BQ98">
        <v>8.4163038324476567</v>
      </c>
      <c r="BR98">
        <v>10.821420639252485</v>
      </c>
      <c r="BS98">
        <v>9.5848254287301486</v>
      </c>
      <c r="BT98">
        <v>1.2040025856743573</v>
      </c>
      <c r="BU98">
        <v>1.3624321497399261</v>
      </c>
    </row>
    <row r="99" spans="1:73" x14ac:dyDescent="0.2">
      <c r="A99" s="1"/>
      <c r="AW99" s="1" t="s">
        <v>9</v>
      </c>
      <c r="AX99" t="s">
        <v>3</v>
      </c>
      <c r="AY99">
        <v>0</v>
      </c>
      <c r="AZ99">
        <f t="shared" ref="AZ99:BB99" si="69">LOG10(AZ24)</f>
        <v>0</v>
      </c>
      <c r="BA99">
        <f t="shared" si="69"/>
        <v>0</v>
      </c>
      <c r="BB99">
        <f t="shared" si="69"/>
        <v>0</v>
      </c>
      <c r="BC99">
        <f t="shared" si="38"/>
        <v>0</v>
      </c>
      <c r="BD99">
        <f t="shared" si="39"/>
        <v>0</v>
      </c>
      <c r="BE99">
        <v>0</v>
      </c>
      <c r="BM99" t="s">
        <v>9</v>
      </c>
      <c r="BN99" t="s">
        <v>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s="1"/>
      <c r="AW100" s="1" t="s">
        <v>10</v>
      </c>
      <c r="AX100" t="s">
        <v>3</v>
      </c>
      <c r="AY100" t="s">
        <v>4</v>
      </c>
      <c r="AZ100">
        <f t="shared" ref="AZ100:BB100" si="70">LOG10(AZ25)</f>
        <v>8.2019995628683109</v>
      </c>
      <c r="BA100">
        <f t="shared" si="70"/>
        <v>8.5132986791391811</v>
      </c>
      <c r="BB100" t="s">
        <v>24</v>
      </c>
      <c r="BC100">
        <f>AVERAGE(AZ100,BA100)</f>
        <v>8.357649121003746</v>
      </c>
      <c r="BD100">
        <f>STDEV(AZ100,BA100)</f>
        <v>0.22012171609251188</v>
      </c>
      <c r="BE100">
        <f>CONFIDENCE(0.05,BD100,2)</f>
        <v>0.30506752815502614</v>
      </c>
      <c r="BG100" t="s">
        <v>8</v>
      </c>
      <c r="BM100" t="s">
        <v>10</v>
      </c>
      <c r="BN100" t="s">
        <v>3</v>
      </c>
      <c r="BO100" t="s">
        <v>4</v>
      </c>
      <c r="BP100">
        <v>10.584504760832059</v>
      </c>
      <c r="BQ100">
        <v>8.5292994696887927</v>
      </c>
      <c r="BR100">
        <v>9.8834791470571428</v>
      </c>
      <c r="BS100">
        <v>9.6657611258593317</v>
      </c>
      <c r="BT100">
        <v>1.0447574119151</v>
      </c>
      <c r="BU100">
        <v>1.1822325828934694</v>
      </c>
    </row>
    <row r="101" spans="1:73" x14ac:dyDescent="0.2">
      <c r="A101" s="1"/>
      <c r="AW101" s="1" t="s">
        <v>10</v>
      </c>
      <c r="AX101" t="s">
        <v>3</v>
      </c>
      <c r="AY101" t="s">
        <v>5</v>
      </c>
      <c r="AZ101" t="s">
        <v>24</v>
      </c>
      <c r="BA101">
        <f t="shared" ref="AZ101:BB101" si="71">LOG10(BA26)</f>
        <v>8.5132986791391811</v>
      </c>
      <c r="BB101">
        <f t="shared" si="71"/>
        <v>8.5716522507289241</v>
      </c>
      <c r="BC101">
        <f>AVERAGE(BA101,BB101)</f>
        <v>8.5424754649340535</v>
      </c>
      <c r="BD101">
        <f>STDEV(BA101,BB101)</f>
        <v>4.1262206177561919E-2</v>
      </c>
      <c r="BE101">
        <f>CONFIDENCE(0.05,BD101,2)</f>
        <v>5.718544934258795E-2</v>
      </c>
      <c r="BH101" t="s">
        <v>72</v>
      </c>
      <c r="BI101" t="s">
        <v>73</v>
      </c>
      <c r="BJ101" t="s">
        <v>74</v>
      </c>
      <c r="BM101" t="s">
        <v>10</v>
      </c>
      <c r="BN101" t="s">
        <v>3</v>
      </c>
      <c r="BO101" t="s">
        <v>5</v>
      </c>
      <c r="BP101">
        <v>9.9300031272498384</v>
      </c>
      <c r="BQ101">
        <v>8.6399160738636791</v>
      </c>
      <c r="BR101">
        <v>10.55560583277099</v>
      </c>
      <c r="BS101">
        <v>9.7085083446281697</v>
      </c>
      <c r="BT101">
        <v>0.9768632284726726</v>
      </c>
      <c r="BU101">
        <v>1.1054044934832681</v>
      </c>
    </row>
    <row r="102" spans="1:73" x14ac:dyDescent="0.2">
      <c r="A102" s="1"/>
      <c r="I102" s="1"/>
      <c r="AW102" s="1" t="s">
        <v>10</v>
      </c>
      <c r="AX102" t="s">
        <v>3</v>
      </c>
      <c r="AY102" t="s">
        <v>6</v>
      </c>
      <c r="AZ102">
        <f t="shared" ref="AZ102:BB102" si="72">LOG10(AZ27)</f>
        <v>6.1004904060872205</v>
      </c>
      <c r="BA102">
        <f t="shared" si="72"/>
        <v>7.7238587738619779</v>
      </c>
      <c r="BB102">
        <f t="shared" si="72"/>
        <v>7.3880688215049615</v>
      </c>
      <c r="BC102">
        <f t="shared" si="38"/>
        <v>7.07080600048472</v>
      </c>
      <c r="BD102">
        <f t="shared" si="39"/>
        <v>0.85692647734459193</v>
      </c>
      <c r="BE102">
        <f t="shared" si="40"/>
        <v>0.9696857769152879</v>
      </c>
      <c r="BG102" t="s">
        <v>55</v>
      </c>
      <c r="BH102">
        <f>TTEST(AZ92:BB92,BP92:BR92,1,1)</f>
        <v>1.9501509972516564E-2</v>
      </c>
      <c r="BI102">
        <f>TTEST(AZ112:BB112,BP112:BR112,1,1)</f>
        <v>0.17275807102675839</v>
      </c>
      <c r="BJ102">
        <f>TTEST(AZ132:BB132,BP132:BR132,1,1)</f>
        <v>4.0690839480749939E-2</v>
      </c>
      <c r="BM102" t="s">
        <v>10</v>
      </c>
      <c r="BN102" t="s">
        <v>3</v>
      </c>
      <c r="BO102" t="s">
        <v>6</v>
      </c>
      <c r="BP102">
        <v>9.5167518144903056</v>
      </c>
      <c r="BQ102">
        <v>7.9383295033381041</v>
      </c>
      <c r="BR102">
        <v>10.181114056764674</v>
      </c>
      <c r="BS102">
        <v>9.2120651248643615</v>
      </c>
      <c r="BT102">
        <v>1.1520182821459981</v>
      </c>
      <c r="BU102">
        <v>1.3036074534713493</v>
      </c>
    </row>
    <row r="103" spans="1:73" x14ac:dyDescent="0.2">
      <c r="A103" s="1"/>
      <c r="AW103" s="1" t="s">
        <v>10</v>
      </c>
      <c r="AX103" t="s">
        <v>3</v>
      </c>
      <c r="AY103">
        <v>0</v>
      </c>
      <c r="AZ103">
        <f t="shared" ref="AZ103:BB103" si="73">LOG10(AZ28)</f>
        <v>0</v>
      </c>
      <c r="BA103">
        <f t="shared" si="73"/>
        <v>0</v>
      </c>
      <c r="BB103">
        <f t="shared" si="73"/>
        <v>0</v>
      </c>
      <c r="BC103">
        <f t="shared" si="38"/>
        <v>0</v>
      </c>
      <c r="BD103">
        <f t="shared" si="39"/>
        <v>0</v>
      </c>
      <c r="BE103">
        <v>0</v>
      </c>
      <c r="BG103" t="s">
        <v>70</v>
      </c>
      <c r="BH103">
        <f t="shared" ref="BH103:BH104" si="74">TTEST(AZ93:BB93,BP93:BR93,1,1)</f>
        <v>2.5825795066629909E-2</v>
      </c>
      <c r="BI103">
        <f t="shared" ref="BI103:BI104" si="75">TTEST(AZ113:BB113,BP113:BR113,1,1)</f>
        <v>4.8668679131904702E-2</v>
      </c>
      <c r="BJ103">
        <f t="shared" ref="BJ103:BJ104" si="76">TTEST(AZ133:BB133,BP133:BR133,1,1)</f>
        <v>5.1736311601555451E-2</v>
      </c>
      <c r="BM103" t="s">
        <v>10</v>
      </c>
      <c r="BN103" t="s">
        <v>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s="1"/>
      <c r="AW104" t="s">
        <v>2</v>
      </c>
      <c r="AX104" t="s">
        <v>11</v>
      </c>
      <c r="AY104" t="s">
        <v>4</v>
      </c>
      <c r="AZ104">
        <f t="shared" ref="AZ104:BB104" si="77">LOG10(AZ29)</f>
        <v>7.8950091140598015</v>
      </c>
      <c r="BA104">
        <f t="shared" si="77"/>
        <v>8.6595740452780134</v>
      </c>
      <c r="BB104">
        <f t="shared" si="77"/>
        <v>8.7258467438105622</v>
      </c>
      <c r="BC104">
        <f t="shared" si="38"/>
        <v>8.4268099677161263</v>
      </c>
      <c r="BD104">
        <f t="shared" si="39"/>
        <v>0.46174357451392095</v>
      </c>
      <c r="BE104">
        <f t="shared" si="40"/>
        <v>0.52250244172129057</v>
      </c>
      <c r="BG104" t="s">
        <v>71</v>
      </c>
      <c r="BH104">
        <f t="shared" si="74"/>
        <v>1.2567862705662645E-2</v>
      </c>
      <c r="BI104">
        <f t="shared" si="75"/>
        <v>4.3062487434251118E-2</v>
      </c>
      <c r="BJ104">
        <f t="shared" si="76"/>
        <v>0.1779922680569537</v>
      </c>
      <c r="BM104" t="s">
        <v>2</v>
      </c>
      <c r="BN104" t="s">
        <v>11</v>
      </c>
      <c r="BO104" t="s">
        <v>4</v>
      </c>
      <c r="BP104">
        <v>10.842295879090655</v>
      </c>
      <c r="BQ104">
        <v>9.6342114493239617</v>
      </c>
      <c r="BR104">
        <v>10.734161723143108</v>
      </c>
      <c r="BS104">
        <v>10.40355635051924</v>
      </c>
      <c r="BT104">
        <v>0.66846236368774214</v>
      </c>
      <c r="BU104">
        <v>0.75642247451588651</v>
      </c>
    </row>
    <row r="105" spans="1:73" x14ac:dyDescent="0.2">
      <c r="A105" s="1"/>
      <c r="AW105" t="s">
        <v>2</v>
      </c>
      <c r="AX105" t="s">
        <v>11</v>
      </c>
      <c r="AY105" t="s">
        <v>5</v>
      </c>
      <c r="AZ105">
        <f t="shared" ref="AZ105:BB105" si="78">LOG10(AZ30)</f>
        <v>6.8777526976401839</v>
      </c>
      <c r="BA105">
        <f t="shared" si="78"/>
        <v>7.8901742153124363</v>
      </c>
      <c r="BB105">
        <f t="shared" si="78"/>
        <v>7.3880688215049615</v>
      </c>
      <c r="BC105">
        <f t="shared" si="38"/>
        <v>7.3853319114858609</v>
      </c>
      <c r="BD105">
        <f t="shared" si="39"/>
        <v>0.50621630788506433</v>
      </c>
      <c r="BE105">
        <f t="shared" si="40"/>
        <v>0.57282715235944981</v>
      </c>
      <c r="BM105" t="s">
        <v>2</v>
      </c>
      <c r="BN105" t="s">
        <v>11</v>
      </c>
      <c r="BO105" t="s">
        <v>5</v>
      </c>
      <c r="BP105">
        <v>10.757733234199302</v>
      </c>
      <c r="BQ105">
        <v>9.0604680347703681</v>
      </c>
      <c r="BR105">
        <v>10.371380563764829</v>
      </c>
      <c r="BS105">
        <v>10.063193944244832</v>
      </c>
      <c r="BT105">
        <v>0.88961313706380629</v>
      </c>
      <c r="BU105">
        <v>1.006673534748153</v>
      </c>
    </row>
    <row r="106" spans="1:73" x14ac:dyDescent="0.2">
      <c r="A106" s="1"/>
      <c r="AW106" t="s">
        <v>2</v>
      </c>
      <c r="AX106" t="s">
        <v>11</v>
      </c>
      <c r="AY106" t="s">
        <v>6</v>
      </c>
      <c r="AZ106">
        <f t="shared" ref="AZ106:BB106" si="79">LOG10(AZ31)</f>
        <v>6.8777526976401839</v>
      </c>
      <c r="BA106">
        <f t="shared" si="79"/>
        <v>7.5528577804791004</v>
      </c>
      <c r="BB106">
        <f t="shared" si="79"/>
        <v>7.0106255113351503</v>
      </c>
      <c r="BC106">
        <f t="shared" si="38"/>
        <v>7.1470786631514782</v>
      </c>
      <c r="BD106">
        <f t="shared" si="39"/>
        <v>0.35763992394473026</v>
      </c>
      <c r="BE106">
        <f t="shared" si="40"/>
        <v>0.4047002358719437</v>
      </c>
      <c r="BM106" t="s">
        <v>2</v>
      </c>
      <c r="BN106" t="s">
        <v>11</v>
      </c>
      <c r="BO106" t="s">
        <v>6</v>
      </c>
      <c r="BP106">
        <v>10.220323396308462</v>
      </c>
      <c r="BQ106">
        <v>8.748251760059091</v>
      </c>
      <c r="BR106">
        <v>10.371380563764829</v>
      </c>
      <c r="BS106">
        <v>9.7799852400441267</v>
      </c>
      <c r="BT106">
        <v>0.89669395406209251</v>
      </c>
      <c r="BU106">
        <v>1.0146860862490177</v>
      </c>
    </row>
    <row r="107" spans="1:73" x14ac:dyDescent="0.2">
      <c r="A107" s="1"/>
      <c r="AW107" t="s">
        <v>2</v>
      </c>
      <c r="AX107" t="s">
        <v>11</v>
      </c>
      <c r="AY107">
        <v>0</v>
      </c>
      <c r="AZ107">
        <f t="shared" ref="AZ107:BB107" si="80">LOG10(AZ32)</f>
        <v>0</v>
      </c>
      <c r="BA107">
        <f t="shared" si="80"/>
        <v>0</v>
      </c>
      <c r="BB107">
        <f t="shared" si="80"/>
        <v>0</v>
      </c>
      <c r="BC107">
        <f t="shared" si="38"/>
        <v>0</v>
      </c>
      <c r="BD107">
        <f t="shared" si="39"/>
        <v>0</v>
      </c>
      <c r="BE107">
        <v>0</v>
      </c>
      <c r="BM107" t="s">
        <v>2</v>
      </c>
      <c r="BN107" t="s">
        <v>11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W108" s="1" t="s">
        <v>7</v>
      </c>
      <c r="AX108" t="s">
        <v>11</v>
      </c>
      <c r="AY108" t="s">
        <v>4</v>
      </c>
      <c r="AZ108">
        <f t="shared" ref="AZ108:BB108" si="81">LOG10(AZ33)</f>
        <v>7.8950091140598015</v>
      </c>
      <c r="BA108">
        <f t="shared" si="81"/>
        <v>8.5132986791391811</v>
      </c>
      <c r="BB108">
        <f t="shared" si="81"/>
        <v>9.0246302919344181</v>
      </c>
      <c r="BC108">
        <f t="shared" si="38"/>
        <v>8.4776460283777997</v>
      </c>
      <c r="BD108">
        <f t="shared" si="39"/>
        <v>0.56565390037145835</v>
      </c>
      <c r="BE108">
        <f t="shared" si="40"/>
        <v>0.64008588408488631</v>
      </c>
      <c r="BG108" t="s">
        <v>76</v>
      </c>
      <c r="BM108" t="s">
        <v>7</v>
      </c>
      <c r="BN108" t="s">
        <v>11</v>
      </c>
      <c r="BO108" t="s">
        <v>4</v>
      </c>
      <c r="BP108">
        <v>10.405500952708174</v>
      </c>
      <c r="BQ108">
        <v>9.5428335871489587</v>
      </c>
      <c r="BR108">
        <v>10.907386783033589</v>
      </c>
      <c r="BS108">
        <v>10.285240440963575</v>
      </c>
      <c r="BT108">
        <v>0.69017990344079438</v>
      </c>
      <c r="BU108">
        <v>0.78099773267967243</v>
      </c>
    </row>
    <row r="109" spans="1:73" x14ac:dyDescent="0.2">
      <c r="AW109" s="1" t="s">
        <v>7</v>
      </c>
      <c r="AX109" t="s">
        <v>11</v>
      </c>
      <c r="AY109" t="s">
        <v>5</v>
      </c>
      <c r="AZ109">
        <f t="shared" ref="AZ109:BB109" si="82">LOG10(AZ34)</f>
        <v>7.2345479168322493</v>
      </c>
      <c r="BA109">
        <f t="shared" si="82"/>
        <v>7.7238587738619779</v>
      </c>
      <c r="BB109">
        <f t="shared" si="82"/>
        <v>8.2529434448695262</v>
      </c>
      <c r="BC109">
        <f t="shared" si="38"/>
        <v>7.7371167118545854</v>
      </c>
      <c r="BD109">
        <f t="shared" si="39"/>
        <v>0.5093271959864728</v>
      </c>
      <c r="BE109">
        <f t="shared" si="40"/>
        <v>0.5763473889553109</v>
      </c>
      <c r="BM109" t="s">
        <v>7</v>
      </c>
      <c r="BN109" t="s">
        <v>11</v>
      </c>
      <c r="BO109" t="s">
        <v>5</v>
      </c>
      <c r="BP109">
        <v>9.7273520215296507</v>
      </c>
      <c r="BQ109">
        <v>8.85439869616315</v>
      </c>
      <c r="BR109">
        <v>10.821420639252485</v>
      </c>
      <c r="BS109">
        <v>9.8010571189817615</v>
      </c>
      <c r="BT109">
        <v>0.98558011454754657</v>
      </c>
      <c r="BU109">
        <v>1.1152683974111628</v>
      </c>
    </row>
    <row r="110" spans="1:73" x14ac:dyDescent="0.2">
      <c r="AW110" s="1" t="s">
        <v>7</v>
      </c>
      <c r="AX110" t="s">
        <v>11</v>
      </c>
      <c r="AY110" t="s">
        <v>6</v>
      </c>
      <c r="AZ110">
        <f t="shared" ref="AZ110:BB110" si="83">LOG10(AZ35)</f>
        <v>7.0585613760820332</v>
      </c>
      <c r="BA110">
        <f t="shared" si="83"/>
        <v>7.3768995541692126</v>
      </c>
      <c r="BB110">
        <f t="shared" si="83"/>
        <v>7.0106255113351503</v>
      </c>
      <c r="BC110">
        <f t="shared" si="38"/>
        <v>7.1486954805287981</v>
      </c>
      <c r="BD110">
        <f t="shared" si="39"/>
        <v>0.19907859302752132</v>
      </c>
      <c r="BE110">
        <f t="shared" si="40"/>
        <v>0.22527449582989911</v>
      </c>
      <c r="BG110" t="s">
        <v>2</v>
      </c>
      <c r="BH110" t="s">
        <v>77</v>
      </c>
      <c r="BI110" t="s">
        <v>78</v>
      </c>
      <c r="BM110" t="s">
        <v>7</v>
      </c>
      <c r="BN110" t="s">
        <v>11</v>
      </c>
      <c r="BO110" t="s">
        <v>6</v>
      </c>
      <c r="BP110">
        <v>9.6230843381259579</v>
      </c>
      <c r="BQ110">
        <v>9.0604680347703681</v>
      </c>
      <c r="BR110">
        <v>10.277027125961999</v>
      </c>
      <c r="BS110">
        <v>9.6535264996194403</v>
      </c>
      <c r="BT110">
        <v>0.60885059701666377</v>
      </c>
      <c r="BU110">
        <v>0.68896664976781674</v>
      </c>
    </row>
    <row r="111" spans="1:73" x14ac:dyDescent="0.2">
      <c r="AW111" s="1" t="s">
        <v>7</v>
      </c>
      <c r="AX111" t="s">
        <v>11</v>
      </c>
      <c r="AY111">
        <v>0</v>
      </c>
      <c r="AZ111">
        <f t="shared" ref="AZ111:BB111" si="84">LOG10(AZ36)</f>
        <v>0</v>
      </c>
      <c r="BA111">
        <f t="shared" si="84"/>
        <v>0</v>
      </c>
      <c r="BB111">
        <f t="shared" si="84"/>
        <v>0</v>
      </c>
      <c r="BC111">
        <f t="shared" si="38"/>
        <v>0</v>
      </c>
      <c r="BD111">
        <f t="shared" si="39"/>
        <v>0</v>
      </c>
      <c r="BE111">
        <v>0</v>
      </c>
      <c r="BG111" t="s">
        <v>79</v>
      </c>
      <c r="BM111" t="s">
        <v>7</v>
      </c>
      <c r="BN111" t="s">
        <v>11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s="1"/>
      <c r="AW112" s="1" t="s">
        <v>8</v>
      </c>
      <c r="AX112" t="s">
        <v>11</v>
      </c>
      <c r="AY112" t="s">
        <v>4</v>
      </c>
      <c r="AZ112">
        <f t="shared" ref="AZ112:BB112" si="85">LOG10(AZ37)</f>
        <v>7.5730377207691673</v>
      </c>
      <c r="BA112">
        <f t="shared" si="85"/>
        <v>8.5132986791391811</v>
      </c>
      <c r="BB112">
        <f t="shared" si="85"/>
        <v>9.0246302919344181</v>
      </c>
      <c r="BC112">
        <f t="shared" si="38"/>
        <v>8.3703222306142546</v>
      </c>
      <c r="BD112">
        <f t="shared" si="39"/>
        <v>0.73628251832441094</v>
      </c>
      <c r="BE112">
        <f t="shared" si="40"/>
        <v>0.8331667939855808</v>
      </c>
      <c r="BG112" t="s">
        <v>80</v>
      </c>
      <c r="BM112" t="s">
        <v>8</v>
      </c>
      <c r="BN112" t="s">
        <v>11</v>
      </c>
      <c r="BO112" t="s">
        <v>4</v>
      </c>
      <c r="BP112">
        <v>10.584504760832059</v>
      </c>
      <c r="BQ112">
        <v>9.2587592896763393</v>
      </c>
      <c r="BR112" t="s">
        <v>24</v>
      </c>
      <c r="BS112">
        <v>9.9216320252541994</v>
      </c>
      <c r="BT112">
        <v>0.93744361278156418</v>
      </c>
      <c r="BU112">
        <v>1.2992066880661479</v>
      </c>
    </row>
    <row r="113" spans="1:73" x14ac:dyDescent="0.2">
      <c r="A113" s="1"/>
      <c r="AW113" s="1" t="s">
        <v>8</v>
      </c>
      <c r="AX113" t="s">
        <v>11</v>
      </c>
      <c r="AY113" t="s">
        <v>5</v>
      </c>
      <c r="AZ113">
        <f t="shared" ref="AZ113:BB113" si="86">LOG10(AZ38)</f>
        <v>7.0585613760820332</v>
      </c>
      <c r="BA113">
        <f t="shared" si="86"/>
        <v>8.0520540462010395</v>
      </c>
      <c r="BB113">
        <f t="shared" si="86"/>
        <v>7.7466319047025483</v>
      </c>
      <c r="BC113">
        <f t="shared" si="38"/>
        <v>7.6190824423285406</v>
      </c>
      <c r="BD113">
        <f t="shared" si="39"/>
        <v>0.50887972096456346</v>
      </c>
      <c r="BE113">
        <f t="shared" si="40"/>
        <v>0.57584103260416286</v>
      </c>
      <c r="BG113" t="s">
        <v>81</v>
      </c>
      <c r="BM113" t="s">
        <v>8</v>
      </c>
      <c r="BN113" t="s">
        <v>11</v>
      </c>
      <c r="BO113" t="s">
        <v>5</v>
      </c>
      <c r="BP113">
        <v>10.028530973695128</v>
      </c>
      <c r="BQ113">
        <v>8.748251760059091</v>
      </c>
      <c r="BR113">
        <v>10.277027125961999</v>
      </c>
      <c r="BS113">
        <v>9.6846032865720719</v>
      </c>
      <c r="BT113">
        <v>0.82036773481485303</v>
      </c>
      <c r="BU113">
        <v>0.9283164254128714</v>
      </c>
    </row>
    <row r="114" spans="1:73" x14ac:dyDescent="0.2">
      <c r="A114" s="1"/>
      <c r="AW114" s="1" t="s">
        <v>8</v>
      </c>
      <c r="AX114" t="s">
        <v>11</v>
      </c>
      <c r="AY114" t="s">
        <v>6</v>
      </c>
      <c r="AZ114">
        <f t="shared" ref="AZ114:BB114" si="87">LOG10(AZ39)</f>
        <v>6.5005584225496538</v>
      </c>
      <c r="BA114">
        <f t="shared" si="87"/>
        <v>7.3768995541692126</v>
      </c>
      <c r="BB114">
        <f t="shared" si="87"/>
        <v>7.0106255113351503</v>
      </c>
      <c r="BC114">
        <f t="shared" si="38"/>
        <v>6.9626944960180053</v>
      </c>
      <c r="BD114">
        <f t="shared" si="39"/>
        <v>0.44013234533951434</v>
      </c>
      <c r="BE114">
        <f t="shared" si="40"/>
        <v>0.4980474830916814</v>
      </c>
      <c r="BM114" t="s">
        <v>8</v>
      </c>
      <c r="BN114" t="s">
        <v>11</v>
      </c>
      <c r="BO114" t="s">
        <v>6</v>
      </c>
      <c r="BP114">
        <v>9.6230843381259579</v>
      </c>
      <c r="BQ114">
        <v>8.3008245769253275</v>
      </c>
      <c r="BR114">
        <v>10.371380563764829</v>
      </c>
      <c r="BS114">
        <v>9.4317631596053726</v>
      </c>
      <c r="BT114">
        <v>1.048452845230583</v>
      </c>
      <c r="BU114">
        <v>1.1864142825144999</v>
      </c>
    </row>
    <row r="115" spans="1:73" x14ac:dyDescent="0.2">
      <c r="A115" s="1"/>
      <c r="AW115" s="1" t="s">
        <v>8</v>
      </c>
      <c r="AX115" t="s">
        <v>11</v>
      </c>
      <c r="AY115">
        <v>0</v>
      </c>
      <c r="AZ115">
        <f t="shared" ref="AZ115:BB115" si="88">LOG10(AZ40)</f>
        <v>0</v>
      </c>
      <c r="BA115">
        <f t="shared" si="88"/>
        <v>0</v>
      </c>
      <c r="BB115">
        <f t="shared" si="88"/>
        <v>0</v>
      </c>
      <c r="BC115">
        <f t="shared" si="38"/>
        <v>0</v>
      </c>
      <c r="BD115">
        <f t="shared" si="39"/>
        <v>0</v>
      </c>
      <c r="BE115">
        <v>0</v>
      </c>
      <c r="BM115" t="s">
        <v>8</v>
      </c>
      <c r="BN115" t="s">
        <v>11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s="1"/>
      <c r="AW116" s="1" t="s">
        <v>9</v>
      </c>
      <c r="AX116" t="s">
        <v>11</v>
      </c>
      <c r="AY116" t="s">
        <v>4</v>
      </c>
      <c r="AZ116">
        <f t="shared" ref="AZ116:BB116" si="89">LOG10(AZ41)</f>
        <v>7.7359868517656745</v>
      </c>
      <c r="BA116">
        <f t="shared" si="89"/>
        <v>8.8024073167558807</v>
      </c>
      <c r="BB116">
        <f t="shared" si="89"/>
        <v>9.587253537685104</v>
      </c>
      <c r="BC116">
        <f t="shared" si="38"/>
        <v>8.70854923540222</v>
      </c>
      <c r="BD116">
        <f t="shared" si="39"/>
        <v>0.92919539935113737</v>
      </c>
      <c r="BE116">
        <f t="shared" si="40"/>
        <v>1.051464258074958</v>
      </c>
      <c r="BM116" t="s">
        <v>9</v>
      </c>
      <c r="BN116" t="s">
        <v>11</v>
      </c>
      <c r="BO116" t="s">
        <v>4</v>
      </c>
      <c r="BP116">
        <v>10.757733234199302</v>
      </c>
      <c r="BQ116">
        <v>9.3551674007917782</v>
      </c>
      <c r="BR116">
        <v>10.645570558475207</v>
      </c>
      <c r="BS116">
        <v>10.252823731155429</v>
      </c>
      <c r="BT116">
        <v>0.77941342177168649</v>
      </c>
      <c r="BU116">
        <v>0.88197310902433457</v>
      </c>
    </row>
    <row r="117" spans="1:73" x14ac:dyDescent="0.2">
      <c r="A117" s="1"/>
      <c r="AW117" s="1" t="s">
        <v>9</v>
      </c>
      <c r="AX117" t="s">
        <v>11</v>
      </c>
      <c r="AY117" t="s">
        <v>5</v>
      </c>
      <c r="AZ117">
        <f t="shared" ref="AZ117:BB117" si="90">LOG10(AZ42)</f>
        <v>7.0585613760820332</v>
      </c>
      <c r="BA117">
        <f t="shared" si="90"/>
        <v>7.8901742153124363</v>
      </c>
      <c r="BB117">
        <f t="shared" si="90"/>
        <v>7.7466319047025483</v>
      </c>
      <c r="BC117">
        <f t="shared" si="38"/>
        <v>7.5651224986990071</v>
      </c>
      <c r="BD117">
        <f t="shared" si="39"/>
        <v>0.44452696987250634</v>
      </c>
      <c r="BE117">
        <f t="shared" si="40"/>
        <v>0.5030203775198363</v>
      </c>
      <c r="BM117" t="s">
        <v>9</v>
      </c>
      <c r="BN117" t="s">
        <v>11</v>
      </c>
      <c r="BO117" t="s">
        <v>5</v>
      </c>
      <c r="BP117">
        <v>10.757733234199302</v>
      </c>
      <c r="BQ117">
        <v>8.85439869616315</v>
      </c>
      <c r="BR117">
        <v>10.464224281624409</v>
      </c>
      <c r="BS117">
        <v>10.025452070662288</v>
      </c>
      <c r="BT117">
        <v>1.0247250268997845</v>
      </c>
      <c r="BU117">
        <v>1.1595642217906172</v>
      </c>
    </row>
    <row r="118" spans="1:73" x14ac:dyDescent="0.2">
      <c r="A118" s="1"/>
      <c r="AW118" s="1" t="s">
        <v>9</v>
      </c>
      <c r="AX118" t="s">
        <v>11</v>
      </c>
      <c r="AY118" t="s">
        <v>6</v>
      </c>
      <c r="AZ118">
        <f t="shared" ref="AZ118:BB118" si="91">LOG10(AZ43)</f>
        <v>6.5005584225496538</v>
      </c>
      <c r="BA118">
        <f t="shared" si="91"/>
        <v>7.1956880777842764</v>
      </c>
      <c r="BB118">
        <f t="shared" si="91"/>
        <v>7.7466319047025483</v>
      </c>
      <c r="BC118">
        <f t="shared" si="38"/>
        <v>7.1476261350121604</v>
      </c>
      <c r="BD118">
        <f t="shared" si="39"/>
        <v>0.62442553077883722</v>
      </c>
      <c r="BE118">
        <f t="shared" si="40"/>
        <v>0.70659102262227358</v>
      </c>
      <c r="BM118" t="s">
        <v>9</v>
      </c>
      <c r="BN118" t="s">
        <v>11</v>
      </c>
      <c r="BO118" t="s">
        <v>6</v>
      </c>
      <c r="BP118">
        <v>9.9300031272498384</v>
      </c>
      <c r="BQ118">
        <v>8.4163038324476567</v>
      </c>
      <c r="BR118">
        <v>10.464224281624409</v>
      </c>
      <c r="BS118">
        <v>9.603510413773968</v>
      </c>
      <c r="BT118">
        <v>1.062281817835411</v>
      </c>
      <c r="BU118">
        <v>1.2020629506310536</v>
      </c>
    </row>
    <row r="119" spans="1:73" x14ac:dyDescent="0.2">
      <c r="A119" s="1"/>
      <c r="AW119" s="1" t="s">
        <v>9</v>
      </c>
      <c r="AX119" t="s">
        <v>11</v>
      </c>
      <c r="AY119">
        <v>0</v>
      </c>
      <c r="AZ119">
        <f t="shared" ref="AZ119:BB119" si="92">LOG10(AZ44)</f>
        <v>0</v>
      </c>
      <c r="BA119">
        <f t="shared" si="92"/>
        <v>0</v>
      </c>
      <c r="BB119">
        <f t="shared" si="92"/>
        <v>0</v>
      </c>
      <c r="BC119">
        <f t="shared" si="38"/>
        <v>0</v>
      </c>
      <c r="BD119">
        <f t="shared" si="39"/>
        <v>0</v>
      </c>
      <c r="BE119">
        <v>0</v>
      </c>
      <c r="BM119" t="s">
        <v>9</v>
      </c>
      <c r="BN119" t="s">
        <v>11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s="1"/>
      <c r="AW120" s="1" t="s">
        <v>10</v>
      </c>
      <c r="AX120" t="s">
        <v>11</v>
      </c>
      <c r="AY120" t="s">
        <v>4</v>
      </c>
      <c r="AZ120">
        <f t="shared" ref="AZ120:BB120" si="93">LOG10(AZ45)</f>
        <v>7.5730377207691673</v>
      </c>
      <c r="BA120">
        <f t="shared" si="93"/>
        <v>7.8901742153124363</v>
      </c>
      <c r="BB120">
        <f t="shared" si="93"/>
        <v>5.2639141188662908</v>
      </c>
      <c r="BC120">
        <f t="shared" si="38"/>
        <v>6.9090420183159651</v>
      </c>
      <c r="BD120">
        <f t="shared" si="39"/>
        <v>1.433519530108873</v>
      </c>
      <c r="BE120">
        <f t="shared" si="40"/>
        <v>1.6221502497907776</v>
      </c>
      <c r="BM120" t="s">
        <v>10</v>
      </c>
      <c r="BN120" t="s">
        <v>11</v>
      </c>
      <c r="BO120" t="s">
        <v>4</v>
      </c>
      <c r="BP120">
        <v>9.8296335325560769</v>
      </c>
      <c r="BQ120">
        <v>8.6399160738636791</v>
      </c>
      <c r="BR120">
        <v>10.277027125961999</v>
      </c>
      <c r="BS120">
        <v>9.5821922441272509</v>
      </c>
      <c r="BT120">
        <v>0.84614037998437619</v>
      </c>
      <c r="BU120">
        <v>0.95748038301611105</v>
      </c>
    </row>
    <row r="121" spans="1:73" x14ac:dyDescent="0.2">
      <c r="A121" s="1"/>
      <c r="AW121" s="1" t="s">
        <v>10</v>
      </c>
      <c r="AX121" t="s">
        <v>11</v>
      </c>
      <c r="AY121" t="s">
        <v>5</v>
      </c>
      <c r="AZ121">
        <f t="shared" ref="AZ121:BA121" si="94">LOG10(AZ46)</f>
        <v>1.9315221636316173</v>
      </c>
      <c r="BA121">
        <f t="shared" si="94"/>
        <v>2.8020892578817329</v>
      </c>
      <c r="BB121">
        <f>LOG10(BB46)</f>
        <v>4.9931651493543005E-10</v>
      </c>
      <c r="BC121">
        <f t="shared" si="38"/>
        <v>1.5778704740042222</v>
      </c>
      <c r="BD121">
        <f t="shared" si="39"/>
        <v>1.4341297674083471</v>
      </c>
      <c r="BE121">
        <f t="shared" si="40"/>
        <v>1.6228407856132634</v>
      </c>
      <c r="BM121" t="s">
        <v>10</v>
      </c>
      <c r="BN121" t="s">
        <v>11</v>
      </c>
      <c r="BO121" t="s">
        <v>5</v>
      </c>
      <c r="BP121">
        <v>6.0054175839695834</v>
      </c>
      <c r="BQ121">
        <v>6.8280915859956846</v>
      </c>
      <c r="BR121">
        <v>0</v>
      </c>
      <c r="BS121">
        <v>4.2778363899884226</v>
      </c>
      <c r="BT121">
        <v>3.7274805516641254</v>
      </c>
      <c r="BU121">
        <v>4.2179638163095019</v>
      </c>
    </row>
    <row r="122" spans="1:73" x14ac:dyDescent="0.2">
      <c r="A122" s="1"/>
      <c r="AW122" s="1" t="s">
        <v>10</v>
      </c>
      <c r="AX122" t="s">
        <v>11</v>
      </c>
      <c r="AY122" t="s">
        <v>6</v>
      </c>
      <c r="AZ122">
        <f t="shared" ref="AZ122:BB122" si="95">LOG10(AZ47)</f>
        <v>0</v>
      </c>
      <c r="BA122">
        <f t="shared" si="95"/>
        <v>0</v>
      </c>
      <c r="BB122">
        <f t="shared" si="95"/>
        <v>0</v>
      </c>
      <c r="BC122">
        <f t="shared" si="38"/>
        <v>0</v>
      </c>
      <c r="BD122">
        <f t="shared" si="39"/>
        <v>0</v>
      </c>
      <c r="BE122">
        <v>0</v>
      </c>
      <c r="BM122" t="s">
        <v>10</v>
      </c>
      <c r="BN122" t="s">
        <v>11</v>
      </c>
      <c r="BO122" t="s">
        <v>6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">
      <c r="A123" s="1"/>
      <c r="AW123" s="1" t="s">
        <v>10</v>
      </c>
      <c r="AX123" t="s">
        <v>11</v>
      </c>
      <c r="AY123">
        <v>0</v>
      </c>
      <c r="AZ123">
        <f t="shared" ref="AZ123:BB123" si="96">LOG10(AZ48)</f>
        <v>0</v>
      </c>
      <c r="BA123">
        <f t="shared" si="96"/>
        <v>0</v>
      </c>
      <c r="BB123">
        <f t="shared" si="96"/>
        <v>0</v>
      </c>
      <c r="BC123">
        <f t="shared" si="38"/>
        <v>0</v>
      </c>
      <c r="BD123">
        <f t="shared" si="39"/>
        <v>0</v>
      </c>
      <c r="BE123">
        <v>0</v>
      </c>
      <c r="BM123" t="s">
        <v>10</v>
      </c>
      <c r="BN123" t="s">
        <v>11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">
      <c r="A124" s="1"/>
      <c r="AW124" t="s">
        <v>2</v>
      </c>
      <c r="AX124" t="s">
        <v>12</v>
      </c>
      <c r="AY124" t="s">
        <v>4</v>
      </c>
      <c r="AZ124">
        <f t="shared" ref="AZ124:BB124" si="97">LOG10(AZ49)</f>
        <v>8.0502893273329601</v>
      </c>
      <c r="BA124" t="s">
        <v>24</v>
      </c>
      <c r="BB124">
        <f t="shared" si="97"/>
        <v>9.587253537685104</v>
      </c>
      <c r="BC124">
        <f>AVERAGE(AZ124,BB124)</f>
        <v>8.8187714325090312</v>
      </c>
      <c r="BD124">
        <f>STDEV(AZ124,BB124)</f>
        <v>1.0867978155810283</v>
      </c>
      <c r="BE124">
        <f>CONFIDENCE(0.05,BD124,2)</f>
        <v>1.5061972489086226</v>
      </c>
      <c r="BM124" t="s">
        <v>2</v>
      </c>
      <c r="BN124" t="s">
        <v>12</v>
      </c>
      <c r="BO124" t="s">
        <v>4</v>
      </c>
      <c r="BP124">
        <v>10.842295879090655</v>
      </c>
      <c r="BQ124">
        <v>9.8123334103069446</v>
      </c>
      <c r="BR124">
        <v>10.645570558475207</v>
      </c>
      <c r="BS124">
        <v>10.433399949290935</v>
      </c>
      <c r="BT124">
        <v>0.54677961495192673</v>
      </c>
      <c r="BU124">
        <v>0.61872801196326244</v>
      </c>
    </row>
    <row r="125" spans="1:73" x14ac:dyDescent="0.2">
      <c r="A125" s="1"/>
      <c r="AW125" t="s">
        <v>2</v>
      </c>
      <c r="AX125" t="s">
        <v>12</v>
      </c>
      <c r="AY125" t="s">
        <v>5</v>
      </c>
      <c r="AZ125">
        <f t="shared" ref="AZ125:BB125" si="98">LOG10(AZ50)</f>
        <v>7.4059628617545341</v>
      </c>
      <c r="BA125">
        <f t="shared" si="98"/>
        <v>8.209728727524384</v>
      </c>
      <c r="BB125">
        <f t="shared" si="98"/>
        <v>8.4140685979243326</v>
      </c>
      <c r="BC125">
        <f t="shared" si="38"/>
        <v>8.0099200624010845</v>
      </c>
      <c r="BD125">
        <f t="shared" si="39"/>
        <v>0.53292768817014868</v>
      </c>
      <c r="BE125">
        <f t="shared" si="40"/>
        <v>0.60305336922753472</v>
      </c>
      <c r="BM125" t="s">
        <v>2</v>
      </c>
      <c r="BN125" t="s">
        <v>12</v>
      </c>
      <c r="BO125" t="s">
        <v>5</v>
      </c>
      <c r="BP125">
        <v>10.313710393180877</v>
      </c>
      <c r="BQ125">
        <v>8.85439869616315</v>
      </c>
      <c r="BR125">
        <v>10.821420639252485</v>
      </c>
      <c r="BS125">
        <v>9.9965099095321719</v>
      </c>
      <c r="BT125">
        <v>1.0211542201200394</v>
      </c>
      <c r="BU125">
        <v>1.1555235477795152</v>
      </c>
    </row>
    <row r="126" spans="1:73" x14ac:dyDescent="0.2">
      <c r="A126" s="1"/>
      <c r="AW126" t="s">
        <v>2</v>
      </c>
      <c r="AX126" t="s">
        <v>12</v>
      </c>
      <c r="AY126" t="s">
        <v>6</v>
      </c>
      <c r="AZ126">
        <f t="shared" ref="AZ126:BB126" si="99">LOG10(AZ51)</f>
        <v>7.0585613760820332</v>
      </c>
      <c r="BA126">
        <f t="shared" si="99"/>
        <v>7.7238587738619779</v>
      </c>
      <c r="BB126">
        <f t="shared" si="99"/>
        <v>7.3880688215049615</v>
      </c>
      <c r="BC126">
        <f t="shared" si="38"/>
        <v>7.3901629904829909</v>
      </c>
      <c r="BD126">
        <f t="shared" si="39"/>
        <v>0.33265364274418058</v>
      </c>
      <c r="BE126">
        <f t="shared" si="40"/>
        <v>0.37642611651778607</v>
      </c>
      <c r="BM126" t="s">
        <v>2</v>
      </c>
      <c r="BN126" t="s">
        <v>12</v>
      </c>
      <c r="BO126" t="s">
        <v>6</v>
      </c>
      <c r="BP126">
        <v>9.9300031272498384</v>
      </c>
      <c r="BQ126">
        <v>8.6399160738636791</v>
      </c>
      <c r="BR126">
        <v>10.55560583277099</v>
      </c>
      <c r="BS126">
        <v>9.7085083446281697</v>
      </c>
      <c r="BT126">
        <v>0.9768632284726726</v>
      </c>
      <c r="BU126">
        <v>1.1054044934832681</v>
      </c>
    </row>
    <row r="127" spans="1:73" x14ac:dyDescent="0.2">
      <c r="A127" s="1"/>
      <c r="AW127" t="s">
        <v>2</v>
      </c>
      <c r="AX127" t="s">
        <v>12</v>
      </c>
      <c r="AY127">
        <v>0</v>
      </c>
      <c r="AZ127">
        <f t="shared" ref="AZ127:BB127" si="100">LOG10(AZ52)</f>
        <v>0</v>
      </c>
      <c r="BA127">
        <f t="shared" si="100"/>
        <v>0</v>
      </c>
      <c r="BB127">
        <f t="shared" si="100"/>
        <v>0</v>
      </c>
      <c r="BC127">
        <f t="shared" si="38"/>
        <v>0</v>
      </c>
      <c r="BD127">
        <f t="shared" si="39"/>
        <v>0</v>
      </c>
      <c r="BE127">
        <v>0</v>
      </c>
      <c r="BM127" t="s">
        <v>2</v>
      </c>
      <c r="BN127" t="s">
        <v>12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">
      <c r="AW128" s="1" t="s">
        <v>7</v>
      </c>
      <c r="AX128" t="s">
        <v>12</v>
      </c>
      <c r="AY128" t="s">
        <v>4</v>
      </c>
      <c r="AZ128">
        <f t="shared" ref="AZ128:BB128" si="101">LOG10(AZ53)</f>
        <v>7.8950091140598015</v>
      </c>
      <c r="BA128">
        <f t="shared" si="101"/>
        <v>8.5132986791391811</v>
      </c>
      <c r="BB128">
        <f t="shared" si="101"/>
        <v>8.8767947947436614</v>
      </c>
      <c r="BC128">
        <f t="shared" si="38"/>
        <v>8.4283675293142153</v>
      </c>
      <c r="BD128">
        <f t="shared" si="39"/>
        <v>0.4963725978102646</v>
      </c>
      <c r="BE128">
        <f t="shared" si="40"/>
        <v>0.56168815046842446</v>
      </c>
      <c r="BM128" t="s">
        <v>7</v>
      </c>
      <c r="BN128" t="s">
        <v>12</v>
      </c>
      <c r="BO128" t="s">
        <v>4</v>
      </c>
      <c r="BP128">
        <v>10.028530973695128</v>
      </c>
      <c r="BQ128">
        <v>9.4498383339738847</v>
      </c>
      <c r="BR128">
        <v>10.55560583277099</v>
      </c>
      <c r="BS128">
        <v>10.011325046813335</v>
      </c>
      <c r="BT128">
        <v>0.55308450827056943</v>
      </c>
      <c r="BU128">
        <v>0.62586253929751068</v>
      </c>
    </row>
    <row r="129" spans="1:73" x14ac:dyDescent="0.2">
      <c r="AW129" s="1" t="s">
        <v>7</v>
      </c>
      <c r="AX129" t="s">
        <v>12</v>
      </c>
      <c r="AY129" t="s">
        <v>5</v>
      </c>
      <c r="AZ129">
        <f t="shared" ref="AZ129:BB129" si="102">LOG10(AZ54)</f>
        <v>7.2345479168322493</v>
      </c>
      <c r="BA129">
        <f t="shared" si="102"/>
        <v>8.0520540462010395</v>
      </c>
      <c r="BB129">
        <f t="shared" si="102"/>
        <v>7.9194057467407939</v>
      </c>
      <c r="BC129">
        <f t="shared" si="38"/>
        <v>7.7353359032580267</v>
      </c>
      <c r="BD129">
        <f t="shared" si="39"/>
        <v>0.43873722015428873</v>
      </c>
      <c r="BE129">
        <f t="shared" si="40"/>
        <v>0.49646877933482969</v>
      </c>
      <c r="BM129" t="s">
        <v>7</v>
      </c>
      <c r="BN129" t="s">
        <v>12</v>
      </c>
      <c r="BO129" t="s">
        <v>5</v>
      </c>
      <c r="BP129">
        <v>9.8296335325560769</v>
      </c>
      <c r="BQ129">
        <v>8.9584435740094577</v>
      </c>
      <c r="BR129" t="s">
        <v>24</v>
      </c>
      <c r="BS129">
        <v>9.3940385532827673</v>
      </c>
      <c r="BT129">
        <v>0.61602432738994162</v>
      </c>
      <c r="BU129">
        <v>0.85375047122215786</v>
      </c>
    </row>
    <row r="130" spans="1:73" x14ac:dyDescent="0.2">
      <c r="AW130" s="1" t="s">
        <v>7</v>
      </c>
      <c r="AX130" t="s">
        <v>12</v>
      </c>
      <c r="AY130" t="s">
        <v>6</v>
      </c>
      <c r="AZ130">
        <f t="shared" ref="AZ130:BB130" si="103">LOG10(AZ55)</f>
        <v>6.3035556732656879</v>
      </c>
      <c r="BA130">
        <f t="shared" si="103"/>
        <v>7.7238587738619779</v>
      </c>
      <c r="BB130">
        <f t="shared" si="103"/>
        <v>7.0106255113351503</v>
      </c>
      <c r="BC130">
        <f t="shared" si="38"/>
        <v>7.0126799861542715</v>
      </c>
      <c r="BD130">
        <f t="shared" si="39"/>
        <v>0.71015377914994271</v>
      </c>
      <c r="BE130">
        <f t="shared" si="40"/>
        <v>0.8035998854863553</v>
      </c>
      <c r="BM130" t="s">
        <v>7</v>
      </c>
      <c r="BN130" t="s">
        <v>12</v>
      </c>
      <c r="BO130" t="s">
        <v>6</v>
      </c>
      <c r="BP130">
        <v>9.4082710143898076</v>
      </c>
      <c r="BQ130">
        <v>8.748251760059091</v>
      </c>
      <c r="BR130">
        <v>10.181114056764674</v>
      </c>
      <c r="BS130">
        <v>9.4458789437378581</v>
      </c>
      <c r="BT130">
        <v>0.71717107972399818</v>
      </c>
      <c r="BU130">
        <v>0.81154056270768105</v>
      </c>
    </row>
    <row r="131" spans="1:73" x14ac:dyDescent="0.2">
      <c r="AW131" s="1" t="s">
        <v>7</v>
      </c>
      <c r="AX131" t="s">
        <v>12</v>
      </c>
      <c r="AY131">
        <v>0</v>
      </c>
      <c r="AZ131" t="s">
        <v>24</v>
      </c>
      <c r="BA131">
        <f t="shared" ref="AZ131:BB131" si="104">LOG10(BA56)</f>
        <v>0</v>
      </c>
      <c r="BB131">
        <f t="shared" si="104"/>
        <v>0</v>
      </c>
      <c r="BC131">
        <f>AVERAGE(BA131,BB131)</f>
        <v>0</v>
      </c>
      <c r="BD131">
        <f>STDEV(BA131,BB131)</f>
        <v>0</v>
      </c>
      <c r="BE131">
        <v>0</v>
      </c>
      <c r="BM131" t="s">
        <v>7</v>
      </c>
      <c r="BN131" t="s">
        <v>12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">
      <c r="A132" s="1"/>
      <c r="AW132" s="1" t="s">
        <v>8</v>
      </c>
      <c r="AX132" t="s">
        <v>12</v>
      </c>
      <c r="AY132" t="s">
        <v>4</v>
      </c>
      <c r="AZ132">
        <f t="shared" ref="AZ132:BB132" si="105">LOG10(AZ57)</f>
        <v>7.8950091140598015</v>
      </c>
      <c r="BA132" t="s">
        <v>24</v>
      </c>
      <c r="BB132">
        <f t="shared" si="105"/>
        <v>8.7258467438105622</v>
      </c>
      <c r="BC132">
        <f>AVERAGE(AZ132,BB132)</f>
        <v>8.3104279289351819</v>
      </c>
      <c r="BD132">
        <f>STDEV(AZ132,BB132)</f>
        <v>0.58749092206172093</v>
      </c>
      <c r="BE132">
        <f>CONFIDENCE(0.05,BD132,2)</f>
        <v>0.81420591565605727</v>
      </c>
      <c r="BM132" t="s">
        <v>8</v>
      </c>
      <c r="BN132" t="s">
        <v>12</v>
      </c>
      <c r="BO132" t="s">
        <v>4</v>
      </c>
      <c r="BP132">
        <v>10.495748740504869</v>
      </c>
      <c r="BQ132">
        <v>9.3551674007917782</v>
      </c>
      <c r="BR132">
        <v>10.734161723143108</v>
      </c>
      <c r="BS132">
        <v>10.195025954813252</v>
      </c>
      <c r="BT132">
        <v>0.73704272647173974</v>
      </c>
      <c r="BU132">
        <v>0.83402703468002648</v>
      </c>
    </row>
    <row r="133" spans="1:73" x14ac:dyDescent="0.2">
      <c r="A133" s="1"/>
      <c r="AW133" s="1" t="s">
        <v>8</v>
      </c>
      <c r="AX133" t="s">
        <v>12</v>
      </c>
      <c r="AY133" t="s">
        <v>5</v>
      </c>
      <c r="AZ133">
        <f t="shared" ref="AZ133:BB133" si="106">LOG10(AZ58)</f>
        <v>7.4059628617545341</v>
      </c>
      <c r="BA133">
        <f t="shared" si="106"/>
        <v>8.0520540462010395</v>
      </c>
      <c r="BB133">
        <f t="shared" si="106"/>
        <v>7.9194057467407939</v>
      </c>
      <c r="BC133">
        <f t="shared" si="38"/>
        <v>7.7924742182321225</v>
      </c>
      <c r="BD133">
        <f t="shared" si="39"/>
        <v>0.34123622954198873</v>
      </c>
      <c r="BE133">
        <f t="shared" si="40"/>
        <v>0.38613804929965628</v>
      </c>
      <c r="BM133" t="s">
        <v>8</v>
      </c>
      <c r="BN133" t="s">
        <v>12</v>
      </c>
      <c r="BO133" t="s">
        <v>5</v>
      </c>
      <c r="BP133">
        <v>10.584504760832059</v>
      </c>
      <c r="BQ133">
        <v>8.748251760059091</v>
      </c>
      <c r="BR133">
        <v>10.371380563764829</v>
      </c>
      <c r="BS133">
        <v>9.9013790282186616</v>
      </c>
      <c r="BT133">
        <v>1.0043069019347375</v>
      </c>
      <c r="BU133">
        <v>1.1364593628635855</v>
      </c>
    </row>
    <row r="134" spans="1:73" x14ac:dyDescent="0.2">
      <c r="A134" s="1"/>
      <c r="AW134" s="1" t="s">
        <v>8</v>
      </c>
      <c r="AX134" t="s">
        <v>12</v>
      </c>
      <c r="AY134" t="s">
        <v>6</v>
      </c>
      <c r="AZ134" t="s">
        <v>24</v>
      </c>
      <c r="BA134">
        <f t="shared" ref="BA134:BB134" si="107">LOG10(BA59)</f>
        <v>7.8901742153124363</v>
      </c>
      <c r="BB134">
        <f t="shared" si="107"/>
        <v>7.3880688215049615</v>
      </c>
      <c r="BC134">
        <f>AVERAGE(BA134,BB134)</f>
        <v>7.6391215184086985</v>
      </c>
      <c r="BD134">
        <f>STDEV(BA134,BB134)</f>
        <v>0.35504212883160741</v>
      </c>
      <c r="BE134">
        <f>CONFIDENCE(0.05,BD134,2)</f>
        <v>0.49205424415297561</v>
      </c>
      <c r="BM134" t="s">
        <v>8</v>
      </c>
      <c r="BN134" t="s">
        <v>12</v>
      </c>
      <c r="BO134" t="s">
        <v>6</v>
      </c>
      <c r="BP134">
        <v>9.7273520215296507</v>
      </c>
      <c r="BQ134">
        <v>8.6399160738636791</v>
      </c>
      <c r="BR134">
        <v>10.645570558475207</v>
      </c>
      <c r="BS134">
        <v>9.6709462179561783</v>
      </c>
      <c r="BT134">
        <v>1.0040162792097347</v>
      </c>
      <c r="BU134">
        <v>1.1361304983339739</v>
      </c>
    </row>
    <row r="135" spans="1:73" x14ac:dyDescent="0.2">
      <c r="A135" s="1"/>
      <c r="AW135" s="1" t="s">
        <v>8</v>
      </c>
      <c r="AX135" t="s">
        <v>12</v>
      </c>
      <c r="AY135">
        <v>0</v>
      </c>
      <c r="AZ135">
        <f t="shared" ref="AZ135:BB135" si="108">LOG10(AZ60)</f>
        <v>0</v>
      </c>
      <c r="BA135">
        <f t="shared" si="108"/>
        <v>0</v>
      </c>
      <c r="BB135">
        <f t="shared" si="108"/>
        <v>0</v>
      </c>
      <c r="BC135">
        <f t="shared" si="38"/>
        <v>0</v>
      </c>
      <c r="BD135">
        <f t="shared" si="39"/>
        <v>0</v>
      </c>
      <c r="BE135">
        <v>0</v>
      </c>
      <c r="BM135" t="s">
        <v>8</v>
      </c>
      <c r="BN135" t="s">
        <v>12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">
      <c r="A136" s="1"/>
      <c r="AW136" s="1" t="s">
        <v>9</v>
      </c>
      <c r="AX136" t="s">
        <v>12</v>
      </c>
      <c r="AY136" t="s">
        <v>4</v>
      </c>
      <c r="AZ136">
        <f t="shared" ref="AZ136:BB136" si="109">LOG10(AZ61)</f>
        <v>7.8950091140598015</v>
      </c>
      <c r="BA136">
        <f t="shared" si="109"/>
        <v>8.8024073167558807</v>
      </c>
      <c r="BB136">
        <f t="shared" si="109"/>
        <v>9.0246302919344181</v>
      </c>
      <c r="BC136">
        <f t="shared" si="38"/>
        <v>8.5740155742500335</v>
      </c>
      <c r="BD136">
        <f t="shared" si="39"/>
        <v>0.59844222144610748</v>
      </c>
      <c r="BE136">
        <f t="shared" si="40"/>
        <v>0.67718868045726832</v>
      </c>
      <c r="BM136" t="s">
        <v>9</v>
      </c>
      <c r="BN136" t="s">
        <v>12</v>
      </c>
      <c r="BO136" t="s">
        <v>4</v>
      </c>
      <c r="BP136">
        <v>10.842295879090655</v>
      </c>
      <c r="BQ136">
        <v>9.4498383339738847</v>
      </c>
      <c r="BR136">
        <v>10.821420639252485</v>
      </c>
      <c r="BS136">
        <v>10.37118495077234</v>
      </c>
      <c r="BT136">
        <v>0.79797784124876991</v>
      </c>
      <c r="BU136">
        <v>0.9029803412660079</v>
      </c>
    </row>
    <row r="137" spans="1:73" x14ac:dyDescent="0.2">
      <c r="A137" s="1"/>
      <c r="AW137" s="1" t="s">
        <v>9</v>
      </c>
      <c r="AX137" t="s">
        <v>12</v>
      </c>
      <c r="AY137" t="s">
        <v>5</v>
      </c>
      <c r="AZ137">
        <f t="shared" ref="AZ137:BB137" si="110">LOG10(AZ62)</f>
        <v>7.4059628617545341</v>
      </c>
      <c r="BA137">
        <f t="shared" si="110"/>
        <v>7.8901742153124363</v>
      </c>
      <c r="BB137">
        <f t="shared" si="110"/>
        <v>8.2529434448695262</v>
      </c>
      <c r="BC137">
        <f t="shared" si="38"/>
        <v>7.849693507312165</v>
      </c>
      <c r="BD137">
        <f t="shared" si="39"/>
        <v>0.4249388695254947</v>
      </c>
      <c r="BE137">
        <f t="shared" si="40"/>
        <v>0.48085476260950538</v>
      </c>
      <c r="BM137" t="s">
        <v>9</v>
      </c>
      <c r="BN137" t="s">
        <v>12</v>
      </c>
      <c r="BO137" t="s">
        <v>5</v>
      </c>
      <c r="BP137">
        <v>10.757733234199302</v>
      </c>
      <c r="BQ137">
        <v>9.2587592896763393</v>
      </c>
      <c r="BR137">
        <v>10.277027125961999</v>
      </c>
      <c r="BS137">
        <v>10.097839883279214</v>
      </c>
      <c r="BT137">
        <v>0.76538341538400012</v>
      </c>
      <c r="BU137">
        <v>0.86609695394703101</v>
      </c>
    </row>
    <row r="138" spans="1:73" x14ac:dyDescent="0.2">
      <c r="A138" s="1"/>
      <c r="AW138" s="1" t="s">
        <v>9</v>
      </c>
      <c r="AX138" t="s">
        <v>12</v>
      </c>
      <c r="AY138" t="s">
        <v>6</v>
      </c>
      <c r="AZ138">
        <f t="shared" ref="AZ138:BB138" si="111">LOG10(AZ63)</f>
        <v>6.5005584225496538</v>
      </c>
      <c r="BA138">
        <f t="shared" si="111"/>
        <v>7.5528577804791004</v>
      </c>
      <c r="BB138">
        <f t="shared" si="111"/>
        <v>7.7466319047025483</v>
      </c>
      <c r="BC138">
        <f t="shared" si="38"/>
        <v>7.2666827025770999</v>
      </c>
      <c r="BD138">
        <f t="shared" si="39"/>
        <v>0.67051988198734391</v>
      </c>
      <c r="BE138">
        <f t="shared" si="40"/>
        <v>0.75875073287131645</v>
      </c>
      <c r="BM138" t="s">
        <v>9</v>
      </c>
      <c r="BN138" t="s">
        <v>12</v>
      </c>
      <c r="BO138" t="s">
        <v>6</v>
      </c>
      <c r="BP138">
        <v>10.12528344668484</v>
      </c>
      <c r="BQ138">
        <v>8.9584435740094577</v>
      </c>
      <c r="BR138">
        <v>10.371380563764829</v>
      </c>
      <c r="BS138">
        <v>9.8183691948197094</v>
      </c>
      <c r="BT138">
        <v>0.75481454858342012</v>
      </c>
      <c r="BU138">
        <v>0.85413737505014342</v>
      </c>
    </row>
    <row r="139" spans="1:73" x14ac:dyDescent="0.2">
      <c r="A139" s="1"/>
      <c r="AW139" s="1" t="s">
        <v>9</v>
      </c>
      <c r="AX139" t="s">
        <v>12</v>
      </c>
      <c r="AY139">
        <v>0</v>
      </c>
      <c r="AZ139">
        <f t="shared" ref="AZ139:BB139" si="112">LOG10(AZ64)</f>
        <v>0</v>
      </c>
      <c r="BA139">
        <f t="shared" si="112"/>
        <v>0</v>
      </c>
      <c r="BB139">
        <f t="shared" si="112"/>
        <v>0</v>
      </c>
      <c r="BC139">
        <f t="shared" si="38"/>
        <v>0</v>
      </c>
      <c r="BD139">
        <f t="shared" si="39"/>
        <v>0</v>
      </c>
      <c r="BE139">
        <v>0</v>
      </c>
      <c r="BM139" t="s">
        <v>9</v>
      </c>
      <c r="BN139" t="s">
        <v>12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">
      <c r="A140" s="1"/>
      <c r="AW140" s="1" t="s">
        <v>10</v>
      </c>
      <c r="AX140" t="s">
        <v>12</v>
      </c>
      <c r="AY140" t="s">
        <v>4</v>
      </c>
      <c r="AZ140">
        <f t="shared" ref="AZ140:BB140" si="113">LOG10(AZ65)</f>
        <v>7.4059628617545341</v>
      </c>
      <c r="BA140">
        <f t="shared" si="113"/>
        <v>8.209728727524384</v>
      </c>
      <c r="BB140">
        <f t="shared" si="113"/>
        <v>5.7420741963646815</v>
      </c>
      <c r="BC140">
        <f t="shared" si="38"/>
        <v>7.1192552618812002</v>
      </c>
      <c r="BD140">
        <f t="shared" si="39"/>
        <v>1.258562933331935</v>
      </c>
      <c r="BE140">
        <f t="shared" si="40"/>
        <v>1.4241718607954774</v>
      </c>
      <c r="BM140" t="s">
        <v>10</v>
      </c>
      <c r="BN140" t="s">
        <v>12</v>
      </c>
      <c r="BO140" t="s">
        <v>4</v>
      </c>
      <c r="BP140">
        <v>10.12528344668484</v>
      </c>
      <c r="BQ140">
        <v>8.85439869616315</v>
      </c>
      <c r="BR140">
        <v>9.3507558748583968</v>
      </c>
      <c r="BS140">
        <v>9.4434793392354628</v>
      </c>
      <c r="BT140">
        <v>0.64049609125404361</v>
      </c>
      <c r="BU140">
        <v>0.72477623959462545</v>
      </c>
    </row>
    <row r="141" spans="1:73" x14ac:dyDescent="0.2">
      <c r="A141" s="1"/>
      <c r="AW141" s="1" t="s">
        <v>10</v>
      </c>
      <c r="AX141" t="s">
        <v>12</v>
      </c>
      <c r="AY141" t="s">
        <v>5</v>
      </c>
      <c r="AZ141">
        <f t="shared" ref="AZ141:BB141" si="114">LOG10(AZ66)</f>
        <v>4.4714492397422694</v>
      </c>
      <c r="BA141" t="s">
        <v>24</v>
      </c>
      <c r="BB141">
        <f t="shared" si="114"/>
        <v>0</v>
      </c>
      <c r="BC141">
        <f>AVERAGE(AZ141,BB141)</f>
        <v>2.2357246198711347</v>
      </c>
      <c r="BD141">
        <f>STDEV(AZ141,BB141)</f>
        <v>3.1617920791531913</v>
      </c>
      <c r="BE141">
        <f>CONFIDENCE(0.05,BD141,2)</f>
        <v>4.3819397342969255</v>
      </c>
      <c r="BM141" t="s">
        <v>10</v>
      </c>
      <c r="BN141" t="s">
        <v>12</v>
      </c>
      <c r="BO141" t="s">
        <v>5</v>
      </c>
      <c r="BP141">
        <v>8.7068906663865295</v>
      </c>
      <c r="BQ141">
        <v>7.6819813672168049</v>
      </c>
      <c r="BR141">
        <v>0</v>
      </c>
      <c r="BS141">
        <v>5.4629573445344448</v>
      </c>
      <c r="BT141">
        <v>4.7587327072481447</v>
      </c>
      <c r="BU141">
        <v>5.3849140438036791</v>
      </c>
    </row>
    <row r="142" spans="1:73" x14ac:dyDescent="0.2">
      <c r="A142" s="1"/>
      <c r="AW142" s="1" t="s">
        <v>10</v>
      </c>
      <c r="AX142" t="s">
        <v>12</v>
      </c>
      <c r="AY142" t="s">
        <v>6</v>
      </c>
      <c r="AZ142">
        <f t="shared" ref="AZ142:BB142" si="115">LOG10(AZ67)</f>
        <v>0</v>
      </c>
      <c r="BA142">
        <f t="shared" si="115"/>
        <v>0</v>
      </c>
      <c r="BB142">
        <f t="shared" si="115"/>
        <v>0</v>
      </c>
      <c r="BC142">
        <f t="shared" si="38"/>
        <v>0</v>
      </c>
      <c r="BD142">
        <f t="shared" si="39"/>
        <v>0</v>
      </c>
      <c r="BE142">
        <v>0</v>
      </c>
      <c r="BM142" t="s">
        <v>10</v>
      </c>
      <c r="BN142" t="s">
        <v>12</v>
      </c>
      <c r="BO142" t="s">
        <v>6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">
      <c r="A143" s="1"/>
      <c r="AW143" s="1" t="s">
        <v>10</v>
      </c>
      <c r="AX143" t="s">
        <v>12</v>
      </c>
      <c r="AY143">
        <v>0</v>
      </c>
      <c r="AZ143">
        <f t="shared" ref="AZ143:BB143" si="116">LOG10(AZ68)</f>
        <v>0</v>
      </c>
      <c r="BA143">
        <f t="shared" si="116"/>
        <v>0</v>
      </c>
      <c r="BB143">
        <f t="shared" si="116"/>
        <v>0</v>
      </c>
      <c r="BC143">
        <f t="shared" ref="BC143" si="117">AVERAGE(AZ143,BA143,BB143)</f>
        <v>0</v>
      </c>
      <c r="BD143">
        <f t="shared" ref="BD143" si="118">STDEV(AZ143,BA143,BB143)</f>
        <v>0</v>
      </c>
      <c r="BE143">
        <v>0</v>
      </c>
      <c r="BM143" t="s">
        <v>10</v>
      </c>
      <c r="BN143" t="s">
        <v>12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</sheetData>
  <phoneticPr fontId="1" type="noConversion"/>
  <pageMargins left="0.7" right="0.7" top="0.75" bottom="0.75" header="0.3" footer="0.3"/>
  <pageSetup paperSize="9" orientation="portrait" copies="8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C194-6EE0-574A-9CC2-0D4AB3A98AFA}">
  <dimension ref="A1:BF152"/>
  <sheetViews>
    <sheetView topLeftCell="O1" zoomScale="80" zoomScaleNormal="80" workbookViewId="0">
      <selection activeCell="AY78" sqref="AY78:AY83"/>
    </sheetView>
  </sheetViews>
  <sheetFormatPr baseColWidth="10" defaultColWidth="11" defaultRowHeight="16" x14ac:dyDescent="0.2"/>
  <cols>
    <col min="53" max="53" width="13.5" bestFit="1" customWidth="1"/>
    <col min="54" max="54" width="14" customWidth="1"/>
    <col min="55" max="55" width="13.5" bestFit="1" customWidth="1"/>
    <col min="56" max="56" width="14.1640625" customWidth="1"/>
    <col min="57" max="58" width="13.5" bestFit="1" customWidth="1"/>
  </cols>
  <sheetData>
    <row r="1" spans="1:58" x14ac:dyDescent="0.2">
      <c r="A1" t="s">
        <v>25</v>
      </c>
      <c r="L1" t="s">
        <v>26</v>
      </c>
      <c r="W1" t="s">
        <v>27</v>
      </c>
      <c r="AX1" t="s">
        <v>41</v>
      </c>
    </row>
    <row r="2" spans="1:58" x14ac:dyDescent="0.2">
      <c r="A2" t="s">
        <v>0</v>
      </c>
      <c r="B2" t="s">
        <v>17</v>
      </c>
      <c r="C2" t="s">
        <v>1</v>
      </c>
      <c r="D2" t="s">
        <v>13</v>
      </c>
      <c r="E2" t="s">
        <v>14</v>
      </c>
      <c r="F2" t="s">
        <v>15</v>
      </c>
      <c r="G2" t="s">
        <v>16</v>
      </c>
      <c r="H2" t="s">
        <v>38</v>
      </c>
      <c r="I2" t="s">
        <v>23</v>
      </c>
      <c r="L2" t="s">
        <v>0</v>
      </c>
      <c r="M2" t="s">
        <v>17</v>
      </c>
      <c r="N2" t="s">
        <v>1</v>
      </c>
      <c r="O2" t="s">
        <v>13</v>
      </c>
      <c r="P2" t="s">
        <v>14</v>
      </c>
      <c r="Q2" t="s">
        <v>15</v>
      </c>
      <c r="R2" t="s">
        <v>16</v>
      </c>
      <c r="S2" t="s">
        <v>38</v>
      </c>
      <c r="T2" t="s">
        <v>23</v>
      </c>
      <c r="W2" t="s">
        <v>0</v>
      </c>
      <c r="X2" t="s">
        <v>17</v>
      </c>
      <c r="Y2" t="s">
        <v>1</v>
      </c>
      <c r="Z2" t="s">
        <v>13</v>
      </c>
      <c r="AA2" t="s">
        <v>14</v>
      </c>
      <c r="AB2" t="s">
        <v>15</v>
      </c>
      <c r="AC2" t="s">
        <v>16</v>
      </c>
      <c r="AD2" t="s">
        <v>38</v>
      </c>
      <c r="AE2" t="s">
        <v>23</v>
      </c>
      <c r="AX2" t="s">
        <v>0</v>
      </c>
      <c r="AY2" t="s">
        <v>17</v>
      </c>
      <c r="AZ2" t="s">
        <v>1</v>
      </c>
      <c r="BA2" t="s">
        <v>25</v>
      </c>
      <c r="BB2" t="s">
        <v>26</v>
      </c>
      <c r="BC2" t="s">
        <v>27</v>
      </c>
      <c r="BD2" t="s">
        <v>22</v>
      </c>
      <c r="BE2" t="s">
        <v>45</v>
      </c>
      <c r="BF2" t="s">
        <v>39</v>
      </c>
    </row>
    <row r="3" spans="1:58" x14ac:dyDescent="0.2">
      <c r="A3" t="s">
        <v>18</v>
      </c>
      <c r="B3" t="s">
        <v>24</v>
      </c>
      <c r="C3" t="s">
        <v>19</v>
      </c>
      <c r="D3">
        <v>18</v>
      </c>
      <c r="E3">
        <v>17</v>
      </c>
      <c r="F3">
        <v>18</v>
      </c>
      <c r="G3">
        <v>17</v>
      </c>
      <c r="H3">
        <f>AVERAGE(D3:G3)</f>
        <v>17.5</v>
      </c>
      <c r="I3">
        <f>(H3/4)</f>
        <v>4.375</v>
      </c>
      <c r="L3" t="s">
        <v>18</v>
      </c>
      <c r="M3" t="s">
        <v>24</v>
      </c>
      <c r="N3" t="s">
        <v>19</v>
      </c>
      <c r="O3">
        <v>18</v>
      </c>
      <c r="P3">
        <v>18</v>
      </c>
      <c r="Q3">
        <v>17</v>
      </c>
      <c r="R3">
        <v>18</v>
      </c>
      <c r="S3">
        <f>AVERAGE(O3:R3)</f>
        <v>17.75</v>
      </c>
      <c r="T3">
        <f>(S3/4)</f>
        <v>4.4375</v>
      </c>
      <c r="W3" t="s">
        <v>18</v>
      </c>
      <c r="X3" t="s">
        <v>24</v>
      </c>
      <c r="Y3" t="s">
        <v>19</v>
      </c>
      <c r="Z3">
        <v>17</v>
      </c>
      <c r="AA3">
        <v>18</v>
      </c>
      <c r="AB3">
        <v>18</v>
      </c>
      <c r="AC3">
        <v>17</v>
      </c>
      <c r="AD3">
        <f>AVERAGE(Z3:AC3)</f>
        <v>17.5</v>
      </c>
      <c r="AE3">
        <f>(AD3/4)</f>
        <v>4.375</v>
      </c>
      <c r="AH3" t="s">
        <v>23</v>
      </c>
      <c r="AI3" t="s">
        <v>40</v>
      </c>
      <c r="AX3" t="s">
        <v>18</v>
      </c>
      <c r="AY3" t="s">
        <v>24</v>
      </c>
      <c r="AZ3" t="s">
        <v>19</v>
      </c>
      <c r="BA3">
        <f>(2.5028*I3^12.364)+1</f>
        <v>210609932.79396835</v>
      </c>
      <c r="BB3">
        <f>(0.7374*T3^12.098)+1</f>
        <v>49748855.571076356</v>
      </c>
      <c r="BC3">
        <f>(0.3247*AE3^13.361)+1</f>
        <v>119011825.45439926</v>
      </c>
      <c r="BD3">
        <f>AVERAGE(BA3:BC3)</f>
        <v>126456871.27314799</v>
      </c>
      <c r="BE3">
        <f>STDEV(BA3,BB3,BC3)</f>
        <v>80688556.01483871</v>
      </c>
      <c r="BF3">
        <f>CONFIDENCE(0.05,BE3,3)</f>
        <v>91306018.88959755</v>
      </c>
    </row>
    <row r="4" spans="1:58" x14ac:dyDescent="0.2">
      <c r="A4" t="s">
        <v>18</v>
      </c>
      <c r="B4" t="s">
        <v>24</v>
      </c>
      <c r="C4" t="s">
        <v>4</v>
      </c>
      <c r="D4">
        <v>12</v>
      </c>
      <c r="E4">
        <v>13</v>
      </c>
      <c r="F4">
        <v>13</v>
      </c>
      <c r="G4">
        <v>12</v>
      </c>
      <c r="H4">
        <f t="shared" ref="H4:H67" si="0">AVERAGE(D4:G4)</f>
        <v>12.5</v>
      </c>
      <c r="I4">
        <f t="shared" ref="I4:I67" si="1">(H4/4)</f>
        <v>3.125</v>
      </c>
      <c r="L4" t="s">
        <v>18</v>
      </c>
      <c r="M4" t="s">
        <v>24</v>
      </c>
      <c r="N4" t="s">
        <v>4</v>
      </c>
      <c r="O4">
        <v>16</v>
      </c>
      <c r="P4">
        <v>17</v>
      </c>
      <c r="Q4">
        <v>17</v>
      </c>
      <c r="R4">
        <v>15</v>
      </c>
      <c r="S4">
        <f t="shared" ref="S4:S67" si="2">AVERAGE(O4:R4)</f>
        <v>16.25</v>
      </c>
      <c r="T4">
        <f t="shared" ref="T4:T67" si="3">(S4/4)</f>
        <v>4.0625</v>
      </c>
      <c r="W4" t="s">
        <v>18</v>
      </c>
      <c r="X4" t="s">
        <v>24</v>
      </c>
      <c r="Y4" t="s">
        <v>4</v>
      </c>
      <c r="Z4">
        <v>15</v>
      </c>
      <c r="AA4">
        <v>14</v>
      </c>
      <c r="AB4">
        <v>15</v>
      </c>
      <c r="AC4">
        <v>15</v>
      </c>
      <c r="AD4">
        <f t="shared" ref="AD4:AD67" si="4">AVERAGE(Z4:AC4)</f>
        <v>14.75</v>
      </c>
      <c r="AE4">
        <f t="shared" ref="AE4:AE67" si="5">(AD4/4)</f>
        <v>3.6875</v>
      </c>
      <c r="AH4">
        <v>4.375</v>
      </c>
      <c r="AI4" s="4">
        <f>1*10^8</f>
        <v>100000000</v>
      </c>
      <c r="AX4" t="s">
        <v>18</v>
      </c>
      <c r="AY4" t="s">
        <v>24</v>
      </c>
      <c r="AZ4" t="s">
        <v>4</v>
      </c>
      <c r="BA4">
        <f t="shared" ref="BA4:BA8" si="6">(2.5028*I4^12.364)+1</f>
        <v>3286638.5619565169</v>
      </c>
      <c r="BB4">
        <f t="shared" ref="BB4:BB8" si="7">(0.7374*T4^12.098)+1</f>
        <v>17095641.310394749</v>
      </c>
      <c r="BC4">
        <f t="shared" ref="BC4:BC8" si="8">(0.3247*AE4^13.361)+1</f>
        <v>12122409.867553059</v>
      </c>
      <c r="BD4">
        <f t="shared" ref="BD4:BD67" si="9">AVERAGE(BA4:BC4)</f>
        <v>10834896.579968108</v>
      </c>
      <c r="BE4">
        <f t="shared" ref="BE4:BE67" si="10">STDEV(BA4,BB4,BC4)</f>
        <v>6993955.0381650673</v>
      </c>
      <c r="BF4">
        <f t="shared" ref="BF4:BF66" si="11">CONFIDENCE(0.05,BE4,3)</f>
        <v>7914259.7459577564</v>
      </c>
    </row>
    <row r="5" spans="1:58" x14ac:dyDescent="0.2">
      <c r="A5" t="s">
        <v>18</v>
      </c>
      <c r="B5" t="s">
        <v>24</v>
      </c>
      <c r="C5" t="s">
        <v>5</v>
      </c>
      <c r="D5">
        <v>11</v>
      </c>
      <c r="E5">
        <v>11</v>
      </c>
      <c r="F5">
        <v>11</v>
      </c>
      <c r="G5">
        <v>11</v>
      </c>
      <c r="H5">
        <f t="shared" si="0"/>
        <v>11</v>
      </c>
      <c r="I5">
        <f t="shared" si="1"/>
        <v>2.75</v>
      </c>
      <c r="L5" t="s">
        <v>18</v>
      </c>
      <c r="M5" t="s">
        <v>24</v>
      </c>
      <c r="N5" t="s">
        <v>5</v>
      </c>
      <c r="O5">
        <v>13</v>
      </c>
      <c r="P5">
        <v>13</v>
      </c>
      <c r="Q5">
        <v>13</v>
      </c>
      <c r="R5">
        <v>13</v>
      </c>
      <c r="S5">
        <f t="shared" si="2"/>
        <v>13</v>
      </c>
      <c r="T5">
        <f t="shared" si="3"/>
        <v>3.25</v>
      </c>
      <c r="W5" t="s">
        <v>18</v>
      </c>
      <c r="X5" t="s">
        <v>24</v>
      </c>
      <c r="Y5" t="s">
        <v>5</v>
      </c>
      <c r="Z5">
        <v>11</v>
      </c>
      <c r="AA5">
        <v>12</v>
      </c>
      <c r="AB5">
        <v>11</v>
      </c>
      <c r="AC5">
        <v>11</v>
      </c>
      <c r="AD5">
        <f t="shared" si="4"/>
        <v>11.25</v>
      </c>
      <c r="AE5">
        <f t="shared" si="5"/>
        <v>2.8125</v>
      </c>
      <c r="AH5">
        <v>3.125</v>
      </c>
      <c r="AI5">
        <f>1*10^7</f>
        <v>10000000</v>
      </c>
      <c r="AX5" t="s">
        <v>18</v>
      </c>
      <c r="AY5" t="s">
        <v>24</v>
      </c>
      <c r="AZ5" t="s">
        <v>5</v>
      </c>
      <c r="BA5">
        <f t="shared" si="6"/>
        <v>676606.57642895437</v>
      </c>
      <c r="BB5">
        <f t="shared" si="7"/>
        <v>1149392.6410227634</v>
      </c>
      <c r="BC5">
        <f t="shared" si="8"/>
        <v>324944.30765207665</v>
      </c>
      <c r="BD5">
        <f t="shared" si="9"/>
        <v>716981.1750345981</v>
      </c>
      <c r="BE5">
        <f t="shared" si="10"/>
        <v>413704.41713722487</v>
      </c>
      <c r="BF5">
        <f t="shared" si="11"/>
        <v>468142.01655678131</v>
      </c>
    </row>
    <row r="6" spans="1:58" x14ac:dyDescent="0.2">
      <c r="A6" t="s">
        <v>18</v>
      </c>
      <c r="B6" t="s">
        <v>24</v>
      </c>
      <c r="C6" t="s">
        <v>6</v>
      </c>
      <c r="D6">
        <v>9</v>
      </c>
      <c r="E6">
        <v>9</v>
      </c>
      <c r="F6">
        <v>10</v>
      </c>
      <c r="G6">
        <v>10</v>
      </c>
      <c r="H6">
        <f t="shared" si="0"/>
        <v>9.5</v>
      </c>
      <c r="I6">
        <f t="shared" si="1"/>
        <v>2.375</v>
      </c>
      <c r="L6" t="s">
        <v>18</v>
      </c>
      <c r="M6" t="s">
        <v>24</v>
      </c>
      <c r="N6" t="s">
        <v>6</v>
      </c>
      <c r="O6">
        <v>11</v>
      </c>
      <c r="P6">
        <v>11</v>
      </c>
      <c r="Q6">
        <v>11</v>
      </c>
      <c r="R6">
        <v>11</v>
      </c>
      <c r="S6">
        <f t="shared" si="2"/>
        <v>11</v>
      </c>
      <c r="T6">
        <f t="shared" si="3"/>
        <v>2.75</v>
      </c>
      <c r="W6" t="s">
        <v>18</v>
      </c>
      <c r="X6" t="s">
        <v>24</v>
      </c>
      <c r="Y6" t="s">
        <v>6</v>
      </c>
      <c r="Z6">
        <v>11</v>
      </c>
      <c r="AA6">
        <v>10</v>
      </c>
      <c r="AB6">
        <v>10</v>
      </c>
      <c r="AC6">
        <v>11</v>
      </c>
      <c r="AD6">
        <f t="shared" si="4"/>
        <v>10.5</v>
      </c>
      <c r="AE6">
        <f t="shared" si="5"/>
        <v>2.625</v>
      </c>
      <c r="AH6">
        <v>2.75</v>
      </c>
      <c r="AI6">
        <f>1*10^6</f>
        <v>1000000</v>
      </c>
      <c r="AX6" t="s">
        <v>18</v>
      </c>
      <c r="AY6" t="s">
        <v>24</v>
      </c>
      <c r="AZ6" t="s">
        <v>6</v>
      </c>
      <c r="BA6">
        <f t="shared" si="6"/>
        <v>110442.18791916859</v>
      </c>
      <c r="BB6">
        <f t="shared" si="7"/>
        <v>152318.59127305739</v>
      </c>
      <c r="BC6">
        <f t="shared" si="8"/>
        <v>129262.43393413474</v>
      </c>
      <c r="BD6">
        <f t="shared" si="9"/>
        <v>130674.40437545358</v>
      </c>
      <c r="BE6">
        <f t="shared" si="10"/>
        <v>20973.877439800304</v>
      </c>
      <c r="BF6">
        <f t="shared" si="11"/>
        <v>23733.74049914008</v>
      </c>
    </row>
    <row r="7" spans="1:58" x14ac:dyDescent="0.2">
      <c r="A7" t="s">
        <v>18</v>
      </c>
      <c r="B7" t="s">
        <v>24</v>
      </c>
      <c r="C7" t="s">
        <v>20</v>
      </c>
      <c r="D7">
        <v>8</v>
      </c>
      <c r="E7">
        <v>8</v>
      </c>
      <c r="F7">
        <v>8</v>
      </c>
      <c r="G7">
        <v>9</v>
      </c>
      <c r="H7">
        <f t="shared" si="0"/>
        <v>8.25</v>
      </c>
      <c r="I7">
        <f t="shared" si="1"/>
        <v>2.0625</v>
      </c>
      <c r="L7" t="s">
        <v>18</v>
      </c>
      <c r="M7" t="s">
        <v>24</v>
      </c>
      <c r="N7" t="s">
        <v>20</v>
      </c>
      <c r="O7">
        <v>8</v>
      </c>
      <c r="P7">
        <v>9</v>
      </c>
      <c r="Q7">
        <v>9</v>
      </c>
      <c r="R7">
        <v>8</v>
      </c>
      <c r="S7">
        <f t="shared" si="2"/>
        <v>8.5</v>
      </c>
      <c r="T7">
        <f t="shared" si="3"/>
        <v>2.125</v>
      </c>
      <c r="W7" t="s">
        <v>18</v>
      </c>
      <c r="X7" t="s">
        <v>24</v>
      </c>
      <c r="Y7" t="s">
        <v>20</v>
      </c>
      <c r="Z7">
        <v>9</v>
      </c>
      <c r="AA7">
        <v>9</v>
      </c>
      <c r="AB7">
        <v>9</v>
      </c>
      <c r="AC7">
        <v>9</v>
      </c>
      <c r="AD7">
        <f t="shared" si="4"/>
        <v>9</v>
      </c>
      <c r="AE7">
        <f t="shared" si="5"/>
        <v>2.25</v>
      </c>
      <c r="AH7">
        <v>2.375</v>
      </c>
      <c r="AI7">
        <f>1*10^5</f>
        <v>100000</v>
      </c>
      <c r="AX7" t="s">
        <v>18</v>
      </c>
      <c r="AY7" t="s">
        <v>24</v>
      </c>
      <c r="AZ7" t="s">
        <v>20</v>
      </c>
      <c r="BA7">
        <f t="shared" si="6"/>
        <v>19302.587653344461</v>
      </c>
      <c r="BB7">
        <f t="shared" si="7"/>
        <v>6732.1849162801554</v>
      </c>
      <c r="BC7">
        <f t="shared" si="8"/>
        <v>16482.354967626237</v>
      </c>
      <c r="BD7">
        <f t="shared" si="9"/>
        <v>14172.375845750284</v>
      </c>
      <c r="BE7">
        <f t="shared" si="10"/>
        <v>6595.8895458175712</v>
      </c>
      <c r="BF7">
        <f t="shared" si="11"/>
        <v>7463.8145135893219</v>
      </c>
    </row>
    <row r="8" spans="1:58" x14ac:dyDescent="0.2">
      <c r="A8" t="s">
        <v>18</v>
      </c>
      <c r="B8" t="s">
        <v>24</v>
      </c>
      <c r="C8" t="s">
        <v>21</v>
      </c>
      <c r="D8">
        <v>8</v>
      </c>
      <c r="E8">
        <v>7.5</v>
      </c>
      <c r="F8">
        <v>7.5</v>
      </c>
      <c r="G8">
        <v>8</v>
      </c>
      <c r="H8">
        <f t="shared" si="0"/>
        <v>7.75</v>
      </c>
      <c r="I8">
        <f>(H8/5)</f>
        <v>1.55</v>
      </c>
      <c r="L8" t="s">
        <v>18</v>
      </c>
      <c r="M8" t="s">
        <v>24</v>
      </c>
      <c r="N8" t="s">
        <v>21</v>
      </c>
      <c r="O8">
        <v>10</v>
      </c>
      <c r="P8">
        <v>9</v>
      </c>
      <c r="Q8">
        <v>10</v>
      </c>
      <c r="R8">
        <v>9</v>
      </c>
      <c r="S8">
        <f t="shared" si="2"/>
        <v>9.5</v>
      </c>
      <c r="T8">
        <f>(S8/5)</f>
        <v>1.9</v>
      </c>
      <c r="W8" t="s">
        <v>18</v>
      </c>
      <c r="X8" t="s">
        <v>24</v>
      </c>
      <c r="Y8" t="s">
        <v>21</v>
      </c>
      <c r="Z8">
        <v>10.5</v>
      </c>
      <c r="AA8">
        <v>10</v>
      </c>
      <c r="AB8">
        <v>10.5</v>
      </c>
      <c r="AC8">
        <v>10.5</v>
      </c>
      <c r="AD8">
        <f t="shared" si="4"/>
        <v>10.375</v>
      </c>
      <c r="AE8">
        <f>(AD8/5)</f>
        <v>2.0750000000000002</v>
      </c>
      <c r="AH8">
        <v>2.0625</v>
      </c>
      <c r="AI8">
        <f>1*10^4</f>
        <v>10000</v>
      </c>
      <c r="AX8" t="s">
        <v>18</v>
      </c>
      <c r="AY8" t="s">
        <v>24</v>
      </c>
      <c r="AZ8" t="s">
        <v>21</v>
      </c>
      <c r="BA8">
        <f t="shared" si="6"/>
        <v>565.53030745538229</v>
      </c>
      <c r="BB8">
        <f t="shared" si="7"/>
        <v>1739.0577302037523</v>
      </c>
      <c r="BC8">
        <f t="shared" si="8"/>
        <v>5587.7744295491702</v>
      </c>
      <c r="BD8">
        <f t="shared" si="9"/>
        <v>2630.7874890694347</v>
      </c>
      <c r="BE8">
        <f t="shared" si="10"/>
        <v>2627.1887023225772</v>
      </c>
      <c r="BF8">
        <f t="shared" si="11"/>
        <v>2972.8892562743181</v>
      </c>
    </row>
    <row r="9" spans="1:58" x14ac:dyDescent="0.2">
      <c r="A9" t="s">
        <v>2</v>
      </c>
      <c r="B9" t="s">
        <v>3</v>
      </c>
      <c r="C9" t="s">
        <v>4</v>
      </c>
      <c r="D9">
        <v>15</v>
      </c>
      <c r="E9">
        <v>16</v>
      </c>
      <c r="F9">
        <v>16</v>
      </c>
      <c r="G9">
        <v>16</v>
      </c>
      <c r="H9">
        <f t="shared" si="0"/>
        <v>15.75</v>
      </c>
      <c r="I9">
        <f t="shared" si="1"/>
        <v>3.9375</v>
      </c>
      <c r="L9" t="s">
        <v>2</v>
      </c>
      <c r="M9" t="s">
        <v>3</v>
      </c>
      <c r="N9" t="s">
        <v>4</v>
      </c>
      <c r="O9">
        <v>15</v>
      </c>
      <c r="P9">
        <v>15</v>
      </c>
      <c r="Q9">
        <v>15</v>
      </c>
      <c r="R9">
        <v>15</v>
      </c>
      <c r="S9">
        <f t="shared" si="2"/>
        <v>15</v>
      </c>
      <c r="T9">
        <f t="shared" si="3"/>
        <v>3.75</v>
      </c>
      <c r="W9" t="s">
        <v>2</v>
      </c>
      <c r="X9" t="s">
        <v>3</v>
      </c>
      <c r="Y9" t="s">
        <v>4</v>
      </c>
      <c r="Z9">
        <v>18</v>
      </c>
      <c r="AA9">
        <v>17</v>
      </c>
      <c r="AB9">
        <v>17</v>
      </c>
      <c r="AC9">
        <v>17</v>
      </c>
      <c r="AD9">
        <f t="shared" si="4"/>
        <v>17.25</v>
      </c>
      <c r="AE9">
        <f t="shared" si="5"/>
        <v>4.3125</v>
      </c>
      <c r="AX9" t="s">
        <v>2</v>
      </c>
      <c r="AY9" t="s">
        <v>3</v>
      </c>
      <c r="AZ9" t="s">
        <v>4</v>
      </c>
      <c r="BA9">
        <f>(2.5028*I9^12.364)*1000+1</f>
        <v>57244429851.32608</v>
      </c>
      <c r="BB9">
        <f>(0.7374*T9^12.098)*1000+1</f>
        <v>6491325850.2930231</v>
      </c>
      <c r="BC9">
        <f>(0.3247*AE9^13.361)*1000+1</f>
        <v>98196928046.689316</v>
      </c>
      <c r="BD9">
        <f t="shared" si="9"/>
        <v>53977561249.436134</v>
      </c>
      <c r="BE9">
        <f t="shared" si="10"/>
        <v>45940000994.747841</v>
      </c>
      <c r="BF9">
        <f t="shared" si="11"/>
        <v>51985049749.101784</v>
      </c>
    </row>
    <row r="10" spans="1:58" ht="19" x14ac:dyDescent="0.2">
      <c r="A10" t="s">
        <v>2</v>
      </c>
      <c r="B10" t="s">
        <v>3</v>
      </c>
      <c r="C10" t="s">
        <v>5</v>
      </c>
      <c r="D10">
        <v>16</v>
      </c>
      <c r="E10">
        <v>15</v>
      </c>
      <c r="F10">
        <v>16</v>
      </c>
      <c r="G10">
        <v>15</v>
      </c>
      <c r="H10">
        <f t="shared" si="0"/>
        <v>15.5</v>
      </c>
      <c r="I10">
        <f t="shared" si="1"/>
        <v>3.875</v>
      </c>
      <c r="L10" t="s">
        <v>2</v>
      </c>
      <c r="M10" t="s">
        <v>3</v>
      </c>
      <c r="N10" t="s">
        <v>5</v>
      </c>
      <c r="O10">
        <v>15</v>
      </c>
      <c r="P10">
        <v>15</v>
      </c>
      <c r="Q10">
        <v>15</v>
      </c>
      <c r="R10">
        <v>15</v>
      </c>
      <c r="S10">
        <f t="shared" si="2"/>
        <v>15</v>
      </c>
      <c r="T10">
        <f t="shared" si="3"/>
        <v>3.75</v>
      </c>
      <c r="W10" t="s">
        <v>2</v>
      </c>
      <c r="X10" t="s">
        <v>3</v>
      </c>
      <c r="Y10" t="s">
        <v>5</v>
      </c>
      <c r="Z10">
        <v>16</v>
      </c>
      <c r="AA10">
        <v>16</v>
      </c>
      <c r="AB10">
        <v>16</v>
      </c>
      <c r="AC10">
        <v>17</v>
      </c>
      <c r="AD10">
        <f t="shared" si="4"/>
        <v>16.25</v>
      </c>
      <c r="AE10">
        <f t="shared" si="5"/>
        <v>4.0625</v>
      </c>
      <c r="AH10" t="s">
        <v>46</v>
      </c>
      <c r="AX10" t="s">
        <v>2</v>
      </c>
      <c r="AY10" t="s">
        <v>3</v>
      </c>
      <c r="AZ10" t="s">
        <v>5</v>
      </c>
      <c r="BA10">
        <f t="shared" ref="BA10:BA68" si="12">(2.5028*I10^12.364)*1000+1</f>
        <v>46969672248.477959</v>
      </c>
      <c r="BB10">
        <f>(0.7374*T10^12.098)*1000+1</f>
        <v>6491325850.2930231</v>
      </c>
      <c r="BC10">
        <f t="shared" ref="BC10:BC68" si="13">(0.3247*AE10^13.361)*1000+1</f>
        <v>44215094593.106133</v>
      </c>
      <c r="BD10">
        <f t="shared" si="9"/>
        <v>32558697563.959034</v>
      </c>
      <c r="BE10">
        <f t="shared" si="10"/>
        <v>22616980911.666683</v>
      </c>
      <c r="BF10">
        <f t="shared" si="11"/>
        <v>25593052947.515102</v>
      </c>
    </row>
    <row r="11" spans="1:58" x14ac:dyDescent="0.2">
      <c r="A11" t="s">
        <v>2</v>
      </c>
      <c r="B11" t="s">
        <v>3</v>
      </c>
      <c r="C11" t="s">
        <v>6</v>
      </c>
      <c r="D11">
        <v>14</v>
      </c>
      <c r="E11">
        <v>14</v>
      </c>
      <c r="F11">
        <v>13</v>
      </c>
      <c r="G11">
        <v>14</v>
      </c>
      <c r="H11">
        <f t="shared" si="0"/>
        <v>13.75</v>
      </c>
      <c r="I11">
        <f t="shared" si="1"/>
        <v>3.4375</v>
      </c>
      <c r="L11" t="s">
        <v>2</v>
      </c>
      <c r="M11" t="s">
        <v>3</v>
      </c>
      <c r="N11" t="s">
        <v>6</v>
      </c>
      <c r="O11">
        <v>14</v>
      </c>
      <c r="P11">
        <v>14</v>
      </c>
      <c r="Q11">
        <v>12</v>
      </c>
      <c r="R11">
        <v>13</v>
      </c>
      <c r="S11">
        <f t="shared" si="2"/>
        <v>13.25</v>
      </c>
      <c r="T11">
        <f t="shared" si="3"/>
        <v>3.3125</v>
      </c>
      <c r="W11" t="s">
        <v>2</v>
      </c>
      <c r="X11" t="s">
        <v>3</v>
      </c>
      <c r="Y11" t="s">
        <v>6</v>
      </c>
      <c r="Z11">
        <v>16</v>
      </c>
      <c r="AA11">
        <v>16</v>
      </c>
      <c r="AB11">
        <v>16</v>
      </c>
      <c r="AC11">
        <v>16</v>
      </c>
      <c r="AD11">
        <f t="shared" si="4"/>
        <v>16</v>
      </c>
      <c r="AE11">
        <f t="shared" si="5"/>
        <v>4</v>
      </c>
      <c r="AX11" t="s">
        <v>2</v>
      </c>
      <c r="AY11" t="s">
        <v>3</v>
      </c>
      <c r="AZ11" t="s">
        <v>6</v>
      </c>
      <c r="BA11">
        <f t="shared" si="12"/>
        <v>10679009520.585255</v>
      </c>
      <c r="BB11">
        <f t="shared" ref="BB11:BB36" si="14">(0.7374*T11^12.098)*1000+1</f>
        <v>1447268313.710444</v>
      </c>
      <c r="BC11">
        <f t="shared" si="13"/>
        <v>35942297349.51239</v>
      </c>
      <c r="BD11">
        <f t="shared" si="9"/>
        <v>16022858394.602697</v>
      </c>
      <c r="BE11">
        <f t="shared" si="10"/>
        <v>17857611756.235996</v>
      </c>
      <c r="BF11">
        <f t="shared" si="11"/>
        <v>20207418708.02758</v>
      </c>
    </row>
    <row r="12" spans="1:58" x14ac:dyDescent="0.2">
      <c r="A12" t="s">
        <v>2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L12" t="s">
        <v>2</v>
      </c>
      <c r="M12" t="s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2"/>
        <v>0</v>
      </c>
      <c r="T12">
        <f t="shared" si="3"/>
        <v>0</v>
      </c>
      <c r="W12" t="s">
        <v>2</v>
      </c>
      <c r="X12" t="s">
        <v>3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4"/>
        <v>0</v>
      </c>
      <c r="AE12">
        <f t="shared" si="5"/>
        <v>0</v>
      </c>
      <c r="AX12" t="s">
        <v>2</v>
      </c>
      <c r="AY12" t="s">
        <v>3</v>
      </c>
      <c r="AZ12">
        <v>0</v>
      </c>
      <c r="BA12">
        <f t="shared" si="12"/>
        <v>1</v>
      </c>
      <c r="BB12">
        <f t="shared" si="14"/>
        <v>1</v>
      </c>
      <c r="BC12">
        <f t="shared" si="13"/>
        <v>1</v>
      </c>
      <c r="BD12">
        <f t="shared" si="9"/>
        <v>1</v>
      </c>
      <c r="BE12">
        <f t="shared" si="10"/>
        <v>0</v>
      </c>
      <c r="BF12">
        <v>0</v>
      </c>
    </row>
    <row r="13" spans="1:58" x14ac:dyDescent="0.2">
      <c r="A13" s="1" t="s">
        <v>7</v>
      </c>
      <c r="B13" t="s">
        <v>3</v>
      </c>
      <c r="C13" t="s">
        <v>4</v>
      </c>
      <c r="D13">
        <v>14</v>
      </c>
      <c r="E13">
        <v>14</v>
      </c>
      <c r="F13">
        <v>14</v>
      </c>
      <c r="G13">
        <v>15</v>
      </c>
      <c r="H13">
        <f t="shared" si="0"/>
        <v>14.25</v>
      </c>
      <c r="I13">
        <f t="shared" si="1"/>
        <v>3.5625</v>
      </c>
      <c r="J13" s="1"/>
      <c r="L13" s="1" t="s">
        <v>7</v>
      </c>
      <c r="M13" t="s">
        <v>3</v>
      </c>
      <c r="N13" t="s">
        <v>4</v>
      </c>
      <c r="O13">
        <v>14</v>
      </c>
      <c r="P13">
        <v>14</v>
      </c>
      <c r="Q13">
        <v>13</v>
      </c>
      <c r="R13">
        <v>14</v>
      </c>
      <c r="S13">
        <f t="shared" si="2"/>
        <v>13.75</v>
      </c>
      <c r="T13">
        <f t="shared" si="3"/>
        <v>3.4375</v>
      </c>
      <c r="W13" s="1" t="s">
        <v>7</v>
      </c>
      <c r="X13" t="s">
        <v>3</v>
      </c>
      <c r="Y13" t="s">
        <v>4</v>
      </c>
      <c r="Z13">
        <v>15</v>
      </c>
      <c r="AA13">
        <v>14</v>
      </c>
      <c r="AB13">
        <v>16</v>
      </c>
      <c r="AC13">
        <v>16</v>
      </c>
      <c r="AD13">
        <f t="shared" si="4"/>
        <v>15.25</v>
      </c>
      <c r="AE13">
        <f t="shared" si="5"/>
        <v>3.8125</v>
      </c>
      <c r="AX13" s="1" t="s">
        <v>7</v>
      </c>
      <c r="AY13" t="s">
        <v>3</v>
      </c>
      <c r="AZ13" t="s">
        <v>4</v>
      </c>
      <c r="BA13">
        <f>(2.5028*I13^12.364)*1000+1</f>
        <v>16608231749.453825</v>
      </c>
      <c r="BB13">
        <f t="shared" si="14"/>
        <v>2265517393.3422856</v>
      </c>
      <c r="BC13">
        <f t="shared" si="13"/>
        <v>18924618178.07851</v>
      </c>
      <c r="BD13">
        <f t="shared" si="9"/>
        <v>12599455773.624872</v>
      </c>
      <c r="BE13">
        <f t="shared" si="10"/>
        <v>9024085735.2580242</v>
      </c>
      <c r="BF13">
        <f t="shared" si="11"/>
        <v>10211526681.098259</v>
      </c>
    </row>
    <row r="14" spans="1:58" x14ac:dyDescent="0.2">
      <c r="A14" s="1" t="s">
        <v>7</v>
      </c>
      <c r="B14" t="s">
        <v>3</v>
      </c>
      <c r="C14" t="s">
        <v>5</v>
      </c>
      <c r="D14">
        <v>12</v>
      </c>
      <c r="E14">
        <v>13</v>
      </c>
      <c r="F14">
        <v>12</v>
      </c>
      <c r="G14">
        <v>12</v>
      </c>
      <c r="H14">
        <f t="shared" si="0"/>
        <v>12.25</v>
      </c>
      <c r="I14">
        <f t="shared" si="1"/>
        <v>3.0625</v>
      </c>
      <c r="J14" s="1"/>
      <c r="L14" s="1" t="s">
        <v>7</v>
      </c>
      <c r="M14" t="s">
        <v>3</v>
      </c>
      <c r="N14" t="s">
        <v>5</v>
      </c>
      <c r="O14">
        <v>12</v>
      </c>
      <c r="P14">
        <v>14</v>
      </c>
      <c r="Q14">
        <v>13</v>
      </c>
      <c r="R14">
        <v>13</v>
      </c>
      <c r="S14">
        <f t="shared" si="2"/>
        <v>13</v>
      </c>
      <c r="T14">
        <f t="shared" si="3"/>
        <v>3.25</v>
      </c>
      <c r="W14" s="1" t="s">
        <v>7</v>
      </c>
      <c r="X14" t="s">
        <v>3</v>
      </c>
      <c r="Y14" t="s">
        <v>5</v>
      </c>
      <c r="Z14">
        <v>15</v>
      </c>
      <c r="AA14">
        <v>16</v>
      </c>
      <c r="AB14">
        <v>14</v>
      </c>
      <c r="AC14">
        <v>15</v>
      </c>
      <c r="AD14">
        <f t="shared" si="4"/>
        <v>15</v>
      </c>
      <c r="AE14">
        <f t="shared" si="5"/>
        <v>3.75</v>
      </c>
      <c r="AX14" s="1" t="s">
        <v>7</v>
      </c>
      <c r="AY14" t="s">
        <v>3</v>
      </c>
      <c r="AZ14" t="s">
        <v>5</v>
      </c>
      <c r="BA14">
        <f t="shared" si="12"/>
        <v>2560183028.9913654</v>
      </c>
      <c r="BB14">
        <f t="shared" si="14"/>
        <v>1149391642.0227635</v>
      </c>
      <c r="BC14">
        <f t="shared" si="13"/>
        <v>15174488357.498144</v>
      </c>
      <c r="BD14">
        <f t="shared" si="9"/>
        <v>6294687676.1707573</v>
      </c>
      <c r="BE14">
        <f t="shared" si="10"/>
        <v>7722417250.412138</v>
      </c>
      <c r="BF14">
        <f t="shared" si="11"/>
        <v>8738577193.1501102</v>
      </c>
    </row>
    <row r="15" spans="1:58" x14ac:dyDescent="0.2">
      <c r="A15" s="1" t="s">
        <v>7</v>
      </c>
      <c r="B15" t="s">
        <v>3</v>
      </c>
      <c r="C15" t="s">
        <v>6</v>
      </c>
      <c r="D15">
        <v>13</v>
      </c>
      <c r="E15">
        <v>12</v>
      </c>
      <c r="F15">
        <v>11</v>
      </c>
      <c r="G15">
        <v>12</v>
      </c>
      <c r="H15">
        <f t="shared" si="0"/>
        <v>12</v>
      </c>
      <c r="I15">
        <f t="shared" si="1"/>
        <v>3</v>
      </c>
      <c r="J15" s="1"/>
      <c r="L15" s="1" t="s">
        <v>7</v>
      </c>
      <c r="M15" t="s">
        <v>3</v>
      </c>
      <c r="N15" t="s">
        <v>6</v>
      </c>
      <c r="O15">
        <v>12</v>
      </c>
      <c r="P15">
        <v>13</v>
      </c>
      <c r="Q15">
        <v>14</v>
      </c>
      <c r="R15">
        <v>13</v>
      </c>
      <c r="S15">
        <f t="shared" si="2"/>
        <v>13</v>
      </c>
      <c r="T15">
        <f t="shared" si="3"/>
        <v>3.25</v>
      </c>
      <c r="W15" s="1" t="s">
        <v>7</v>
      </c>
      <c r="X15" t="s">
        <v>3</v>
      </c>
      <c r="Y15" t="s">
        <v>6</v>
      </c>
      <c r="Z15">
        <v>17</v>
      </c>
      <c r="AA15">
        <v>17</v>
      </c>
      <c r="AB15">
        <v>16</v>
      </c>
      <c r="AC15">
        <v>17</v>
      </c>
      <c r="AD15">
        <f t="shared" si="4"/>
        <v>16.75</v>
      </c>
      <c r="AE15">
        <f t="shared" si="5"/>
        <v>4.1875</v>
      </c>
      <c r="AX15" s="1" t="s">
        <v>7</v>
      </c>
      <c r="AY15" t="s">
        <v>3</v>
      </c>
      <c r="AZ15" t="s">
        <v>6</v>
      </c>
      <c r="BA15">
        <f t="shared" si="12"/>
        <v>1984053322.5252473</v>
      </c>
      <c r="BB15">
        <f t="shared" si="14"/>
        <v>1149391642.0227635</v>
      </c>
      <c r="BC15">
        <f t="shared" si="13"/>
        <v>66285820929.14164</v>
      </c>
      <c r="BD15">
        <f t="shared" si="9"/>
        <v>23139755297.896549</v>
      </c>
      <c r="BE15">
        <f t="shared" si="10"/>
        <v>37367919391.130226</v>
      </c>
      <c r="BF15">
        <f t="shared" si="11"/>
        <v>42285004495.111298</v>
      </c>
    </row>
    <row r="16" spans="1:58" x14ac:dyDescent="0.2">
      <c r="A16" s="1" t="s">
        <v>7</v>
      </c>
      <c r="B16" t="s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0</v>
      </c>
      <c r="J16" s="1"/>
      <c r="L16" s="1" t="s">
        <v>7</v>
      </c>
      <c r="M16" t="s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2"/>
        <v>0</v>
      </c>
      <c r="T16">
        <f t="shared" si="3"/>
        <v>0</v>
      </c>
      <c r="W16" s="1" t="s">
        <v>7</v>
      </c>
      <c r="X16" t="s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4"/>
        <v>0</v>
      </c>
      <c r="AE16">
        <f t="shared" si="5"/>
        <v>0</v>
      </c>
      <c r="AX16" s="1" t="s">
        <v>7</v>
      </c>
      <c r="AY16" t="s">
        <v>3</v>
      </c>
      <c r="AZ16">
        <v>0</v>
      </c>
      <c r="BA16">
        <f t="shared" si="12"/>
        <v>1</v>
      </c>
      <c r="BB16">
        <f t="shared" si="14"/>
        <v>1</v>
      </c>
      <c r="BC16">
        <f t="shared" si="13"/>
        <v>1</v>
      </c>
      <c r="BD16">
        <f t="shared" si="9"/>
        <v>1</v>
      </c>
      <c r="BE16">
        <f t="shared" si="10"/>
        <v>0</v>
      </c>
      <c r="BF16">
        <v>0</v>
      </c>
    </row>
    <row r="17" spans="1:58" x14ac:dyDescent="0.2">
      <c r="A17" s="1" t="s">
        <v>8</v>
      </c>
      <c r="B17" t="s">
        <v>3</v>
      </c>
      <c r="C17" t="s">
        <v>4</v>
      </c>
      <c r="D17">
        <v>14</v>
      </c>
      <c r="E17">
        <v>14</v>
      </c>
      <c r="F17">
        <v>14</v>
      </c>
      <c r="G17">
        <v>13</v>
      </c>
      <c r="H17">
        <f t="shared" si="0"/>
        <v>13.75</v>
      </c>
      <c r="I17">
        <f t="shared" si="1"/>
        <v>3.4375</v>
      </c>
      <c r="J17" s="1"/>
      <c r="L17" s="1" t="s">
        <v>8</v>
      </c>
      <c r="M17" t="s">
        <v>3</v>
      </c>
      <c r="N17" t="s">
        <v>4</v>
      </c>
      <c r="O17">
        <v>14</v>
      </c>
      <c r="P17">
        <v>13</v>
      </c>
      <c r="Q17">
        <v>15</v>
      </c>
      <c r="R17">
        <v>14</v>
      </c>
      <c r="S17">
        <f t="shared" si="2"/>
        <v>14</v>
      </c>
      <c r="T17">
        <f t="shared" si="3"/>
        <v>3.5</v>
      </c>
      <c r="W17" s="1" t="s">
        <v>8</v>
      </c>
      <c r="X17" t="s">
        <v>3</v>
      </c>
      <c r="Y17" t="s">
        <v>4</v>
      </c>
      <c r="Z17">
        <v>16</v>
      </c>
      <c r="AA17">
        <v>16</v>
      </c>
      <c r="AB17">
        <v>16</v>
      </c>
      <c r="AC17">
        <v>17</v>
      </c>
      <c r="AD17">
        <f t="shared" si="4"/>
        <v>16.25</v>
      </c>
      <c r="AE17">
        <f t="shared" si="5"/>
        <v>4.0625</v>
      </c>
      <c r="AX17" s="1" t="s">
        <v>8</v>
      </c>
      <c r="AY17" t="s">
        <v>3</v>
      </c>
      <c r="AZ17" t="s">
        <v>4</v>
      </c>
      <c r="BA17">
        <f>(2.5028*I17^12.364)*1000+1</f>
        <v>10679009520.585255</v>
      </c>
      <c r="BB17">
        <f t="shared" si="14"/>
        <v>2817333984.080616</v>
      </c>
      <c r="BC17">
        <f t="shared" si="13"/>
        <v>44215094593.106133</v>
      </c>
      <c r="BD17">
        <f t="shared" si="9"/>
        <v>19237146032.590668</v>
      </c>
      <c r="BE17">
        <f t="shared" si="10"/>
        <v>21985789075.653763</v>
      </c>
      <c r="BF17">
        <f t="shared" si="11"/>
        <v>24878805270.417534</v>
      </c>
    </row>
    <row r="18" spans="1:58" x14ac:dyDescent="0.2">
      <c r="A18" s="1" t="s">
        <v>8</v>
      </c>
      <c r="B18" t="s">
        <v>3</v>
      </c>
      <c r="C18" t="s">
        <v>5</v>
      </c>
      <c r="D18">
        <v>13</v>
      </c>
      <c r="E18">
        <v>13</v>
      </c>
      <c r="F18">
        <v>13</v>
      </c>
      <c r="G18">
        <v>13</v>
      </c>
      <c r="H18">
        <f t="shared" si="0"/>
        <v>13</v>
      </c>
      <c r="I18">
        <f t="shared" si="1"/>
        <v>3.25</v>
      </c>
      <c r="J18" s="1"/>
      <c r="L18" s="1" t="s">
        <v>8</v>
      </c>
      <c r="M18" t="s">
        <v>3</v>
      </c>
      <c r="N18" t="s">
        <v>5</v>
      </c>
      <c r="O18">
        <v>12</v>
      </c>
      <c r="P18">
        <v>12</v>
      </c>
      <c r="Q18">
        <v>13</v>
      </c>
      <c r="R18">
        <v>13</v>
      </c>
      <c r="S18">
        <f t="shared" si="2"/>
        <v>12.5</v>
      </c>
      <c r="T18">
        <f t="shared" si="3"/>
        <v>3.125</v>
      </c>
      <c r="W18" s="1" t="s">
        <v>8</v>
      </c>
      <c r="X18" t="s">
        <v>3</v>
      </c>
      <c r="Y18" t="s">
        <v>5</v>
      </c>
      <c r="Z18">
        <v>16</v>
      </c>
      <c r="AA18">
        <v>16</v>
      </c>
      <c r="AB18">
        <v>16</v>
      </c>
      <c r="AC18">
        <v>16</v>
      </c>
      <c r="AD18">
        <f t="shared" si="4"/>
        <v>16</v>
      </c>
      <c r="AE18">
        <f t="shared" si="5"/>
        <v>4</v>
      </c>
      <c r="AX18" s="1" t="s">
        <v>8</v>
      </c>
      <c r="AY18" t="s">
        <v>3</v>
      </c>
      <c r="AZ18" t="s">
        <v>5</v>
      </c>
      <c r="BA18">
        <f t="shared" si="12"/>
        <v>5337673704.1767941</v>
      </c>
      <c r="BB18">
        <f t="shared" si="14"/>
        <v>715152557.62841713</v>
      </c>
      <c r="BC18">
        <f t="shared" si="13"/>
        <v>35942297349.51239</v>
      </c>
      <c r="BD18">
        <f t="shared" si="9"/>
        <v>13998374537.105867</v>
      </c>
      <c r="BE18">
        <f t="shared" si="10"/>
        <v>19144026137.028053</v>
      </c>
      <c r="BF18">
        <f t="shared" si="11"/>
        <v>21663106869.442303</v>
      </c>
    </row>
    <row r="19" spans="1:58" x14ac:dyDescent="0.2">
      <c r="A19" s="1" t="s">
        <v>8</v>
      </c>
      <c r="B19" t="s">
        <v>3</v>
      </c>
      <c r="C19" t="s">
        <v>6</v>
      </c>
      <c r="D19">
        <v>13</v>
      </c>
      <c r="E19">
        <v>13</v>
      </c>
      <c r="F19">
        <v>13</v>
      </c>
      <c r="G19">
        <v>12</v>
      </c>
      <c r="H19">
        <f t="shared" si="0"/>
        <v>12.75</v>
      </c>
      <c r="I19">
        <f t="shared" si="1"/>
        <v>3.1875</v>
      </c>
      <c r="J19" s="1"/>
      <c r="L19" s="1" t="s">
        <v>8</v>
      </c>
      <c r="M19" t="s">
        <v>3</v>
      </c>
      <c r="N19" t="s">
        <v>6</v>
      </c>
      <c r="O19">
        <v>14</v>
      </c>
      <c r="P19">
        <v>13</v>
      </c>
      <c r="Q19">
        <v>12</v>
      </c>
      <c r="R19">
        <v>13</v>
      </c>
      <c r="S19">
        <f t="shared" si="2"/>
        <v>13</v>
      </c>
      <c r="T19">
        <f t="shared" si="3"/>
        <v>3.25</v>
      </c>
      <c r="W19" s="1" t="s">
        <v>8</v>
      </c>
      <c r="X19" t="s">
        <v>3</v>
      </c>
      <c r="Y19" t="s">
        <v>6</v>
      </c>
      <c r="Z19">
        <v>16</v>
      </c>
      <c r="AA19">
        <v>15</v>
      </c>
      <c r="AB19">
        <v>16</v>
      </c>
      <c r="AC19">
        <v>16</v>
      </c>
      <c r="AD19">
        <f t="shared" si="4"/>
        <v>15.75</v>
      </c>
      <c r="AE19">
        <f t="shared" si="5"/>
        <v>3.9375</v>
      </c>
      <c r="AX19" s="1" t="s">
        <v>8</v>
      </c>
      <c r="AY19" t="s">
        <v>3</v>
      </c>
      <c r="AZ19" t="s">
        <v>6</v>
      </c>
      <c r="BA19">
        <f t="shared" si="12"/>
        <v>4198405073.0108767</v>
      </c>
      <c r="BB19">
        <f t="shared" si="14"/>
        <v>1149391642.0227635</v>
      </c>
      <c r="BC19">
        <f t="shared" si="13"/>
        <v>29122206807.110031</v>
      </c>
      <c r="BD19">
        <f t="shared" si="9"/>
        <v>11490001174.04789</v>
      </c>
      <c r="BE19">
        <f t="shared" si="10"/>
        <v>15345850492.577065</v>
      </c>
      <c r="BF19">
        <f t="shared" si="11"/>
        <v>17365145494.665997</v>
      </c>
    </row>
    <row r="20" spans="1:58" x14ac:dyDescent="0.2">
      <c r="A20" s="1" t="s">
        <v>8</v>
      </c>
      <c r="B20" t="s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0</v>
      </c>
      <c r="J20" s="1"/>
      <c r="L20" s="1" t="s">
        <v>8</v>
      </c>
      <c r="M20" t="s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2"/>
        <v>0</v>
      </c>
      <c r="T20">
        <f t="shared" si="3"/>
        <v>0</v>
      </c>
      <c r="W20" s="1" t="s">
        <v>8</v>
      </c>
      <c r="X20" t="s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4"/>
        <v>0</v>
      </c>
      <c r="AE20">
        <f t="shared" si="5"/>
        <v>0</v>
      </c>
      <c r="AX20" s="1" t="s">
        <v>8</v>
      </c>
      <c r="AY20" t="s">
        <v>3</v>
      </c>
      <c r="AZ20">
        <v>0</v>
      </c>
      <c r="BA20">
        <f t="shared" si="12"/>
        <v>1</v>
      </c>
      <c r="BB20">
        <f t="shared" si="14"/>
        <v>1</v>
      </c>
      <c r="BC20">
        <f t="shared" si="13"/>
        <v>1</v>
      </c>
      <c r="BD20">
        <f t="shared" si="9"/>
        <v>1</v>
      </c>
      <c r="BE20">
        <f t="shared" si="10"/>
        <v>0</v>
      </c>
      <c r="BF20">
        <v>0</v>
      </c>
    </row>
    <row r="21" spans="1:58" x14ac:dyDescent="0.2">
      <c r="A21" s="1" t="s">
        <v>9</v>
      </c>
      <c r="B21" t="s">
        <v>3</v>
      </c>
      <c r="C21" t="s">
        <v>4</v>
      </c>
      <c r="D21">
        <v>15</v>
      </c>
      <c r="E21">
        <v>15</v>
      </c>
      <c r="F21">
        <v>15</v>
      </c>
      <c r="G21">
        <v>14</v>
      </c>
      <c r="H21">
        <f t="shared" si="0"/>
        <v>14.75</v>
      </c>
      <c r="I21">
        <f t="shared" si="1"/>
        <v>3.6875</v>
      </c>
      <c r="J21" s="1"/>
      <c r="L21" s="1" t="s">
        <v>9</v>
      </c>
      <c r="M21" t="s">
        <v>3</v>
      </c>
      <c r="N21" t="s">
        <v>4</v>
      </c>
      <c r="O21">
        <v>15</v>
      </c>
      <c r="P21">
        <v>15</v>
      </c>
      <c r="Q21">
        <v>14</v>
      </c>
      <c r="R21">
        <v>15</v>
      </c>
      <c r="S21">
        <f t="shared" si="2"/>
        <v>14.75</v>
      </c>
      <c r="T21">
        <f t="shared" si="3"/>
        <v>3.6875</v>
      </c>
      <c r="W21" s="1" t="s">
        <v>9</v>
      </c>
      <c r="X21" t="s">
        <v>3</v>
      </c>
      <c r="Y21" t="s">
        <v>4</v>
      </c>
      <c r="Z21">
        <v>15</v>
      </c>
      <c r="AA21">
        <v>15</v>
      </c>
      <c r="AB21">
        <v>14</v>
      </c>
      <c r="AC21">
        <v>16</v>
      </c>
      <c r="AD21">
        <f t="shared" si="4"/>
        <v>15</v>
      </c>
      <c r="AE21">
        <f t="shared" si="5"/>
        <v>3.75</v>
      </c>
      <c r="AX21" s="1" t="s">
        <v>9</v>
      </c>
      <c r="AY21" t="s">
        <v>3</v>
      </c>
      <c r="AZ21" t="s">
        <v>4</v>
      </c>
      <c r="BA21">
        <f>(2.5028*I21^12.364)*1000+1</f>
        <v>25439053736.676205</v>
      </c>
      <c r="BB21">
        <f t="shared" si="14"/>
        <v>5296966423.4539595</v>
      </c>
      <c r="BC21">
        <f t="shared" si="13"/>
        <v>15174488357.498144</v>
      </c>
      <c r="BD21">
        <f t="shared" si="9"/>
        <v>15303502839.209436</v>
      </c>
      <c r="BE21">
        <f t="shared" si="10"/>
        <v>10071663412.055407</v>
      </c>
      <c r="BF21">
        <f t="shared" si="11"/>
        <v>11396950635.498837</v>
      </c>
    </row>
    <row r="22" spans="1:58" x14ac:dyDescent="0.2">
      <c r="A22" s="1" t="s">
        <v>9</v>
      </c>
      <c r="B22" t="s">
        <v>3</v>
      </c>
      <c r="C22" t="s">
        <v>5</v>
      </c>
      <c r="D22">
        <v>13</v>
      </c>
      <c r="E22">
        <v>14</v>
      </c>
      <c r="F22">
        <v>14</v>
      </c>
      <c r="G22">
        <v>13</v>
      </c>
      <c r="H22">
        <f t="shared" si="0"/>
        <v>13.5</v>
      </c>
      <c r="I22">
        <f t="shared" si="1"/>
        <v>3.375</v>
      </c>
      <c r="J22" s="1"/>
      <c r="L22" s="1" t="s">
        <v>9</v>
      </c>
      <c r="M22" t="s">
        <v>3</v>
      </c>
      <c r="N22" t="s">
        <v>5</v>
      </c>
      <c r="O22">
        <v>14</v>
      </c>
      <c r="P22">
        <v>14</v>
      </c>
      <c r="Q22">
        <v>13</v>
      </c>
      <c r="R22">
        <v>14</v>
      </c>
      <c r="S22">
        <f t="shared" si="2"/>
        <v>13.75</v>
      </c>
      <c r="T22">
        <f t="shared" si="3"/>
        <v>3.4375</v>
      </c>
      <c r="W22" s="1" t="s">
        <v>9</v>
      </c>
      <c r="X22" t="s">
        <v>3</v>
      </c>
      <c r="Y22" t="s">
        <v>5</v>
      </c>
      <c r="Z22">
        <v>15</v>
      </c>
      <c r="AA22">
        <v>16</v>
      </c>
      <c r="AB22">
        <v>16</v>
      </c>
      <c r="AC22">
        <v>16</v>
      </c>
      <c r="AD22">
        <f t="shared" si="4"/>
        <v>15.75</v>
      </c>
      <c r="AE22">
        <f t="shared" si="5"/>
        <v>3.9375</v>
      </c>
      <c r="AH22" t="s">
        <v>23</v>
      </c>
      <c r="AI22" t="s">
        <v>40</v>
      </c>
      <c r="AX22" s="1" t="s">
        <v>9</v>
      </c>
      <c r="AY22" t="s">
        <v>3</v>
      </c>
      <c r="AZ22" t="s">
        <v>5</v>
      </c>
      <c r="BA22">
        <f t="shared" si="12"/>
        <v>8511441670.6421127</v>
      </c>
      <c r="BB22">
        <f t="shared" si="14"/>
        <v>2265517393.3422856</v>
      </c>
      <c r="BC22">
        <f t="shared" si="13"/>
        <v>29122206807.110031</v>
      </c>
      <c r="BD22">
        <f t="shared" si="9"/>
        <v>13299721957.031477</v>
      </c>
      <c r="BE22">
        <f t="shared" si="10"/>
        <v>14054044351.810795</v>
      </c>
      <c r="BF22">
        <f t="shared" si="11"/>
        <v>15903356094.582891</v>
      </c>
    </row>
    <row r="23" spans="1:58" x14ac:dyDescent="0.2">
      <c r="A23" s="1" t="s">
        <v>9</v>
      </c>
      <c r="B23" t="s">
        <v>3</v>
      </c>
      <c r="C23" t="s">
        <v>6</v>
      </c>
      <c r="D23">
        <v>13</v>
      </c>
      <c r="E23">
        <v>12</v>
      </c>
      <c r="F23">
        <v>13</v>
      </c>
      <c r="G23">
        <v>12</v>
      </c>
      <c r="H23">
        <f t="shared" si="0"/>
        <v>12.5</v>
      </c>
      <c r="I23">
        <f t="shared" si="1"/>
        <v>3.125</v>
      </c>
      <c r="J23" s="1"/>
      <c r="L23" s="1" t="s">
        <v>9</v>
      </c>
      <c r="M23" t="s">
        <v>3</v>
      </c>
      <c r="N23" t="s">
        <v>6</v>
      </c>
      <c r="O23">
        <v>12</v>
      </c>
      <c r="P23">
        <v>11</v>
      </c>
      <c r="Q23">
        <v>11</v>
      </c>
      <c r="R23">
        <v>12</v>
      </c>
      <c r="S23">
        <f t="shared" si="2"/>
        <v>11.5</v>
      </c>
      <c r="T23">
        <f t="shared" si="3"/>
        <v>2.875</v>
      </c>
      <c r="W23" s="1" t="s">
        <v>9</v>
      </c>
      <c r="X23" t="s">
        <v>3</v>
      </c>
      <c r="Y23" t="s">
        <v>6</v>
      </c>
      <c r="Z23">
        <v>17</v>
      </c>
      <c r="AA23">
        <v>17</v>
      </c>
      <c r="AB23">
        <v>16</v>
      </c>
      <c r="AC23">
        <v>17</v>
      </c>
      <c r="AD23">
        <f t="shared" si="4"/>
        <v>16.75</v>
      </c>
      <c r="AE23">
        <f t="shared" si="5"/>
        <v>4.1875</v>
      </c>
      <c r="AH23">
        <v>4.4375</v>
      </c>
      <c r="AI23" s="4">
        <f>1*10^8</f>
        <v>100000000</v>
      </c>
      <c r="AX23" s="1" t="s">
        <v>9</v>
      </c>
      <c r="AY23" t="s">
        <v>3</v>
      </c>
      <c r="AZ23" t="s">
        <v>6</v>
      </c>
      <c r="BA23">
        <f t="shared" si="12"/>
        <v>3286637562.9565167</v>
      </c>
      <c r="BB23">
        <f t="shared" si="14"/>
        <v>260797745.31181833</v>
      </c>
      <c r="BC23">
        <f t="shared" si="13"/>
        <v>66285820929.14164</v>
      </c>
      <c r="BD23">
        <f t="shared" si="9"/>
        <v>23277752079.136658</v>
      </c>
      <c r="BE23">
        <f t="shared" si="10"/>
        <v>37276794608.785606</v>
      </c>
      <c r="BF23">
        <f t="shared" si="11"/>
        <v>42181888991.389328</v>
      </c>
    </row>
    <row r="24" spans="1:58" x14ac:dyDescent="0.2">
      <c r="A24" s="1" t="s">
        <v>9</v>
      </c>
      <c r="B24" t="s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f t="shared" si="1"/>
        <v>0</v>
      </c>
      <c r="J24" s="1"/>
      <c r="L24" s="1" t="s">
        <v>9</v>
      </c>
      <c r="M24" t="s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2"/>
        <v>0</v>
      </c>
      <c r="T24">
        <f t="shared" si="3"/>
        <v>0</v>
      </c>
      <c r="W24" s="1" t="s">
        <v>9</v>
      </c>
      <c r="X24" t="s">
        <v>3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4"/>
        <v>0</v>
      </c>
      <c r="AE24">
        <f t="shared" si="5"/>
        <v>0</v>
      </c>
      <c r="AH24">
        <v>4.0625</v>
      </c>
      <c r="AI24">
        <f>1*10^7</f>
        <v>10000000</v>
      </c>
      <c r="AX24" s="1" t="s">
        <v>9</v>
      </c>
      <c r="AY24" t="s">
        <v>3</v>
      </c>
      <c r="AZ24">
        <v>0</v>
      </c>
      <c r="BA24">
        <f t="shared" si="12"/>
        <v>1</v>
      </c>
      <c r="BB24">
        <f t="shared" si="14"/>
        <v>1</v>
      </c>
      <c r="BC24">
        <f t="shared" si="13"/>
        <v>1</v>
      </c>
      <c r="BD24">
        <f t="shared" si="9"/>
        <v>1</v>
      </c>
      <c r="BE24">
        <f t="shared" si="10"/>
        <v>0</v>
      </c>
      <c r="BF24">
        <v>0</v>
      </c>
    </row>
    <row r="25" spans="1:58" x14ac:dyDescent="0.2">
      <c r="A25" s="1" t="s">
        <v>10</v>
      </c>
      <c r="B25" t="s">
        <v>3</v>
      </c>
      <c r="C25" t="s">
        <v>4</v>
      </c>
      <c r="D25">
        <v>16</v>
      </c>
      <c r="E25">
        <v>15</v>
      </c>
      <c r="F25">
        <v>15</v>
      </c>
      <c r="G25">
        <v>15</v>
      </c>
      <c r="H25">
        <f t="shared" si="0"/>
        <v>15.25</v>
      </c>
      <c r="I25">
        <f t="shared" si="1"/>
        <v>3.8125</v>
      </c>
      <c r="J25" s="1"/>
      <c r="L25" s="1" t="s">
        <v>10</v>
      </c>
      <c r="M25" t="s">
        <v>3</v>
      </c>
      <c r="N25" t="s">
        <v>4</v>
      </c>
      <c r="O25">
        <v>12</v>
      </c>
      <c r="P25">
        <v>11</v>
      </c>
      <c r="Q25">
        <v>12</v>
      </c>
      <c r="R25">
        <v>12</v>
      </c>
      <c r="S25">
        <f t="shared" si="2"/>
        <v>11.75</v>
      </c>
      <c r="T25">
        <f t="shared" si="3"/>
        <v>2.9375</v>
      </c>
      <c r="W25" s="1" t="s">
        <v>10</v>
      </c>
      <c r="X25" t="s">
        <v>3</v>
      </c>
      <c r="Y25" t="s">
        <v>4</v>
      </c>
      <c r="Z25">
        <v>15</v>
      </c>
      <c r="AA25">
        <v>14</v>
      </c>
      <c r="AB25">
        <v>14</v>
      </c>
      <c r="AC25">
        <v>14</v>
      </c>
      <c r="AD25">
        <f t="shared" si="4"/>
        <v>14.25</v>
      </c>
      <c r="AE25">
        <f t="shared" si="5"/>
        <v>3.5625</v>
      </c>
      <c r="AH25">
        <v>3.25</v>
      </c>
      <c r="AI25">
        <f>1*10^6</f>
        <v>1000000</v>
      </c>
      <c r="AX25" s="1" t="s">
        <v>10</v>
      </c>
      <c r="AY25" t="s">
        <v>3</v>
      </c>
      <c r="AZ25" t="s">
        <v>4</v>
      </c>
      <c r="BA25">
        <f>(2.5028*I25^12.364)*1000+1</f>
        <v>38415347033.089043</v>
      </c>
      <c r="BB25">
        <f t="shared" si="14"/>
        <v>338298030.70611858</v>
      </c>
      <c r="BC25">
        <f t="shared" si="13"/>
        <v>7646789709.8010397</v>
      </c>
      <c r="BD25">
        <f t="shared" si="9"/>
        <v>15466811591.198732</v>
      </c>
      <c r="BE25">
        <f t="shared" si="10"/>
        <v>20207176246.364105</v>
      </c>
      <c r="BF25">
        <f t="shared" si="11"/>
        <v>22866152366.348503</v>
      </c>
    </row>
    <row r="26" spans="1:58" x14ac:dyDescent="0.2">
      <c r="A26" s="1" t="s">
        <v>10</v>
      </c>
      <c r="B26" t="s">
        <v>3</v>
      </c>
      <c r="C26" t="s">
        <v>5</v>
      </c>
      <c r="D26">
        <v>14</v>
      </c>
      <c r="E26">
        <v>14</v>
      </c>
      <c r="F26">
        <v>13</v>
      </c>
      <c r="G26">
        <v>13</v>
      </c>
      <c r="H26">
        <f t="shared" si="0"/>
        <v>13.5</v>
      </c>
      <c r="I26">
        <f t="shared" si="1"/>
        <v>3.375</v>
      </c>
      <c r="J26" s="1"/>
      <c r="L26" s="1" t="s">
        <v>10</v>
      </c>
      <c r="M26" t="s">
        <v>3</v>
      </c>
      <c r="N26" t="s">
        <v>5</v>
      </c>
      <c r="O26">
        <v>12</v>
      </c>
      <c r="P26">
        <v>11</v>
      </c>
      <c r="Q26">
        <v>12</v>
      </c>
      <c r="R26">
        <v>13</v>
      </c>
      <c r="S26">
        <f t="shared" si="2"/>
        <v>12</v>
      </c>
      <c r="T26">
        <f t="shared" si="3"/>
        <v>3</v>
      </c>
      <c r="W26" s="1" t="s">
        <v>10</v>
      </c>
      <c r="X26" t="s">
        <v>3</v>
      </c>
      <c r="Y26" t="s">
        <v>5</v>
      </c>
      <c r="Z26">
        <v>16</v>
      </c>
      <c r="AA26">
        <v>17</v>
      </c>
      <c r="AB26">
        <v>16</v>
      </c>
      <c r="AC26">
        <v>15</v>
      </c>
      <c r="AD26">
        <f t="shared" si="4"/>
        <v>16</v>
      </c>
      <c r="AE26">
        <f t="shared" si="5"/>
        <v>4</v>
      </c>
      <c r="AH26">
        <v>2.75</v>
      </c>
      <c r="AI26">
        <f>1*10^5</f>
        <v>100000</v>
      </c>
      <c r="AX26" s="1" t="s">
        <v>10</v>
      </c>
      <c r="AY26" t="s">
        <v>3</v>
      </c>
      <c r="AZ26" t="s">
        <v>5</v>
      </c>
      <c r="BA26">
        <f t="shared" si="12"/>
        <v>8511441670.6421127</v>
      </c>
      <c r="BB26">
        <f t="shared" si="14"/>
        <v>436431484.98459196</v>
      </c>
      <c r="BC26">
        <f t="shared" si="13"/>
        <v>35942297349.51239</v>
      </c>
      <c r="BD26">
        <f t="shared" si="9"/>
        <v>14963390168.3797</v>
      </c>
      <c r="BE26">
        <f t="shared" si="10"/>
        <v>18611484552.838703</v>
      </c>
      <c r="BF26">
        <f t="shared" si="11"/>
        <v>21060490409.97131</v>
      </c>
    </row>
    <row r="27" spans="1:58" x14ac:dyDescent="0.2">
      <c r="A27" s="1" t="s">
        <v>10</v>
      </c>
      <c r="B27" t="s">
        <v>3</v>
      </c>
      <c r="C27" t="s">
        <v>6</v>
      </c>
      <c r="D27">
        <v>13</v>
      </c>
      <c r="E27">
        <v>13</v>
      </c>
      <c r="F27">
        <v>12</v>
      </c>
      <c r="G27">
        <v>12</v>
      </c>
      <c r="H27">
        <f t="shared" si="0"/>
        <v>12.5</v>
      </c>
      <c r="I27">
        <f t="shared" si="1"/>
        <v>3.125</v>
      </c>
      <c r="J27" s="1"/>
      <c r="L27" s="1" t="s">
        <v>10</v>
      </c>
      <c r="M27" t="s">
        <v>3</v>
      </c>
      <c r="N27" t="s">
        <v>6</v>
      </c>
      <c r="O27">
        <v>11</v>
      </c>
      <c r="P27">
        <v>11</v>
      </c>
      <c r="Q27">
        <v>10</v>
      </c>
      <c r="R27">
        <v>10</v>
      </c>
      <c r="S27">
        <f t="shared" si="2"/>
        <v>10.5</v>
      </c>
      <c r="T27">
        <f t="shared" si="3"/>
        <v>2.625</v>
      </c>
      <c r="W27" s="1" t="s">
        <v>10</v>
      </c>
      <c r="X27" t="s">
        <v>3</v>
      </c>
      <c r="Y27" t="s">
        <v>6</v>
      </c>
      <c r="Z27">
        <v>16</v>
      </c>
      <c r="AA27">
        <v>15</v>
      </c>
      <c r="AB27">
        <v>14</v>
      </c>
      <c r="AC27">
        <v>15</v>
      </c>
      <c r="AD27">
        <f t="shared" si="4"/>
        <v>15</v>
      </c>
      <c r="AE27">
        <f t="shared" si="5"/>
        <v>3.75</v>
      </c>
      <c r="AH27">
        <v>2.125</v>
      </c>
      <c r="AI27">
        <f>1*10^4</f>
        <v>10000</v>
      </c>
      <c r="AX27" s="1" t="s">
        <v>10</v>
      </c>
      <c r="AY27" t="s">
        <v>3</v>
      </c>
      <c r="AZ27" t="s">
        <v>6</v>
      </c>
      <c r="BA27">
        <f t="shared" si="12"/>
        <v>3286637562.9565167</v>
      </c>
      <c r="BB27">
        <f t="shared" si="14"/>
        <v>86761989.753942147</v>
      </c>
      <c r="BC27">
        <f t="shared" si="13"/>
        <v>15174488357.498144</v>
      </c>
      <c r="BD27">
        <f t="shared" si="9"/>
        <v>6182629303.4028673</v>
      </c>
      <c r="BE27">
        <f t="shared" si="10"/>
        <v>7949839486.2746153</v>
      </c>
      <c r="BF27">
        <f t="shared" si="11"/>
        <v>8995924950.8637943</v>
      </c>
    </row>
    <row r="28" spans="1:58" x14ac:dyDescent="0.2">
      <c r="A28" s="1" t="s">
        <v>10</v>
      </c>
      <c r="B28" t="s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0</v>
      </c>
      <c r="J28" s="1"/>
      <c r="L28" s="1" t="s">
        <v>10</v>
      </c>
      <c r="M28" t="s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2"/>
        <v>0</v>
      </c>
      <c r="T28">
        <f t="shared" si="3"/>
        <v>0</v>
      </c>
      <c r="W28" s="1" t="s">
        <v>10</v>
      </c>
      <c r="X28" t="s">
        <v>3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4"/>
        <v>0</v>
      </c>
      <c r="AE28">
        <f t="shared" si="5"/>
        <v>0</v>
      </c>
      <c r="AX28" s="1" t="s">
        <v>10</v>
      </c>
      <c r="AY28" t="s">
        <v>3</v>
      </c>
      <c r="AZ28">
        <v>0</v>
      </c>
      <c r="BA28">
        <f t="shared" si="12"/>
        <v>1</v>
      </c>
      <c r="BB28">
        <f t="shared" si="14"/>
        <v>1</v>
      </c>
      <c r="BC28">
        <f t="shared" si="13"/>
        <v>1</v>
      </c>
      <c r="BD28">
        <f t="shared" si="9"/>
        <v>1</v>
      </c>
      <c r="BE28">
        <f t="shared" si="10"/>
        <v>0</v>
      </c>
      <c r="BF28">
        <v>0</v>
      </c>
    </row>
    <row r="29" spans="1:58" x14ac:dyDescent="0.2">
      <c r="A29" t="s">
        <v>2</v>
      </c>
      <c r="B29" t="s">
        <v>11</v>
      </c>
      <c r="C29" t="s">
        <v>4</v>
      </c>
      <c r="D29">
        <v>17</v>
      </c>
      <c r="E29">
        <v>16</v>
      </c>
      <c r="F29">
        <v>15</v>
      </c>
      <c r="G29">
        <v>16</v>
      </c>
      <c r="H29">
        <f t="shared" si="0"/>
        <v>16</v>
      </c>
      <c r="I29">
        <f t="shared" si="1"/>
        <v>4</v>
      </c>
      <c r="L29" t="s">
        <v>2</v>
      </c>
      <c r="M29" t="s">
        <v>11</v>
      </c>
      <c r="N29" t="s">
        <v>4</v>
      </c>
      <c r="O29">
        <v>15</v>
      </c>
      <c r="P29">
        <v>15</v>
      </c>
      <c r="Q29">
        <v>14</v>
      </c>
      <c r="R29">
        <v>14</v>
      </c>
      <c r="S29">
        <f t="shared" si="2"/>
        <v>14.5</v>
      </c>
      <c r="T29">
        <f t="shared" si="3"/>
        <v>3.625</v>
      </c>
      <c r="W29" t="s">
        <v>2</v>
      </c>
      <c r="X29" t="s">
        <v>11</v>
      </c>
      <c r="Y29" t="s">
        <v>4</v>
      </c>
      <c r="Z29">
        <v>16</v>
      </c>
      <c r="AA29">
        <v>16</v>
      </c>
      <c r="AB29">
        <v>17</v>
      </c>
      <c r="AC29">
        <v>17</v>
      </c>
      <c r="AD29">
        <f t="shared" si="4"/>
        <v>16.5</v>
      </c>
      <c r="AE29">
        <f t="shared" si="5"/>
        <v>4.125</v>
      </c>
      <c r="AX29" t="s">
        <v>2</v>
      </c>
      <c r="AY29" t="s">
        <v>11</v>
      </c>
      <c r="AZ29" t="s">
        <v>4</v>
      </c>
      <c r="BA29">
        <f>(2.5028*I29^12.364)*1000+1</f>
        <v>69549798980.554916</v>
      </c>
      <c r="BB29">
        <f t="shared" si="14"/>
        <v>4307362763.5113049</v>
      </c>
      <c r="BC29">
        <f t="shared" si="13"/>
        <v>54220275898.069565</v>
      </c>
      <c r="BD29">
        <f t="shared" si="9"/>
        <v>42692479214.045265</v>
      </c>
      <c r="BE29">
        <f t="shared" si="10"/>
        <v>34114680757.335289</v>
      </c>
      <c r="BF29">
        <f t="shared" si="11"/>
        <v>38603686067.563499</v>
      </c>
    </row>
    <row r="30" spans="1:58" ht="19" x14ac:dyDescent="0.2">
      <c r="A30" t="s">
        <v>2</v>
      </c>
      <c r="B30" t="s">
        <v>11</v>
      </c>
      <c r="C30" t="s">
        <v>5</v>
      </c>
      <c r="D30">
        <v>16</v>
      </c>
      <c r="E30">
        <v>16</v>
      </c>
      <c r="F30">
        <v>16</v>
      </c>
      <c r="G30">
        <v>15</v>
      </c>
      <c r="H30">
        <f t="shared" si="0"/>
        <v>15.75</v>
      </c>
      <c r="I30">
        <f t="shared" si="1"/>
        <v>3.9375</v>
      </c>
      <c r="L30" t="s">
        <v>2</v>
      </c>
      <c r="M30" t="s">
        <v>11</v>
      </c>
      <c r="N30" t="s">
        <v>5</v>
      </c>
      <c r="O30">
        <v>14</v>
      </c>
      <c r="P30">
        <v>13</v>
      </c>
      <c r="Q30">
        <v>13</v>
      </c>
      <c r="R30">
        <v>12</v>
      </c>
      <c r="S30">
        <f t="shared" si="2"/>
        <v>13</v>
      </c>
      <c r="T30">
        <f t="shared" si="3"/>
        <v>3.25</v>
      </c>
      <c r="W30" t="s">
        <v>2</v>
      </c>
      <c r="X30" t="s">
        <v>11</v>
      </c>
      <c r="Y30" t="s">
        <v>5</v>
      </c>
      <c r="Z30">
        <v>15</v>
      </c>
      <c r="AA30">
        <v>16</v>
      </c>
      <c r="AB30">
        <v>16</v>
      </c>
      <c r="AC30">
        <v>15</v>
      </c>
      <c r="AD30">
        <f t="shared" si="4"/>
        <v>15.5</v>
      </c>
      <c r="AE30">
        <f t="shared" si="5"/>
        <v>3.875</v>
      </c>
      <c r="AH30" t="s">
        <v>47</v>
      </c>
      <c r="AX30" t="s">
        <v>2</v>
      </c>
      <c r="AY30" t="s">
        <v>11</v>
      </c>
      <c r="AZ30" t="s">
        <v>5</v>
      </c>
      <c r="BA30">
        <f t="shared" si="12"/>
        <v>57244429851.32608</v>
      </c>
      <c r="BB30">
        <f t="shared" si="14"/>
        <v>1149391642.0227635</v>
      </c>
      <c r="BC30">
        <f t="shared" si="13"/>
        <v>23516926605.250046</v>
      </c>
      <c r="BD30">
        <f t="shared" si="9"/>
        <v>27303582699.532963</v>
      </c>
      <c r="BE30">
        <f t="shared" si="10"/>
        <v>28238580014.017651</v>
      </c>
      <c r="BF30">
        <f t="shared" si="11"/>
        <v>31954374294.43087</v>
      </c>
    </row>
    <row r="31" spans="1:58" x14ac:dyDescent="0.2">
      <c r="A31" t="s">
        <v>2</v>
      </c>
      <c r="B31" t="s">
        <v>11</v>
      </c>
      <c r="C31" t="s">
        <v>6</v>
      </c>
      <c r="D31">
        <v>15</v>
      </c>
      <c r="E31">
        <v>14</v>
      </c>
      <c r="F31">
        <v>14</v>
      </c>
      <c r="G31">
        <v>14</v>
      </c>
      <c r="H31">
        <f t="shared" si="0"/>
        <v>14.25</v>
      </c>
      <c r="I31">
        <f t="shared" si="1"/>
        <v>3.5625</v>
      </c>
      <c r="L31" t="s">
        <v>2</v>
      </c>
      <c r="M31" t="s">
        <v>11</v>
      </c>
      <c r="N31" t="s">
        <v>6</v>
      </c>
      <c r="O31">
        <v>12</v>
      </c>
      <c r="P31">
        <v>13</v>
      </c>
      <c r="Q31">
        <v>12</v>
      </c>
      <c r="R31">
        <v>12</v>
      </c>
      <c r="S31">
        <f t="shared" si="2"/>
        <v>12.25</v>
      </c>
      <c r="T31">
        <f t="shared" si="3"/>
        <v>3.0625</v>
      </c>
      <c r="W31" t="s">
        <v>2</v>
      </c>
      <c r="X31" t="s">
        <v>11</v>
      </c>
      <c r="Y31" t="s">
        <v>6</v>
      </c>
      <c r="Z31">
        <v>15</v>
      </c>
      <c r="AA31">
        <v>15</v>
      </c>
      <c r="AB31">
        <v>16</v>
      </c>
      <c r="AC31">
        <v>16</v>
      </c>
      <c r="AD31">
        <f t="shared" si="4"/>
        <v>15.5</v>
      </c>
      <c r="AE31">
        <f t="shared" si="5"/>
        <v>3.875</v>
      </c>
      <c r="AX31" t="s">
        <v>2</v>
      </c>
      <c r="AY31" t="s">
        <v>11</v>
      </c>
      <c r="AZ31" t="s">
        <v>6</v>
      </c>
      <c r="BA31">
        <f t="shared" si="12"/>
        <v>16608231749.453825</v>
      </c>
      <c r="BB31">
        <f t="shared" si="14"/>
        <v>560082186.4657253</v>
      </c>
      <c r="BC31">
        <f t="shared" si="13"/>
        <v>23516926605.250046</v>
      </c>
      <c r="BD31">
        <f t="shared" si="9"/>
        <v>13561746847.056532</v>
      </c>
      <c r="BE31">
        <f t="shared" si="10"/>
        <v>11777732341.689051</v>
      </c>
      <c r="BF31">
        <f t="shared" si="11"/>
        <v>13327513897.622869</v>
      </c>
    </row>
    <row r="32" spans="1:58" x14ac:dyDescent="0.2">
      <c r="A32" t="s">
        <v>2</v>
      </c>
      <c r="B32" t="s">
        <v>11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  <c r="I32">
        <f t="shared" si="1"/>
        <v>0</v>
      </c>
      <c r="L32" t="s">
        <v>2</v>
      </c>
      <c r="M32" t="s">
        <v>11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2"/>
        <v>0</v>
      </c>
      <c r="T32">
        <f t="shared" si="3"/>
        <v>0</v>
      </c>
      <c r="W32" t="s">
        <v>2</v>
      </c>
      <c r="X32" t="s">
        <v>11</v>
      </c>
      <c r="Y32">
        <v>0</v>
      </c>
      <c r="Z32">
        <v>0</v>
      </c>
      <c r="AA32">
        <v>0</v>
      </c>
      <c r="AB32">
        <v>0</v>
      </c>
      <c r="AC32">
        <v>0</v>
      </c>
      <c r="AD32">
        <f t="shared" si="4"/>
        <v>0</v>
      </c>
      <c r="AE32">
        <f t="shared" si="5"/>
        <v>0</v>
      </c>
      <c r="AX32" t="s">
        <v>2</v>
      </c>
      <c r="AY32" t="s">
        <v>11</v>
      </c>
      <c r="AZ32">
        <v>0</v>
      </c>
      <c r="BA32">
        <f t="shared" si="12"/>
        <v>1</v>
      </c>
      <c r="BB32">
        <f t="shared" si="14"/>
        <v>1</v>
      </c>
      <c r="BC32">
        <f t="shared" si="13"/>
        <v>1</v>
      </c>
      <c r="BD32">
        <f t="shared" si="9"/>
        <v>1</v>
      </c>
      <c r="BE32">
        <f t="shared" si="10"/>
        <v>0</v>
      </c>
      <c r="BF32">
        <v>0</v>
      </c>
    </row>
    <row r="33" spans="1:58" x14ac:dyDescent="0.2">
      <c r="A33" s="1" t="s">
        <v>7</v>
      </c>
      <c r="B33" t="s">
        <v>11</v>
      </c>
      <c r="C33" t="s">
        <v>4</v>
      </c>
      <c r="D33">
        <v>15</v>
      </c>
      <c r="E33">
        <v>15</v>
      </c>
      <c r="F33">
        <v>14</v>
      </c>
      <c r="G33">
        <v>15</v>
      </c>
      <c r="H33">
        <f t="shared" si="0"/>
        <v>14.75</v>
      </c>
      <c r="I33">
        <f t="shared" si="1"/>
        <v>3.6875</v>
      </c>
      <c r="J33" s="1"/>
      <c r="L33" s="1" t="s">
        <v>7</v>
      </c>
      <c r="M33" t="s">
        <v>11</v>
      </c>
      <c r="N33" t="s">
        <v>4</v>
      </c>
      <c r="O33">
        <v>14</v>
      </c>
      <c r="P33">
        <v>14</v>
      </c>
      <c r="Q33">
        <v>14</v>
      </c>
      <c r="R33">
        <v>15</v>
      </c>
      <c r="S33">
        <f t="shared" si="2"/>
        <v>14.25</v>
      </c>
      <c r="T33">
        <f t="shared" si="3"/>
        <v>3.5625</v>
      </c>
      <c r="W33" s="1" t="s">
        <v>7</v>
      </c>
      <c r="X33" t="s">
        <v>11</v>
      </c>
      <c r="Y33" t="s">
        <v>4</v>
      </c>
      <c r="Z33">
        <v>17</v>
      </c>
      <c r="AA33">
        <v>16</v>
      </c>
      <c r="AB33">
        <v>17</v>
      </c>
      <c r="AC33">
        <v>18</v>
      </c>
      <c r="AD33">
        <f t="shared" si="4"/>
        <v>17</v>
      </c>
      <c r="AE33">
        <f t="shared" si="5"/>
        <v>4.25</v>
      </c>
      <c r="AX33" s="1" t="s">
        <v>7</v>
      </c>
      <c r="AY33" t="s">
        <v>11</v>
      </c>
      <c r="AZ33" t="s">
        <v>4</v>
      </c>
      <c r="BA33">
        <f>(2.5028*I33^12.364)*1000+1</f>
        <v>25439053736.676205</v>
      </c>
      <c r="BB33">
        <f t="shared" si="14"/>
        <v>3490065576.0804496</v>
      </c>
      <c r="BC33">
        <f t="shared" si="13"/>
        <v>80795427468.311249</v>
      </c>
      <c r="BD33">
        <f t="shared" si="9"/>
        <v>36574848927.022636</v>
      </c>
      <c r="BE33">
        <f t="shared" si="10"/>
        <v>39837597759.066742</v>
      </c>
      <c r="BF33">
        <f t="shared" si="11"/>
        <v>45079657304.02478</v>
      </c>
    </row>
    <row r="34" spans="1:58" x14ac:dyDescent="0.2">
      <c r="A34" s="1" t="s">
        <v>7</v>
      </c>
      <c r="B34" t="s">
        <v>11</v>
      </c>
      <c r="C34" t="s">
        <v>5</v>
      </c>
      <c r="D34">
        <v>12</v>
      </c>
      <c r="E34">
        <v>13</v>
      </c>
      <c r="F34">
        <v>14</v>
      </c>
      <c r="G34">
        <v>13</v>
      </c>
      <c r="H34">
        <f t="shared" si="0"/>
        <v>13</v>
      </c>
      <c r="I34">
        <f t="shared" si="1"/>
        <v>3.25</v>
      </c>
      <c r="J34" s="1"/>
      <c r="L34" s="1" t="s">
        <v>7</v>
      </c>
      <c r="M34" t="s">
        <v>11</v>
      </c>
      <c r="N34" t="s">
        <v>5</v>
      </c>
      <c r="O34">
        <v>12</v>
      </c>
      <c r="P34">
        <v>12</v>
      </c>
      <c r="Q34">
        <v>13</v>
      </c>
      <c r="R34">
        <v>13</v>
      </c>
      <c r="S34">
        <f t="shared" si="2"/>
        <v>12.5</v>
      </c>
      <c r="T34">
        <f t="shared" si="3"/>
        <v>3.125</v>
      </c>
      <c r="W34" s="1" t="s">
        <v>7</v>
      </c>
      <c r="X34" t="s">
        <v>11</v>
      </c>
      <c r="Y34" t="s">
        <v>5</v>
      </c>
      <c r="Z34">
        <v>17</v>
      </c>
      <c r="AA34">
        <v>16</v>
      </c>
      <c r="AB34">
        <v>17</v>
      </c>
      <c r="AC34">
        <v>17</v>
      </c>
      <c r="AD34">
        <f t="shared" si="4"/>
        <v>16.75</v>
      </c>
      <c r="AE34">
        <f t="shared" si="5"/>
        <v>4.1875</v>
      </c>
      <c r="AX34" s="1" t="s">
        <v>7</v>
      </c>
      <c r="AY34" t="s">
        <v>11</v>
      </c>
      <c r="AZ34" t="s">
        <v>5</v>
      </c>
      <c r="BA34">
        <f t="shared" si="12"/>
        <v>5337673704.1767941</v>
      </c>
      <c r="BB34">
        <f t="shared" si="14"/>
        <v>715152557.62841713</v>
      </c>
      <c r="BC34">
        <f t="shared" si="13"/>
        <v>66285820929.14164</v>
      </c>
      <c r="BD34">
        <f t="shared" si="9"/>
        <v>24112882396.982285</v>
      </c>
      <c r="BE34">
        <f t="shared" si="10"/>
        <v>36595894356.68351</v>
      </c>
      <c r="BF34">
        <f t="shared" si="11"/>
        <v>41411391979.781738</v>
      </c>
    </row>
    <row r="35" spans="1:58" x14ac:dyDescent="0.2">
      <c r="A35" s="1" t="s">
        <v>7</v>
      </c>
      <c r="B35" t="s">
        <v>11</v>
      </c>
      <c r="C35" t="s">
        <v>6</v>
      </c>
      <c r="D35">
        <v>13</v>
      </c>
      <c r="E35">
        <v>13</v>
      </c>
      <c r="F35">
        <v>13</v>
      </c>
      <c r="G35">
        <v>12</v>
      </c>
      <c r="H35">
        <f t="shared" si="0"/>
        <v>12.75</v>
      </c>
      <c r="I35">
        <f t="shared" si="1"/>
        <v>3.1875</v>
      </c>
      <c r="J35" s="1"/>
      <c r="L35" s="1" t="s">
        <v>7</v>
      </c>
      <c r="M35" t="s">
        <v>11</v>
      </c>
      <c r="N35" t="s">
        <v>6</v>
      </c>
      <c r="O35">
        <v>12</v>
      </c>
      <c r="P35">
        <v>13</v>
      </c>
      <c r="Q35">
        <v>13</v>
      </c>
      <c r="R35">
        <v>14</v>
      </c>
      <c r="S35">
        <f t="shared" si="2"/>
        <v>13</v>
      </c>
      <c r="T35">
        <f t="shared" si="3"/>
        <v>3.25</v>
      </c>
      <c r="W35" s="1" t="s">
        <v>7</v>
      </c>
      <c r="X35" t="s">
        <v>11</v>
      </c>
      <c r="Y35" t="s">
        <v>6</v>
      </c>
      <c r="Z35">
        <v>15</v>
      </c>
      <c r="AA35">
        <v>16</v>
      </c>
      <c r="AB35">
        <v>15</v>
      </c>
      <c r="AC35">
        <v>15</v>
      </c>
      <c r="AD35">
        <f t="shared" si="4"/>
        <v>15.25</v>
      </c>
      <c r="AE35">
        <f t="shared" si="5"/>
        <v>3.8125</v>
      </c>
      <c r="AX35" s="1" t="s">
        <v>7</v>
      </c>
      <c r="AY35" t="s">
        <v>11</v>
      </c>
      <c r="AZ35" t="s">
        <v>6</v>
      </c>
      <c r="BA35">
        <f t="shared" si="12"/>
        <v>4198405073.0108767</v>
      </c>
      <c r="BB35">
        <f t="shared" si="14"/>
        <v>1149391642.0227635</v>
      </c>
      <c r="BC35">
        <f t="shared" si="13"/>
        <v>18924618178.07851</v>
      </c>
      <c r="BD35">
        <f t="shared" si="9"/>
        <v>8090804964.370717</v>
      </c>
      <c r="BE35">
        <f t="shared" si="10"/>
        <v>9505406476.7225323</v>
      </c>
      <c r="BF35">
        <f t="shared" si="11"/>
        <v>10756182365.654461</v>
      </c>
    </row>
    <row r="36" spans="1:58" x14ac:dyDescent="0.2">
      <c r="A36" s="1" t="s">
        <v>7</v>
      </c>
      <c r="B36" t="s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  <c r="I36">
        <f t="shared" si="1"/>
        <v>0</v>
      </c>
      <c r="J36" s="1"/>
      <c r="L36" s="1" t="s">
        <v>7</v>
      </c>
      <c r="M36" t="s">
        <v>11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2"/>
        <v>0</v>
      </c>
      <c r="T36">
        <f t="shared" si="3"/>
        <v>0</v>
      </c>
      <c r="W36" s="1" t="s">
        <v>7</v>
      </c>
      <c r="X36" t="s">
        <v>11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4"/>
        <v>0</v>
      </c>
      <c r="AE36">
        <f t="shared" si="5"/>
        <v>0</v>
      </c>
      <c r="AX36" s="1" t="s">
        <v>7</v>
      </c>
      <c r="AY36" t="s">
        <v>11</v>
      </c>
      <c r="AZ36">
        <v>0</v>
      </c>
      <c r="BA36">
        <f t="shared" si="12"/>
        <v>1</v>
      </c>
      <c r="BB36">
        <f t="shared" si="14"/>
        <v>1</v>
      </c>
      <c r="BC36">
        <f t="shared" si="13"/>
        <v>1</v>
      </c>
      <c r="BD36">
        <f t="shared" si="9"/>
        <v>1</v>
      </c>
      <c r="BE36">
        <f t="shared" si="10"/>
        <v>0</v>
      </c>
      <c r="BF36">
        <v>0</v>
      </c>
    </row>
    <row r="37" spans="1:58" x14ac:dyDescent="0.2">
      <c r="A37" s="1" t="s">
        <v>8</v>
      </c>
      <c r="B37" t="s">
        <v>11</v>
      </c>
      <c r="C37" t="s">
        <v>4</v>
      </c>
      <c r="D37">
        <v>15</v>
      </c>
      <c r="E37">
        <v>16</v>
      </c>
      <c r="F37">
        <v>15</v>
      </c>
      <c r="G37">
        <v>15</v>
      </c>
      <c r="H37">
        <f t="shared" si="0"/>
        <v>15.25</v>
      </c>
      <c r="I37">
        <f t="shared" si="1"/>
        <v>3.8125</v>
      </c>
      <c r="J37" s="1"/>
      <c r="L37" s="1" t="s">
        <v>8</v>
      </c>
      <c r="M37" t="s">
        <v>11</v>
      </c>
      <c r="N37" t="s">
        <v>4</v>
      </c>
      <c r="O37">
        <v>13</v>
      </c>
      <c r="P37">
        <v>13</v>
      </c>
      <c r="Q37">
        <v>14</v>
      </c>
      <c r="R37">
        <v>14</v>
      </c>
      <c r="S37">
        <f t="shared" si="2"/>
        <v>13.5</v>
      </c>
      <c r="T37">
        <f t="shared" si="3"/>
        <v>3.375</v>
      </c>
      <c r="W37" s="1" t="s">
        <v>8</v>
      </c>
      <c r="X37" t="s">
        <v>11</v>
      </c>
      <c r="Y37" t="s">
        <v>4</v>
      </c>
      <c r="Z37" t="s">
        <v>24</v>
      </c>
      <c r="AA37" t="s">
        <v>24</v>
      </c>
      <c r="AB37" t="s">
        <v>24</v>
      </c>
      <c r="AC37" t="s">
        <v>24</v>
      </c>
      <c r="AD37" t="s">
        <v>24</v>
      </c>
      <c r="AE37" t="s">
        <v>24</v>
      </c>
      <c r="AX37" s="1" t="s">
        <v>8</v>
      </c>
      <c r="AY37" t="s">
        <v>11</v>
      </c>
      <c r="AZ37" t="s">
        <v>4</v>
      </c>
      <c r="BA37">
        <f>(2.5028*I37^12.364)*1000+1</f>
        <v>38415347033.089043</v>
      </c>
      <c r="BB37">
        <f>(0.7374*T37^12.098)*1000+1</f>
        <v>1814509681.1299524</v>
      </c>
      <c r="BC37" t="s">
        <v>24</v>
      </c>
      <c r="BD37">
        <f>AVERAGE(BA37,BB37)</f>
        <v>20114928357.109497</v>
      </c>
      <c r="BE37">
        <f>STDEV(BA37,BB37)</f>
        <v>25880700288.676151</v>
      </c>
      <c r="BF37">
        <f>CONFIDENCE(0.05,BE37,2)</f>
        <v>35868161506.924072</v>
      </c>
    </row>
    <row r="38" spans="1:58" x14ac:dyDescent="0.2">
      <c r="A38" s="1" t="s">
        <v>8</v>
      </c>
      <c r="B38" t="s">
        <v>11</v>
      </c>
      <c r="C38" t="s">
        <v>5</v>
      </c>
      <c r="D38">
        <v>13</v>
      </c>
      <c r="E38">
        <v>13</v>
      </c>
      <c r="F38">
        <v>15</v>
      </c>
      <c r="G38">
        <v>14</v>
      </c>
      <c r="H38">
        <f t="shared" si="0"/>
        <v>13.75</v>
      </c>
      <c r="I38">
        <f t="shared" si="1"/>
        <v>3.4375</v>
      </c>
      <c r="J38" s="1"/>
      <c r="L38" s="1" t="s">
        <v>8</v>
      </c>
      <c r="M38" t="s">
        <v>11</v>
      </c>
      <c r="N38" t="s">
        <v>5</v>
      </c>
      <c r="O38">
        <v>12</v>
      </c>
      <c r="P38">
        <v>12</v>
      </c>
      <c r="Q38">
        <v>12</v>
      </c>
      <c r="R38">
        <v>13</v>
      </c>
      <c r="S38">
        <f t="shared" si="2"/>
        <v>12.25</v>
      </c>
      <c r="T38">
        <f t="shared" si="3"/>
        <v>3.0625</v>
      </c>
      <c r="W38" s="1" t="s">
        <v>8</v>
      </c>
      <c r="X38" t="s">
        <v>11</v>
      </c>
      <c r="Y38" t="s">
        <v>5</v>
      </c>
      <c r="Z38">
        <v>15</v>
      </c>
      <c r="AA38">
        <v>15</v>
      </c>
      <c r="AB38">
        <v>15</v>
      </c>
      <c r="AC38">
        <v>16</v>
      </c>
      <c r="AD38">
        <f t="shared" si="4"/>
        <v>15.25</v>
      </c>
      <c r="AE38">
        <f t="shared" si="5"/>
        <v>3.8125</v>
      </c>
      <c r="AX38" s="1" t="s">
        <v>8</v>
      </c>
      <c r="AY38" t="s">
        <v>11</v>
      </c>
      <c r="AZ38" t="s">
        <v>5</v>
      </c>
      <c r="BA38">
        <f t="shared" si="12"/>
        <v>10679009520.585255</v>
      </c>
      <c r="BB38">
        <f>(0.7374*T38^12.098)*1000+1</f>
        <v>560082186.4657253</v>
      </c>
      <c r="BC38">
        <f t="shared" si="13"/>
        <v>18924618178.07851</v>
      </c>
      <c r="BD38">
        <f t="shared" si="9"/>
        <v>10054569961.709829</v>
      </c>
      <c r="BE38">
        <f t="shared" si="10"/>
        <v>9198178576.1544533</v>
      </c>
      <c r="BF38">
        <f t="shared" si="11"/>
        <v>10408527656.261452</v>
      </c>
    </row>
    <row r="39" spans="1:58" x14ac:dyDescent="0.2">
      <c r="A39" s="1" t="s">
        <v>8</v>
      </c>
      <c r="B39" t="s">
        <v>11</v>
      </c>
      <c r="C39" t="s">
        <v>6</v>
      </c>
      <c r="D39">
        <v>13</v>
      </c>
      <c r="E39">
        <v>12</v>
      </c>
      <c r="F39">
        <v>13</v>
      </c>
      <c r="G39">
        <v>13</v>
      </c>
      <c r="H39">
        <f t="shared" si="0"/>
        <v>12.75</v>
      </c>
      <c r="I39">
        <f t="shared" si="1"/>
        <v>3.1875</v>
      </c>
      <c r="J39" s="1"/>
      <c r="L39" s="1" t="s">
        <v>8</v>
      </c>
      <c r="M39" t="s">
        <v>11</v>
      </c>
      <c r="N39" t="s">
        <v>6</v>
      </c>
      <c r="O39">
        <v>11</v>
      </c>
      <c r="P39">
        <v>11</v>
      </c>
      <c r="Q39">
        <v>12</v>
      </c>
      <c r="R39">
        <v>11</v>
      </c>
      <c r="S39">
        <f t="shared" si="2"/>
        <v>11.25</v>
      </c>
      <c r="T39">
        <f t="shared" si="3"/>
        <v>2.8125</v>
      </c>
      <c r="W39" s="1" t="s">
        <v>8</v>
      </c>
      <c r="X39" t="s">
        <v>11</v>
      </c>
      <c r="Y39" t="s">
        <v>6</v>
      </c>
      <c r="Z39">
        <v>15</v>
      </c>
      <c r="AA39">
        <v>15</v>
      </c>
      <c r="AB39">
        <v>16</v>
      </c>
      <c r="AC39">
        <v>16</v>
      </c>
      <c r="AD39">
        <f t="shared" si="4"/>
        <v>15.5</v>
      </c>
      <c r="AE39">
        <f t="shared" si="5"/>
        <v>3.875</v>
      </c>
      <c r="AX39" s="1" t="s">
        <v>8</v>
      </c>
      <c r="AY39" t="s">
        <v>11</v>
      </c>
      <c r="AZ39" t="s">
        <v>6</v>
      </c>
      <c r="BA39">
        <f t="shared" si="12"/>
        <v>4198405073.0108767</v>
      </c>
      <c r="BB39">
        <f t="shared" ref="BB39:BB56" si="15">(0.7374*T39^12.098)*1000+1</f>
        <v>199905423.54372817</v>
      </c>
      <c r="BC39">
        <f t="shared" si="13"/>
        <v>23516926605.250046</v>
      </c>
      <c r="BD39">
        <f t="shared" si="9"/>
        <v>9305079033.9348831</v>
      </c>
      <c r="BE39">
        <f t="shared" si="10"/>
        <v>12469140243.193184</v>
      </c>
      <c r="BF39">
        <f t="shared" si="11"/>
        <v>14109901215.39249</v>
      </c>
    </row>
    <row r="40" spans="1:58" x14ac:dyDescent="0.2">
      <c r="A40" s="1" t="s">
        <v>8</v>
      </c>
      <c r="B40" t="s">
        <v>11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  <c r="I40">
        <f t="shared" si="1"/>
        <v>0</v>
      </c>
      <c r="J40" s="1"/>
      <c r="L40" s="1" t="s">
        <v>8</v>
      </c>
      <c r="M40" t="s">
        <v>11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2"/>
        <v>0</v>
      </c>
      <c r="T40">
        <f t="shared" si="3"/>
        <v>0</v>
      </c>
      <c r="W40" s="1" t="s">
        <v>8</v>
      </c>
      <c r="X40" t="s">
        <v>11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4"/>
        <v>0</v>
      </c>
      <c r="AE40">
        <f t="shared" si="5"/>
        <v>0</v>
      </c>
      <c r="AX40" s="1" t="s">
        <v>8</v>
      </c>
      <c r="AY40" t="s">
        <v>11</v>
      </c>
      <c r="AZ40">
        <v>0</v>
      </c>
      <c r="BA40">
        <f t="shared" si="12"/>
        <v>1</v>
      </c>
      <c r="BB40">
        <f t="shared" si="15"/>
        <v>1</v>
      </c>
      <c r="BC40">
        <f t="shared" si="13"/>
        <v>1</v>
      </c>
      <c r="BD40">
        <f t="shared" si="9"/>
        <v>1</v>
      </c>
      <c r="BE40">
        <f t="shared" si="10"/>
        <v>0</v>
      </c>
      <c r="BF40">
        <v>0</v>
      </c>
    </row>
    <row r="41" spans="1:58" x14ac:dyDescent="0.2">
      <c r="A41" s="1" t="s">
        <v>9</v>
      </c>
      <c r="B41" t="s">
        <v>11</v>
      </c>
      <c r="C41" t="s">
        <v>4</v>
      </c>
      <c r="D41">
        <v>16</v>
      </c>
      <c r="E41">
        <v>15</v>
      </c>
      <c r="F41">
        <v>16</v>
      </c>
      <c r="G41">
        <v>16</v>
      </c>
      <c r="H41">
        <f t="shared" si="0"/>
        <v>15.75</v>
      </c>
      <c r="I41">
        <f t="shared" si="1"/>
        <v>3.9375</v>
      </c>
      <c r="J41" s="1"/>
      <c r="L41" s="1" t="s">
        <v>9</v>
      </c>
      <c r="M41" t="s">
        <v>11</v>
      </c>
      <c r="N41" t="s">
        <v>4</v>
      </c>
      <c r="O41">
        <v>13</v>
      </c>
      <c r="P41">
        <v>13</v>
      </c>
      <c r="Q41">
        <v>14</v>
      </c>
      <c r="R41">
        <v>15</v>
      </c>
      <c r="S41">
        <f t="shared" si="2"/>
        <v>13.75</v>
      </c>
      <c r="T41">
        <f t="shared" si="3"/>
        <v>3.4375</v>
      </c>
      <c r="W41" s="1" t="s">
        <v>9</v>
      </c>
      <c r="X41" t="s">
        <v>11</v>
      </c>
      <c r="Y41" t="s">
        <v>4</v>
      </c>
      <c r="Z41">
        <v>17</v>
      </c>
      <c r="AA41">
        <v>15</v>
      </c>
      <c r="AB41">
        <v>17</v>
      </c>
      <c r="AC41">
        <v>16</v>
      </c>
      <c r="AD41">
        <f t="shared" si="4"/>
        <v>16.25</v>
      </c>
      <c r="AE41">
        <f t="shared" si="5"/>
        <v>4.0625</v>
      </c>
      <c r="AX41" s="1" t="s">
        <v>9</v>
      </c>
      <c r="AY41" t="s">
        <v>11</v>
      </c>
      <c r="AZ41" t="s">
        <v>4</v>
      </c>
      <c r="BA41">
        <f>(2.5028*I41^12.364)*1000+1</f>
        <v>57244429851.32608</v>
      </c>
      <c r="BB41">
        <f t="shared" si="15"/>
        <v>2265517393.3422856</v>
      </c>
      <c r="BC41">
        <f t="shared" si="13"/>
        <v>44215094593.106133</v>
      </c>
      <c r="BD41">
        <f t="shared" si="9"/>
        <v>34575013945.924835</v>
      </c>
      <c r="BE41">
        <f t="shared" si="10"/>
        <v>28729228495.189022</v>
      </c>
      <c r="BF41">
        <f t="shared" si="11"/>
        <v>32509585116.170532</v>
      </c>
    </row>
    <row r="42" spans="1:58" x14ac:dyDescent="0.2">
      <c r="A42" s="1" t="s">
        <v>9</v>
      </c>
      <c r="B42" t="s">
        <v>11</v>
      </c>
      <c r="C42" t="s">
        <v>5</v>
      </c>
      <c r="D42">
        <v>16</v>
      </c>
      <c r="E42">
        <v>15</v>
      </c>
      <c r="F42">
        <v>16</v>
      </c>
      <c r="G42">
        <v>16</v>
      </c>
      <c r="H42">
        <f t="shared" si="0"/>
        <v>15.75</v>
      </c>
      <c r="I42">
        <f t="shared" si="1"/>
        <v>3.9375</v>
      </c>
      <c r="J42" s="1"/>
      <c r="L42" s="1" t="s">
        <v>9</v>
      </c>
      <c r="M42" t="s">
        <v>11</v>
      </c>
      <c r="N42" t="s">
        <v>5</v>
      </c>
      <c r="O42">
        <v>12</v>
      </c>
      <c r="P42">
        <v>13</v>
      </c>
      <c r="Q42">
        <v>13</v>
      </c>
      <c r="R42">
        <v>12</v>
      </c>
      <c r="S42">
        <f t="shared" si="2"/>
        <v>12.5</v>
      </c>
      <c r="T42">
        <f t="shared" si="3"/>
        <v>3.125</v>
      </c>
      <c r="W42" s="1" t="s">
        <v>9</v>
      </c>
      <c r="X42" t="s">
        <v>11</v>
      </c>
      <c r="Y42" t="s">
        <v>5</v>
      </c>
      <c r="Z42">
        <v>17</v>
      </c>
      <c r="AA42">
        <v>15</v>
      </c>
      <c r="AB42">
        <v>16</v>
      </c>
      <c r="AC42">
        <v>15</v>
      </c>
      <c r="AD42">
        <f t="shared" si="4"/>
        <v>15.75</v>
      </c>
      <c r="AE42">
        <f t="shared" si="5"/>
        <v>3.9375</v>
      </c>
      <c r="AX42" s="1" t="s">
        <v>9</v>
      </c>
      <c r="AY42" t="s">
        <v>11</v>
      </c>
      <c r="AZ42" t="s">
        <v>5</v>
      </c>
      <c r="BA42">
        <f t="shared" si="12"/>
        <v>57244429851.32608</v>
      </c>
      <c r="BB42">
        <f t="shared" si="15"/>
        <v>715152557.62841713</v>
      </c>
      <c r="BC42">
        <f t="shared" si="13"/>
        <v>29122206807.110031</v>
      </c>
      <c r="BD42">
        <f t="shared" si="9"/>
        <v>29027263072.021511</v>
      </c>
      <c r="BE42">
        <f t="shared" si="10"/>
        <v>28264758243.642643</v>
      </c>
      <c r="BF42">
        <f t="shared" si="11"/>
        <v>31983997205.617878</v>
      </c>
    </row>
    <row r="43" spans="1:58" x14ac:dyDescent="0.2">
      <c r="A43" s="1" t="s">
        <v>9</v>
      </c>
      <c r="B43" t="s">
        <v>11</v>
      </c>
      <c r="C43" t="s">
        <v>6</v>
      </c>
      <c r="D43">
        <v>13</v>
      </c>
      <c r="E43">
        <v>13</v>
      </c>
      <c r="F43">
        <v>14</v>
      </c>
      <c r="G43">
        <v>14</v>
      </c>
      <c r="H43">
        <f t="shared" si="0"/>
        <v>13.5</v>
      </c>
      <c r="I43">
        <f t="shared" si="1"/>
        <v>3.375</v>
      </c>
      <c r="J43" s="1"/>
      <c r="L43" s="1" t="s">
        <v>9</v>
      </c>
      <c r="M43" t="s">
        <v>11</v>
      </c>
      <c r="N43" t="s">
        <v>6</v>
      </c>
      <c r="O43">
        <v>12</v>
      </c>
      <c r="P43">
        <v>11</v>
      </c>
      <c r="Q43">
        <v>11</v>
      </c>
      <c r="R43">
        <v>12</v>
      </c>
      <c r="S43">
        <f t="shared" si="2"/>
        <v>11.5</v>
      </c>
      <c r="T43">
        <f t="shared" si="3"/>
        <v>2.875</v>
      </c>
      <c r="W43" s="1" t="s">
        <v>9</v>
      </c>
      <c r="X43" t="s">
        <v>11</v>
      </c>
      <c r="Y43" t="s">
        <v>6</v>
      </c>
      <c r="Z43">
        <v>16</v>
      </c>
      <c r="AA43">
        <v>16</v>
      </c>
      <c r="AB43">
        <v>15</v>
      </c>
      <c r="AC43">
        <v>16</v>
      </c>
      <c r="AD43">
        <f t="shared" si="4"/>
        <v>15.75</v>
      </c>
      <c r="AE43">
        <f t="shared" si="5"/>
        <v>3.9375</v>
      </c>
      <c r="AX43" s="1" t="s">
        <v>9</v>
      </c>
      <c r="AY43" t="s">
        <v>11</v>
      </c>
      <c r="AZ43" t="s">
        <v>6</v>
      </c>
      <c r="BA43">
        <f t="shared" si="12"/>
        <v>8511441670.6421127</v>
      </c>
      <c r="BB43">
        <f t="shared" si="15"/>
        <v>260797745.31181833</v>
      </c>
      <c r="BC43">
        <f t="shared" si="13"/>
        <v>29122206807.110031</v>
      </c>
      <c r="BD43">
        <f t="shared" si="9"/>
        <v>12631482074.354654</v>
      </c>
      <c r="BE43">
        <f t="shared" si="10"/>
        <v>14865271035.345432</v>
      </c>
      <c r="BF43">
        <f t="shared" si="11"/>
        <v>16821328636.772612</v>
      </c>
    </row>
    <row r="44" spans="1:58" x14ac:dyDescent="0.2">
      <c r="A44" s="1" t="s">
        <v>9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0</v>
      </c>
      <c r="J44" s="1"/>
      <c r="L44" s="1" t="s">
        <v>9</v>
      </c>
      <c r="M44" t="s">
        <v>11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0</v>
      </c>
      <c r="T44">
        <f t="shared" si="3"/>
        <v>0</v>
      </c>
      <c r="W44" s="1" t="s">
        <v>9</v>
      </c>
      <c r="X44" t="s">
        <v>11</v>
      </c>
      <c r="Y44">
        <v>0</v>
      </c>
      <c r="Z44">
        <v>0</v>
      </c>
      <c r="AA44">
        <v>0</v>
      </c>
      <c r="AB44">
        <v>0</v>
      </c>
      <c r="AC44">
        <v>0</v>
      </c>
      <c r="AD44">
        <f t="shared" si="4"/>
        <v>0</v>
      </c>
      <c r="AE44">
        <f t="shared" si="5"/>
        <v>0</v>
      </c>
      <c r="AH44" t="s">
        <v>23</v>
      </c>
      <c r="AI44" t="s">
        <v>40</v>
      </c>
      <c r="AX44" s="1" t="s">
        <v>9</v>
      </c>
      <c r="AY44" t="s">
        <v>11</v>
      </c>
      <c r="AZ44">
        <v>0</v>
      </c>
      <c r="BA44">
        <f t="shared" si="12"/>
        <v>1</v>
      </c>
      <c r="BB44">
        <f t="shared" si="15"/>
        <v>1</v>
      </c>
      <c r="BC44">
        <f t="shared" si="13"/>
        <v>1</v>
      </c>
      <c r="BD44">
        <f t="shared" si="9"/>
        <v>1</v>
      </c>
      <c r="BE44">
        <f t="shared" si="10"/>
        <v>0</v>
      </c>
      <c r="BF44">
        <v>0</v>
      </c>
    </row>
    <row r="45" spans="1:58" x14ac:dyDescent="0.2">
      <c r="A45" s="1" t="s">
        <v>10</v>
      </c>
      <c r="B45" t="s">
        <v>11</v>
      </c>
      <c r="C45" t="s">
        <v>4</v>
      </c>
      <c r="D45">
        <v>14</v>
      </c>
      <c r="E45">
        <v>13</v>
      </c>
      <c r="F45">
        <v>13</v>
      </c>
      <c r="G45">
        <v>13</v>
      </c>
      <c r="H45">
        <f t="shared" si="0"/>
        <v>13.25</v>
      </c>
      <c r="I45">
        <f t="shared" si="1"/>
        <v>3.3125</v>
      </c>
      <c r="J45" s="1"/>
      <c r="L45" s="1" t="s">
        <v>10</v>
      </c>
      <c r="M45" t="s">
        <v>11</v>
      </c>
      <c r="N45" t="s">
        <v>4</v>
      </c>
      <c r="O45">
        <v>12</v>
      </c>
      <c r="P45">
        <v>12</v>
      </c>
      <c r="Q45">
        <v>12</v>
      </c>
      <c r="R45">
        <v>12</v>
      </c>
      <c r="S45">
        <f t="shared" si="2"/>
        <v>12</v>
      </c>
      <c r="T45">
        <f t="shared" si="3"/>
        <v>3</v>
      </c>
      <c r="W45" s="1" t="s">
        <v>10</v>
      </c>
      <c r="X45" t="s">
        <v>11</v>
      </c>
      <c r="Y45" t="s">
        <v>4</v>
      </c>
      <c r="Z45">
        <v>16</v>
      </c>
      <c r="AA45">
        <v>15</v>
      </c>
      <c r="AB45">
        <v>15</v>
      </c>
      <c r="AC45">
        <v>15</v>
      </c>
      <c r="AD45">
        <f t="shared" si="4"/>
        <v>15.25</v>
      </c>
      <c r="AE45">
        <f t="shared" si="5"/>
        <v>3.8125</v>
      </c>
      <c r="AH45">
        <v>4.375</v>
      </c>
      <c r="AI45" s="4">
        <f>1*10^8</f>
        <v>100000000</v>
      </c>
      <c r="AX45" s="1" t="s">
        <v>10</v>
      </c>
      <c r="AY45" t="s">
        <v>11</v>
      </c>
      <c r="AZ45" t="s">
        <v>4</v>
      </c>
      <c r="BA45">
        <f>(2.5028*I45^12.364)*1000+1</f>
        <v>6755127220.1357708</v>
      </c>
      <c r="BB45">
        <f t="shared" si="15"/>
        <v>436431484.98459196</v>
      </c>
      <c r="BC45">
        <f t="shared" si="13"/>
        <v>18924618178.07851</v>
      </c>
      <c r="BD45">
        <f t="shared" si="9"/>
        <v>8705392294.3996258</v>
      </c>
      <c r="BE45">
        <f t="shared" si="10"/>
        <v>9397122548.663168</v>
      </c>
      <c r="BF45">
        <f t="shared" si="11"/>
        <v>10633649817.432755</v>
      </c>
    </row>
    <row r="46" spans="1:58" x14ac:dyDescent="0.2">
      <c r="A46" s="1" t="s">
        <v>10</v>
      </c>
      <c r="B46" t="s">
        <v>11</v>
      </c>
      <c r="C46" t="s">
        <v>5</v>
      </c>
      <c r="D46">
        <v>6</v>
      </c>
      <c r="E46">
        <v>7</v>
      </c>
      <c r="F46">
        <v>7</v>
      </c>
      <c r="G46">
        <v>6</v>
      </c>
      <c r="H46">
        <f t="shared" si="0"/>
        <v>6.5</v>
      </c>
      <c r="I46">
        <f t="shared" si="1"/>
        <v>1.625</v>
      </c>
      <c r="J46" s="1"/>
      <c r="L46" s="1" t="s">
        <v>10</v>
      </c>
      <c r="M46" t="s">
        <v>11</v>
      </c>
      <c r="N46" t="s">
        <v>5</v>
      </c>
      <c r="O46">
        <v>8</v>
      </c>
      <c r="P46">
        <v>8</v>
      </c>
      <c r="Q46">
        <v>9</v>
      </c>
      <c r="R46">
        <v>9</v>
      </c>
      <c r="S46">
        <f t="shared" si="2"/>
        <v>8.5</v>
      </c>
      <c r="T46">
        <f t="shared" si="3"/>
        <v>2.125</v>
      </c>
      <c r="W46" s="1" t="s">
        <v>10</v>
      </c>
      <c r="X46" t="s">
        <v>11</v>
      </c>
      <c r="Y46" t="s">
        <v>5</v>
      </c>
      <c r="Z46">
        <v>0</v>
      </c>
      <c r="AA46">
        <v>0</v>
      </c>
      <c r="AB46">
        <v>0</v>
      </c>
      <c r="AC46">
        <v>0</v>
      </c>
      <c r="AD46">
        <f t="shared" si="4"/>
        <v>0</v>
      </c>
      <c r="AE46">
        <f t="shared" si="5"/>
        <v>0</v>
      </c>
      <c r="AH46">
        <v>3.6875</v>
      </c>
      <c r="AI46">
        <f>1*10^7</f>
        <v>10000000</v>
      </c>
      <c r="AX46" s="1" t="s">
        <v>10</v>
      </c>
      <c r="AY46" t="s">
        <v>11</v>
      </c>
      <c r="AZ46" t="s">
        <v>5</v>
      </c>
      <c r="BA46">
        <f t="shared" si="12"/>
        <v>1012552.5785561128</v>
      </c>
      <c r="BB46">
        <f t="shared" si="15"/>
        <v>6731185.9162801551</v>
      </c>
      <c r="BC46">
        <f t="shared" si="13"/>
        <v>1</v>
      </c>
      <c r="BD46">
        <f t="shared" si="9"/>
        <v>2581246.4982787562</v>
      </c>
      <c r="BE46">
        <f t="shared" si="10"/>
        <v>3629437.0162079493</v>
      </c>
      <c r="BF46">
        <f t="shared" si="11"/>
        <v>4107019.1502689021</v>
      </c>
    </row>
    <row r="47" spans="1:58" x14ac:dyDescent="0.2">
      <c r="A47" s="1" t="s">
        <v>10</v>
      </c>
      <c r="B47" t="s">
        <v>11</v>
      </c>
      <c r="C47" t="s">
        <v>6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0</v>
      </c>
      <c r="J47" s="1"/>
      <c r="L47" s="1" t="s">
        <v>10</v>
      </c>
      <c r="M47" t="s">
        <v>11</v>
      </c>
      <c r="N47" t="s">
        <v>6</v>
      </c>
      <c r="O47">
        <v>0</v>
      </c>
      <c r="P47">
        <v>0</v>
      </c>
      <c r="Q47">
        <v>0</v>
      </c>
      <c r="R47">
        <v>0</v>
      </c>
      <c r="S47">
        <f t="shared" si="2"/>
        <v>0</v>
      </c>
      <c r="T47">
        <f t="shared" si="3"/>
        <v>0</v>
      </c>
      <c r="W47" s="1" t="s">
        <v>10</v>
      </c>
      <c r="X47" t="s">
        <v>11</v>
      </c>
      <c r="Y47" t="s">
        <v>6</v>
      </c>
      <c r="Z47">
        <v>0</v>
      </c>
      <c r="AA47">
        <v>0</v>
      </c>
      <c r="AB47">
        <v>0</v>
      </c>
      <c r="AC47">
        <v>0</v>
      </c>
      <c r="AD47">
        <f t="shared" si="4"/>
        <v>0</v>
      </c>
      <c r="AE47">
        <f t="shared" si="5"/>
        <v>0</v>
      </c>
      <c r="AH47">
        <v>2.8125</v>
      </c>
      <c r="AI47">
        <f>1*10^6</f>
        <v>1000000</v>
      </c>
      <c r="AX47" s="1" t="s">
        <v>10</v>
      </c>
      <c r="AY47" t="s">
        <v>11</v>
      </c>
      <c r="AZ47" t="s">
        <v>6</v>
      </c>
      <c r="BA47">
        <f t="shared" si="12"/>
        <v>1</v>
      </c>
      <c r="BB47">
        <f t="shared" si="15"/>
        <v>1</v>
      </c>
      <c r="BC47">
        <f t="shared" si="13"/>
        <v>1</v>
      </c>
      <c r="BD47">
        <f t="shared" si="9"/>
        <v>1</v>
      </c>
      <c r="BE47">
        <f t="shared" si="10"/>
        <v>0</v>
      </c>
      <c r="BF47">
        <v>0</v>
      </c>
    </row>
    <row r="48" spans="1:58" x14ac:dyDescent="0.2">
      <c r="A48" s="1" t="s">
        <v>10</v>
      </c>
      <c r="B48" t="s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  <c r="I48">
        <f t="shared" si="1"/>
        <v>0</v>
      </c>
      <c r="J48" s="1"/>
      <c r="L48" s="1" t="s">
        <v>10</v>
      </c>
      <c r="M48" t="s">
        <v>11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2"/>
        <v>0</v>
      </c>
      <c r="T48">
        <f t="shared" si="3"/>
        <v>0</v>
      </c>
      <c r="W48" s="1" t="s">
        <v>10</v>
      </c>
      <c r="X48" t="s">
        <v>11</v>
      </c>
      <c r="Y48">
        <v>0</v>
      </c>
      <c r="Z48">
        <v>0</v>
      </c>
      <c r="AA48">
        <v>0</v>
      </c>
      <c r="AB48">
        <v>0</v>
      </c>
      <c r="AC48">
        <v>0</v>
      </c>
      <c r="AD48">
        <f t="shared" si="4"/>
        <v>0</v>
      </c>
      <c r="AE48">
        <f t="shared" si="5"/>
        <v>0</v>
      </c>
      <c r="AH48">
        <v>2.625</v>
      </c>
      <c r="AI48">
        <f>1*10^5</f>
        <v>100000</v>
      </c>
      <c r="AX48" s="1" t="s">
        <v>10</v>
      </c>
      <c r="AY48" t="s">
        <v>11</v>
      </c>
      <c r="AZ48">
        <v>0</v>
      </c>
      <c r="BA48">
        <f t="shared" si="12"/>
        <v>1</v>
      </c>
      <c r="BB48">
        <f t="shared" si="15"/>
        <v>1</v>
      </c>
      <c r="BC48">
        <f t="shared" si="13"/>
        <v>1</v>
      </c>
      <c r="BD48">
        <f t="shared" si="9"/>
        <v>1</v>
      </c>
      <c r="BE48">
        <f t="shared" si="10"/>
        <v>0</v>
      </c>
      <c r="BF48">
        <v>0</v>
      </c>
    </row>
    <row r="49" spans="1:58" x14ac:dyDescent="0.2">
      <c r="A49" t="s">
        <v>2</v>
      </c>
      <c r="B49" t="s">
        <v>12</v>
      </c>
      <c r="C49" t="s">
        <v>4</v>
      </c>
      <c r="D49">
        <v>16</v>
      </c>
      <c r="E49">
        <v>16</v>
      </c>
      <c r="F49">
        <v>16</v>
      </c>
      <c r="G49">
        <v>16</v>
      </c>
      <c r="H49">
        <f t="shared" si="0"/>
        <v>16</v>
      </c>
      <c r="I49">
        <f t="shared" si="1"/>
        <v>4</v>
      </c>
      <c r="L49" t="s">
        <v>2</v>
      </c>
      <c r="M49" t="s">
        <v>12</v>
      </c>
      <c r="N49" t="s">
        <v>4</v>
      </c>
      <c r="O49">
        <v>14</v>
      </c>
      <c r="P49">
        <v>15</v>
      </c>
      <c r="Q49">
        <v>16</v>
      </c>
      <c r="R49">
        <v>15</v>
      </c>
      <c r="S49">
        <f t="shared" si="2"/>
        <v>15</v>
      </c>
      <c r="T49">
        <f t="shared" si="3"/>
        <v>3.75</v>
      </c>
      <c r="W49" t="s">
        <v>2</v>
      </c>
      <c r="X49" t="s">
        <v>12</v>
      </c>
      <c r="Y49" t="s">
        <v>4</v>
      </c>
      <c r="Z49">
        <v>16</v>
      </c>
      <c r="AA49">
        <v>16</v>
      </c>
      <c r="AB49">
        <v>17</v>
      </c>
      <c r="AC49">
        <v>16</v>
      </c>
      <c r="AD49">
        <f t="shared" si="4"/>
        <v>16.25</v>
      </c>
      <c r="AE49">
        <f t="shared" si="5"/>
        <v>4.0625</v>
      </c>
      <c r="AH49">
        <v>2.25</v>
      </c>
      <c r="AI49">
        <f>1*10^4</f>
        <v>10000</v>
      </c>
      <c r="AX49" t="s">
        <v>2</v>
      </c>
      <c r="AY49" t="s">
        <v>12</v>
      </c>
      <c r="AZ49" t="s">
        <v>4</v>
      </c>
      <c r="BA49">
        <f>(2.5028*I49^12.364)*1000+1</f>
        <v>69549798980.554916</v>
      </c>
      <c r="BB49">
        <f t="shared" si="15"/>
        <v>6491325850.2930231</v>
      </c>
      <c r="BC49">
        <f t="shared" si="13"/>
        <v>44215094593.106133</v>
      </c>
      <c r="BD49">
        <f t="shared" si="9"/>
        <v>40085406474.65136</v>
      </c>
      <c r="BE49">
        <f t="shared" si="10"/>
        <v>31731427660.078117</v>
      </c>
      <c r="BF49">
        <f t="shared" si="11"/>
        <v>35906830862.014427</v>
      </c>
    </row>
    <row r="50" spans="1:58" x14ac:dyDescent="0.2">
      <c r="A50" t="s">
        <v>2</v>
      </c>
      <c r="B50" t="s">
        <v>12</v>
      </c>
      <c r="C50" t="s">
        <v>5</v>
      </c>
      <c r="D50">
        <v>15</v>
      </c>
      <c r="E50">
        <v>14</v>
      </c>
      <c r="F50">
        <v>14</v>
      </c>
      <c r="G50">
        <v>15</v>
      </c>
      <c r="H50">
        <f t="shared" si="0"/>
        <v>14.5</v>
      </c>
      <c r="I50">
        <f t="shared" si="1"/>
        <v>3.625</v>
      </c>
      <c r="L50" t="s">
        <v>2</v>
      </c>
      <c r="M50" t="s">
        <v>12</v>
      </c>
      <c r="N50" t="s">
        <v>5</v>
      </c>
      <c r="O50">
        <v>12</v>
      </c>
      <c r="P50">
        <v>12</v>
      </c>
      <c r="Q50">
        <v>13</v>
      </c>
      <c r="R50">
        <v>13</v>
      </c>
      <c r="S50">
        <f t="shared" si="2"/>
        <v>12.5</v>
      </c>
      <c r="T50">
        <f t="shared" si="3"/>
        <v>3.125</v>
      </c>
      <c r="W50" t="s">
        <v>2</v>
      </c>
      <c r="X50" t="s">
        <v>12</v>
      </c>
      <c r="Y50" t="s">
        <v>5</v>
      </c>
      <c r="Z50">
        <v>17</v>
      </c>
      <c r="AA50">
        <v>17</v>
      </c>
      <c r="AB50">
        <v>16</v>
      </c>
      <c r="AC50">
        <v>17</v>
      </c>
      <c r="AD50">
        <f t="shared" si="4"/>
        <v>16.75</v>
      </c>
      <c r="AE50">
        <f t="shared" si="5"/>
        <v>4.1875</v>
      </c>
      <c r="AX50" t="s">
        <v>2</v>
      </c>
      <c r="AY50" t="s">
        <v>12</v>
      </c>
      <c r="AZ50" t="s">
        <v>5</v>
      </c>
      <c r="BA50">
        <f t="shared" si="12"/>
        <v>20592562519.261951</v>
      </c>
      <c r="BB50">
        <f t="shared" si="15"/>
        <v>715152557.62841713</v>
      </c>
      <c r="BC50">
        <f t="shared" si="13"/>
        <v>66285820929.14164</v>
      </c>
      <c r="BD50">
        <f t="shared" si="9"/>
        <v>29197845335.344006</v>
      </c>
      <c r="BE50">
        <f t="shared" si="10"/>
        <v>33621664249.859921</v>
      </c>
      <c r="BF50">
        <f t="shared" si="11"/>
        <v>38045795621.040306</v>
      </c>
    </row>
    <row r="51" spans="1:58" x14ac:dyDescent="0.2">
      <c r="A51" t="s">
        <v>2</v>
      </c>
      <c r="B51" t="s">
        <v>12</v>
      </c>
      <c r="C51" t="s">
        <v>6</v>
      </c>
      <c r="D51">
        <v>14</v>
      </c>
      <c r="E51">
        <v>13</v>
      </c>
      <c r="F51">
        <v>13</v>
      </c>
      <c r="G51">
        <v>14</v>
      </c>
      <c r="H51">
        <f t="shared" si="0"/>
        <v>13.5</v>
      </c>
      <c r="I51">
        <f t="shared" si="1"/>
        <v>3.375</v>
      </c>
      <c r="L51" t="s">
        <v>2</v>
      </c>
      <c r="M51" t="s">
        <v>12</v>
      </c>
      <c r="N51" t="s">
        <v>6</v>
      </c>
      <c r="O51">
        <v>12</v>
      </c>
      <c r="P51">
        <v>12</v>
      </c>
      <c r="Q51">
        <v>12</v>
      </c>
      <c r="R51">
        <v>12</v>
      </c>
      <c r="S51">
        <f t="shared" si="2"/>
        <v>12</v>
      </c>
      <c r="T51">
        <f t="shared" si="3"/>
        <v>3</v>
      </c>
      <c r="W51" t="s">
        <v>2</v>
      </c>
      <c r="X51" t="s">
        <v>12</v>
      </c>
      <c r="Y51" t="s">
        <v>6</v>
      </c>
      <c r="Z51">
        <v>16</v>
      </c>
      <c r="AA51">
        <v>16</v>
      </c>
      <c r="AB51">
        <v>16</v>
      </c>
      <c r="AC51">
        <v>16</v>
      </c>
      <c r="AD51">
        <f t="shared" si="4"/>
        <v>16</v>
      </c>
      <c r="AE51">
        <f t="shared" si="5"/>
        <v>4</v>
      </c>
      <c r="AX51" t="s">
        <v>2</v>
      </c>
      <c r="AY51" t="s">
        <v>12</v>
      </c>
      <c r="AZ51" t="s">
        <v>6</v>
      </c>
      <c r="BA51">
        <f t="shared" si="12"/>
        <v>8511441670.6421127</v>
      </c>
      <c r="BB51">
        <f t="shared" si="15"/>
        <v>436431484.98459196</v>
      </c>
      <c r="BC51">
        <f t="shared" si="13"/>
        <v>35942297349.51239</v>
      </c>
      <c r="BD51">
        <f t="shared" si="9"/>
        <v>14963390168.3797</v>
      </c>
      <c r="BE51">
        <f t="shared" si="10"/>
        <v>18611484552.838703</v>
      </c>
      <c r="BF51">
        <f t="shared" si="11"/>
        <v>21060490409.97131</v>
      </c>
    </row>
    <row r="52" spans="1:58" x14ac:dyDescent="0.2">
      <c r="A52" t="s">
        <v>2</v>
      </c>
      <c r="B52" t="s">
        <v>12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  <c r="I52">
        <f t="shared" si="1"/>
        <v>0</v>
      </c>
      <c r="L52" t="s">
        <v>2</v>
      </c>
      <c r="M52" t="s">
        <v>12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2"/>
        <v>0</v>
      </c>
      <c r="T52">
        <f t="shared" si="3"/>
        <v>0</v>
      </c>
      <c r="W52" t="s">
        <v>2</v>
      </c>
      <c r="X52" t="s">
        <v>12</v>
      </c>
      <c r="Y52">
        <v>0</v>
      </c>
      <c r="Z52">
        <v>0</v>
      </c>
      <c r="AA52">
        <v>0</v>
      </c>
      <c r="AB52">
        <v>0</v>
      </c>
      <c r="AC52">
        <v>0</v>
      </c>
      <c r="AD52">
        <f t="shared" si="4"/>
        <v>0</v>
      </c>
      <c r="AE52">
        <f t="shared" si="5"/>
        <v>0</v>
      </c>
      <c r="AX52" t="s">
        <v>2</v>
      </c>
      <c r="AY52" t="s">
        <v>12</v>
      </c>
      <c r="AZ52">
        <v>0</v>
      </c>
      <c r="BA52">
        <f t="shared" si="12"/>
        <v>1</v>
      </c>
      <c r="BB52">
        <f t="shared" si="15"/>
        <v>1</v>
      </c>
      <c r="BC52">
        <f t="shared" si="13"/>
        <v>1</v>
      </c>
      <c r="BD52">
        <f t="shared" si="9"/>
        <v>1</v>
      </c>
      <c r="BE52">
        <f t="shared" si="10"/>
        <v>0</v>
      </c>
      <c r="BF52">
        <v>0</v>
      </c>
    </row>
    <row r="53" spans="1:58" ht="19" x14ac:dyDescent="0.2">
      <c r="A53" s="1" t="s">
        <v>7</v>
      </c>
      <c r="B53" t="s">
        <v>12</v>
      </c>
      <c r="C53" t="s">
        <v>4</v>
      </c>
      <c r="D53">
        <v>14</v>
      </c>
      <c r="E53">
        <v>13</v>
      </c>
      <c r="F53">
        <v>13</v>
      </c>
      <c r="G53">
        <v>15</v>
      </c>
      <c r="H53">
        <f t="shared" si="0"/>
        <v>13.75</v>
      </c>
      <c r="I53">
        <f t="shared" si="1"/>
        <v>3.4375</v>
      </c>
      <c r="J53" s="1"/>
      <c r="L53" s="1" t="s">
        <v>7</v>
      </c>
      <c r="M53" t="s">
        <v>12</v>
      </c>
      <c r="N53" t="s">
        <v>4</v>
      </c>
      <c r="O53">
        <v>14</v>
      </c>
      <c r="P53">
        <v>13</v>
      </c>
      <c r="Q53">
        <v>14</v>
      </c>
      <c r="R53">
        <v>15</v>
      </c>
      <c r="S53">
        <f t="shared" si="2"/>
        <v>14</v>
      </c>
      <c r="T53">
        <f t="shared" si="3"/>
        <v>3.5</v>
      </c>
      <c r="W53" s="1" t="s">
        <v>7</v>
      </c>
      <c r="X53" t="s">
        <v>12</v>
      </c>
      <c r="Y53" t="s">
        <v>4</v>
      </c>
      <c r="Z53">
        <v>16</v>
      </c>
      <c r="AA53">
        <v>16</v>
      </c>
      <c r="AB53">
        <v>16</v>
      </c>
      <c r="AC53">
        <v>16</v>
      </c>
      <c r="AD53">
        <f t="shared" si="4"/>
        <v>16</v>
      </c>
      <c r="AE53">
        <f t="shared" si="5"/>
        <v>4</v>
      </c>
      <c r="AH53" t="s">
        <v>48</v>
      </c>
      <c r="AX53" s="1" t="s">
        <v>7</v>
      </c>
      <c r="AY53" t="s">
        <v>12</v>
      </c>
      <c r="AZ53" t="s">
        <v>4</v>
      </c>
      <c r="BA53">
        <f>(2.5028*I53^12.364)*1000+1</f>
        <v>10679009520.585255</v>
      </c>
      <c r="BB53">
        <f t="shared" si="15"/>
        <v>2817333984.080616</v>
      </c>
      <c r="BC53">
        <f>(0.3247*AE53^13.361)*1000+1</f>
        <v>35942297349.51239</v>
      </c>
      <c r="BD53">
        <f t="shared" si="9"/>
        <v>16479546951.392754</v>
      </c>
      <c r="BE53">
        <f t="shared" si="10"/>
        <v>17307526552.195393</v>
      </c>
      <c r="BF53">
        <f t="shared" si="11"/>
        <v>19584950138.608856</v>
      </c>
    </row>
    <row r="54" spans="1:58" x14ac:dyDescent="0.2">
      <c r="A54" s="1" t="s">
        <v>7</v>
      </c>
      <c r="B54" t="s">
        <v>12</v>
      </c>
      <c r="C54" t="s">
        <v>5</v>
      </c>
      <c r="D54">
        <v>13</v>
      </c>
      <c r="E54">
        <v>13</v>
      </c>
      <c r="F54">
        <v>13</v>
      </c>
      <c r="G54">
        <v>14</v>
      </c>
      <c r="H54">
        <f t="shared" si="0"/>
        <v>13.25</v>
      </c>
      <c r="I54">
        <f t="shared" si="1"/>
        <v>3.3125</v>
      </c>
      <c r="J54" s="1"/>
      <c r="L54" s="1" t="s">
        <v>7</v>
      </c>
      <c r="M54" t="s">
        <v>12</v>
      </c>
      <c r="N54" t="s">
        <v>5</v>
      </c>
      <c r="O54">
        <v>13</v>
      </c>
      <c r="P54">
        <v>13</v>
      </c>
      <c r="Q54">
        <v>13</v>
      </c>
      <c r="R54">
        <v>12</v>
      </c>
      <c r="S54">
        <f t="shared" si="2"/>
        <v>12.75</v>
      </c>
      <c r="T54">
        <f t="shared" si="3"/>
        <v>3.1875</v>
      </c>
      <c r="W54" s="1" t="s">
        <v>7</v>
      </c>
      <c r="X54" t="s">
        <v>12</v>
      </c>
      <c r="Y54" t="s">
        <v>5</v>
      </c>
      <c r="Z54" t="s">
        <v>24</v>
      </c>
      <c r="AA54" t="s">
        <v>24</v>
      </c>
      <c r="AB54" t="s">
        <v>24</v>
      </c>
      <c r="AC54" t="s">
        <v>24</v>
      </c>
      <c r="AD54" t="s">
        <v>24</v>
      </c>
      <c r="AE54" t="s">
        <v>24</v>
      </c>
      <c r="AX54" s="1" t="s">
        <v>7</v>
      </c>
      <c r="AY54" t="s">
        <v>12</v>
      </c>
      <c r="AZ54" t="s">
        <v>5</v>
      </c>
      <c r="BA54">
        <f t="shared" si="12"/>
        <v>6755127220.1357708</v>
      </c>
      <c r="BB54">
        <f t="shared" si="15"/>
        <v>908748221.69656026</v>
      </c>
      <c r="BC54" t="s">
        <v>24</v>
      </c>
      <c r="BD54">
        <f>AVERAGE(BA54,BB54)</f>
        <v>3831937720.9161654</v>
      </c>
      <c r="BE54">
        <f>STDEV(BA54,BB54)</f>
        <v>4134014235.1829824</v>
      </c>
      <c r="BF54">
        <f>CONFIDENCE(0.05,BE54,2)</f>
        <v>5729346138.4561014</v>
      </c>
    </row>
    <row r="55" spans="1:58" x14ac:dyDescent="0.2">
      <c r="A55" s="1" t="s">
        <v>7</v>
      </c>
      <c r="B55" t="s">
        <v>12</v>
      </c>
      <c r="C55" t="s">
        <v>6</v>
      </c>
      <c r="D55">
        <v>11</v>
      </c>
      <c r="E55">
        <v>13</v>
      </c>
      <c r="F55">
        <v>12</v>
      </c>
      <c r="G55">
        <v>13</v>
      </c>
      <c r="H55">
        <f t="shared" si="0"/>
        <v>12.25</v>
      </c>
      <c r="I55">
        <f t="shared" si="1"/>
        <v>3.0625</v>
      </c>
      <c r="J55" s="1"/>
      <c r="L55" s="1" t="s">
        <v>7</v>
      </c>
      <c r="M55" t="s">
        <v>12</v>
      </c>
      <c r="N55" t="s">
        <v>6</v>
      </c>
      <c r="O55">
        <v>12</v>
      </c>
      <c r="P55">
        <v>12</v>
      </c>
      <c r="Q55">
        <v>12</v>
      </c>
      <c r="R55">
        <v>13</v>
      </c>
      <c r="S55">
        <f t="shared" si="2"/>
        <v>12.25</v>
      </c>
      <c r="T55">
        <f t="shared" si="3"/>
        <v>3.0625</v>
      </c>
      <c r="W55" s="1" t="s">
        <v>7</v>
      </c>
      <c r="X55" t="s">
        <v>12</v>
      </c>
      <c r="Y55" t="s">
        <v>6</v>
      </c>
      <c r="Z55">
        <v>15</v>
      </c>
      <c r="AA55">
        <v>16</v>
      </c>
      <c r="AB55">
        <v>15</v>
      </c>
      <c r="AC55">
        <v>14</v>
      </c>
      <c r="AD55">
        <f t="shared" si="4"/>
        <v>15</v>
      </c>
      <c r="AE55">
        <f t="shared" si="5"/>
        <v>3.75</v>
      </c>
      <c r="AX55" s="1" t="s">
        <v>7</v>
      </c>
      <c r="AY55" t="s">
        <v>12</v>
      </c>
      <c r="AZ55" t="s">
        <v>6</v>
      </c>
      <c r="BA55">
        <f t="shared" si="12"/>
        <v>2560183028.9913654</v>
      </c>
      <c r="BB55">
        <f t="shared" si="15"/>
        <v>560082186.4657253</v>
      </c>
      <c r="BC55">
        <f t="shared" si="13"/>
        <v>15174488357.498144</v>
      </c>
      <c r="BD55">
        <f t="shared" si="9"/>
        <v>6098251190.9850779</v>
      </c>
      <c r="BE55">
        <f t="shared" si="10"/>
        <v>7923614179.9158039</v>
      </c>
      <c r="BF55">
        <f t="shared" si="11"/>
        <v>8966248768.3163853</v>
      </c>
    </row>
    <row r="56" spans="1:58" x14ac:dyDescent="0.2">
      <c r="A56" s="1" t="s">
        <v>7</v>
      </c>
      <c r="B56" t="s">
        <v>12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  <c r="I56">
        <f t="shared" si="1"/>
        <v>0</v>
      </c>
      <c r="J56" s="1"/>
      <c r="L56" s="1" t="s">
        <v>7</v>
      </c>
      <c r="M56" t="s">
        <v>12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2"/>
        <v>0</v>
      </c>
      <c r="T56">
        <f t="shared" si="3"/>
        <v>0</v>
      </c>
      <c r="W56" s="1" t="s">
        <v>7</v>
      </c>
      <c r="X56" t="s">
        <v>12</v>
      </c>
      <c r="Y56">
        <v>0</v>
      </c>
      <c r="Z56">
        <v>0</v>
      </c>
      <c r="AA56">
        <v>0</v>
      </c>
      <c r="AB56">
        <v>0</v>
      </c>
      <c r="AC56">
        <v>0</v>
      </c>
      <c r="AD56">
        <f t="shared" si="4"/>
        <v>0</v>
      </c>
      <c r="AE56">
        <f t="shared" si="5"/>
        <v>0</v>
      </c>
      <c r="AX56" s="1" t="s">
        <v>7</v>
      </c>
      <c r="AY56" t="s">
        <v>12</v>
      </c>
      <c r="AZ56">
        <v>0</v>
      </c>
      <c r="BA56">
        <f t="shared" si="12"/>
        <v>1</v>
      </c>
      <c r="BB56">
        <f t="shared" si="15"/>
        <v>1</v>
      </c>
      <c r="BC56">
        <f t="shared" si="13"/>
        <v>1</v>
      </c>
      <c r="BD56">
        <f t="shared" si="9"/>
        <v>1</v>
      </c>
      <c r="BE56">
        <f t="shared" si="10"/>
        <v>0</v>
      </c>
      <c r="BF56">
        <v>0</v>
      </c>
    </row>
    <row r="57" spans="1:58" x14ac:dyDescent="0.2">
      <c r="A57" s="1" t="s">
        <v>8</v>
      </c>
      <c r="B57" t="s">
        <v>12</v>
      </c>
      <c r="C57" t="s">
        <v>4</v>
      </c>
      <c r="D57">
        <v>15</v>
      </c>
      <c r="E57">
        <v>15</v>
      </c>
      <c r="F57">
        <v>15</v>
      </c>
      <c r="G57">
        <v>15</v>
      </c>
      <c r="H57">
        <f t="shared" si="0"/>
        <v>15</v>
      </c>
      <c r="I57">
        <f t="shared" si="1"/>
        <v>3.75</v>
      </c>
      <c r="J57" s="1"/>
      <c r="L57" s="1" t="s">
        <v>8</v>
      </c>
      <c r="M57" t="s">
        <v>12</v>
      </c>
      <c r="N57" t="s">
        <v>4</v>
      </c>
      <c r="O57">
        <v>15</v>
      </c>
      <c r="P57">
        <v>13</v>
      </c>
      <c r="Q57">
        <v>14</v>
      </c>
      <c r="R57">
        <v>13</v>
      </c>
      <c r="S57">
        <f t="shared" si="2"/>
        <v>13.75</v>
      </c>
      <c r="T57">
        <f t="shared" si="3"/>
        <v>3.4375</v>
      </c>
      <c r="W57" s="1" t="s">
        <v>8</v>
      </c>
      <c r="X57" t="s">
        <v>12</v>
      </c>
      <c r="Y57" t="s">
        <v>4</v>
      </c>
      <c r="Z57">
        <v>17</v>
      </c>
      <c r="AA57">
        <v>17</v>
      </c>
      <c r="AB57">
        <v>16</v>
      </c>
      <c r="AC57">
        <v>16</v>
      </c>
      <c r="AD57">
        <f t="shared" si="4"/>
        <v>16.5</v>
      </c>
      <c r="AE57">
        <f t="shared" si="5"/>
        <v>4.125</v>
      </c>
      <c r="AX57" s="1" t="s">
        <v>8</v>
      </c>
      <c r="AY57" t="s">
        <v>12</v>
      </c>
      <c r="AZ57" t="s">
        <v>4</v>
      </c>
      <c r="BA57">
        <f>(2.5028*I57^12.364)*1000+1</f>
        <v>31314734975.191574</v>
      </c>
      <c r="BB57">
        <f>(0.7374*T57^12.098)*1000+1</f>
        <v>2265517393.3422856</v>
      </c>
      <c r="BC57">
        <f t="shared" si="13"/>
        <v>54220275898.069565</v>
      </c>
      <c r="BD57">
        <f t="shared" si="9"/>
        <v>29266842755.534473</v>
      </c>
      <c r="BE57">
        <f t="shared" si="10"/>
        <v>26037849944.429588</v>
      </c>
      <c r="BF57">
        <f t="shared" si="11"/>
        <v>29464059543.132557</v>
      </c>
    </row>
    <row r="58" spans="1:58" x14ac:dyDescent="0.2">
      <c r="A58" s="1" t="s">
        <v>8</v>
      </c>
      <c r="B58" t="s">
        <v>12</v>
      </c>
      <c r="C58" t="s">
        <v>5</v>
      </c>
      <c r="D58">
        <v>16</v>
      </c>
      <c r="E58">
        <v>15</v>
      </c>
      <c r="F58">
        <v>15</v>
      </c>
      <c r="G58">
        <v>15</v>
      </c>
      <c r="H58">
        <f t="shared" si="0"/>
        <v>15.25</v>
      </c>
      <c r="I58">
        <f t="shared" si="1"/>
        <v>3.8125</v>
      </c>
      <c r="J58" s="1"/>
      <c r="L58" s="1" t="s">
        <v>8</v>
      </c>
      <c r="M58" t="s">
        <v>12</v>
      </c>
      <c r="N58" t="s">
        <v>5</v>
      </c>
      <c r="O58">
        <v>12</v>
      </c>
      <c r="P58">
        <v>12</v>
      </c>
      <c r="Q58">
        <v>12</v>
      </c>
      <c r="R58">
        <v>13</v>
      </c>
      <c r="S58">
        <f t="shared" si="2"/>
        <v>12.25</v>
      </c>
      <c r="T58">
        <f t="shared" si="3"/>
        <v>3.0625</v>
      </c>
      <c r="W58" s="1" t="s">
        <v>8</v>
      </c>
      <c r="X58" t="s">
        <v>12</v>
      </c>
      <c r="Y58" t="s">
        <v>5</v>
      </c>
      <c r="Z58">
        <v>15</v>
      </c>
      <c r="AA58">
        <v>16</v>
      </c>
      <c r="AB58">
        <v>15</v>
      </c>
      <c r="AC58">
        <v>16</v>
      </c>
      <c r="AD58">
        <f t="shared" si="4"/>
        <v>15.5</v>
      </c>
      <c r="AE58">
        <f t="shared" si="5"/>
        <v>3.875</v>
      </c>
      <c r="AX58" s="1" t="s">
        <v>8</v>
      </c>
      <c r="AY58" t="s">
        <v>12</v>
      </c>
      <c r="AZ58" t="s">
        <v>5</v>
      </c>
      <c r="BA58">
        <f t="shared" si="12"/>
        <v>38415347033.089043</v>
      </c>
      <c r="BB58">
        <f>(0.7374*T58^12.098)*1000+1</f>
        <v>560082186.4657253</v>
      </c>
      <c r="BC58">
        <f t="shared" si="13"/>
        <v>23516926605.250046</v>
      </c>
      <c r="BD58">
        <f t="shared" si="9"/>
        <v>20830785274.93494</v>
      </c>
      <c r="BE58">
        <f t="shared" si="10"/>
        <v>19070049438.499603</v>
      </c>
      <c r="BF58">
        <f t="shared" si="11"/>
        <v>21579395892.733456</v>
      </c>
    </row>
    <row r="59" spans="1:58" x14ac:dyDescent="0.2">
      <c r="A59" s="1" t="s">
        <v>8</v>
      </c>
      <c r="B59" t="s">
        <v>12</v>
      </c>
      <c r="C59" t="s">
        <v>6</v>
      </c>
      <c r="D59">
        <v>13</v>
      </c>
      <c r="E59">
        <v>14</v>
      </c>
      <c r="F59">
        <v>13</v>
      </c>
      <c r="G59">
        <v>12</v>
      </c>
      <c r="H59">
        <f t="shared" si="0"/>
        <v>13</v>
      </c>
      <c r="I59">
        <f t="shared" si="1"/>
        <v>3.25</v>
      </c>
      <c r="J59" s="1"/>
      <c r="L59" s="1" t="s">
        <v>8</v>
      </c>
      <c r="M59" t="s">
        <v>12</v>
      </c>
      <c r="N59" t="s">
        <v>6</v>
      </c>
      <c r="O59">
        <v>12</v>
      </c>
      <c r="P59">
        <v>12</v>
      </c>
      <c r="Q59">
        <v>12</v>
      </c>
      <c r="R59">
        <v>12</v>
      </c>
      <c r="S59">
        <f t="shared" si="2"/>
        <v>12</v>
      </c>
      <c r="T59">
        <f t="shared" si="3"/>
        <v>3</v>
      </c>
      <c r="W59" s="1" t="s">
        <v>8</v>
      </c>
      <c r="X59" t="s">
        <v>12</v>
      </c>
      <c r="Y59" t="s">
        <v>6</v>
      </c>
      <c r="Z59">
        <v>17</v>
      </c>
      <c r="AA59">
        <v>16</v>
      </c>
      <c r="AB59">
        <v>16</v>
      </c>
      <c r="AC59">
        <v>16</v>
      </c>
      <c r="AD59">
        <f t="shared" si="4"/>
        <v>16.25</v>
      </c>
      <c r="AE59">
        <f t="shared" si="5"/>
        <v>4.0625</v>
      </c>
      <c r="AX59" s="1" t="s">
        <v>8</v>
      </c>
      <c r="AY59" t="s">
        <v>12</v>
      </c>
      <c r="AZ59" t="s">
        <v>6</v>
      </c>
      <c r="BA59">
        <f t="shared" si="12"/>
        <v>5337673704.1767941</v>
      </c>
      <c r="BB59">
        <f t="shared" ref="BB59:BB68" si="16">(0.7374*T59^12.098)*1000+1</f>
        <v>436431484.98459196</v>
      </c>
      <c r="BC59">
        <f t="shared" si="13"/>
        <v>44215094593.106133</v>
      </c>
      <c r="BD59">
        <f t="shared" si="9"/>
        <v>16663066594.089172</v>
      </c>
      <c r="BE59">
        <f t="shared" si="10"/>
        <v>23986271677.081432</v>
      </c>
      <c r="BF59">
        <f t="shared" si="11"/>
        <v>27142522843.460674</v>
      </c>
    </row>
    <row r="60" spans="1:58" x14ac:dyDescent="0.2">
      <c r="A60" s="1" t="s">
        <v>8</v>
      </c>
      <c r="B60" t="s">
        <v>12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  <c r="I60">
        <f t="shared" si="1"/>
        <v>0</v>
      </c>
      <c r="J60" s="1"/>
      <c r="L60" s="1" t="s">
        <v>8</v>
      </c>
      <c r="M60" t="s">
        <v>12</v>
      </c>
      <c r="N60">
        <v>0</v>
      </c>
      <c r="O60">
        <v>0</v>
      </c>
      <c r="Q60">
        <v>0</v>
      </c>
      <c r="R60">
        <v>0</v>
      </c>
      <c r="S60">
        <f t="shared" si="2"/>
        <v>0</v>
      </c>
      <c r="T60">
        <f t="shared" si="3"/>
        <v>0</v>
      </c>
      <c r="W60" s="1" t="s">
        <v>8</v>
      </c>
      <c r="X60" t="s">
        <v>12</v>
      </c>
      <c r="Y60">
        <v>0</v>
      </c>
      <c r="Z60">
        <v>0</v>
      </c>
      <c r="AA60">
        <v>0</v>
      </c>
      <c r="AB60">
        <v>0</v>
      </c>
      <c r="AC60">
        <v>0</v>
      </c>
      <c r="AD60">
        <f t="shared" si="4"/>
        <v>0</v>
      </c>
      <c r="AE60">
        <f t="shared" si="5"/>
        <v>0</v>
      </c>
      <c r="AX60" s="1" t="s">
        <v>8</v>
      </c>
      <c r="AY60" t="s">
        <v>12</v>
      </c>
      <c r="AZ60">
        <v>0</v>
      </c>
      <c r="BA60">
        <f t="shared" si="12"/>
        <v>1</v>
      </c>
      <c r="BB60">
        <f t="shared" si="16"/>
        <v>1</v>
      </c>
      <c r="BC60">
        <f t="shared" si="13"/>
        <v>1</v>
      </c>
      <c r="BD60">
        <f t="shared" si="9"/>
        <v>1</v>
      </c>
      <c r="BE60">
        <f t="shared" si="10"/>
        <v>0</v>
      </c>
      <c r="BF60">
        <v>0</v>
      </c>
    </row>
    <row r="61" spans="1:58" x14ac:dyDescent="0.2">
      <c r="A61" s="1" t="s">
        <v>9</v>
      </c>
      <c r="B61" t="s">
        <v>12</v>
      </c>
      <c r="C61" t="s">
        <v>4</v>
      </c>
      <c r="D61">
        <v>16</v>
      </c>
      <c r="E61">
        <v>17</v>
      </c>
      <c r="F61">
        <v>15</v>
      </c>
      <c r="G61">
        <v>16</v>
      </c>
      <c r="H61">
        <f t="shared" si="0"/>
        <v>16</v>
      </c>
      <c r="I61">
        <f t="shared" si="1"/>
        <v>4</v>
      </c>
      <c r="J61" s="1"/>
      <c r="L61" s="1" t="s">
        <v>9</v>
      </c>
      <c r="M61" t="s">
        <v>12</v>
      </c>
      <c r="N61" t="s">
        <v>4</v>
      </c>
      <c r="O61">
        <v>15</v>
      </c>
      <c r="P61">
        <v>14</v>
      </c>
      <c r="Q61">
        <v>14</v>
      </c>
      <c r="R61">
        <v>13</v>
      </c>
      <c r="S61">
        <f t="shared" si="2"/>
        <v>14</v>
      </c>
      <c r="T61">
        <f t="shared" si="3"/>
        <v>3.5</v>
      </c>
      <c r="W61" s="1" t="s">
        <v>9</v>
      </c>
      <c r="X61" t="s">
        <v>12</v>
      </c>
      <c r="Y61" t="s">
        <v>4</v>
      </c>
      <c r="Z61">
        <v>17</v>
      </c>
      <c r="AA61">
        <v>17</v>
      </c>
      <c r="AB61">
        <v>17</v>
      </c>
      <c r="AC61">
        <v>16</v>
      </c>
      <c r="AD61">
        <f t="shared" si="4"/>
        <v>16.75</v>
      </c>
      <c r="AE61">
        <f t="shared" si="5"/>
        <v>4.1875</v>
      </c>
      <c r="AX61" s="1" t="s">
        <v>9</v>
      </c>
      <c r="AY61" t="s">
        <v>12</v>
      </c>
      <c r="AZ61" t="s">
        <v>4</v>
      </c>
      <c r="BA61">
        <f>(2.5028*I61^12.364)*1000+1</f>
        <v>69549798980.554916</v>
      </c>
      <c r="BB61">
        <f t="shared" si="16"/>
        <v>2817333984.080616</v>
      </c>
      <c r="BC61">
        <f t="shared" si="13"/>
        <v>66285820929.14164</v>
      </c>
      <c r="BD61">
        <f t="shared" si="9"/>
        <v>46217651297.92572</v>
      </c>
      <c r="BE61">
        <f t="shared" si="10"/>
        <v>37621191440.288803</v>
      </c>
      <c r="BF61">
        <f t="shared" si="11"/>
        <v>42571603532.779388</v>
      </c>
    </row>
    <row r="62" spans="1:58" x14ac:dyDescent="0.2">
      <c r="A62" s="1" t="s">
        <v>9</v>
      </c>
      <c r="B62" t="s">
        <v>12</v>
      </c>
      <c r="C62" t="s">
        <v>5</v>
      </c>
      <c r="D62">
        <v>16</v>
      </c>
      <c r="E62">
        <v>16</v>
      </c>
      <c r="F62">
        <v>15</v>
      </c>
      <c r="G62">
        <v>16</v>
      </c>
      <c r="H62">
        <f t="shared" si="0"/>
        <v>15.75</v>
      </c>
      <c r="I62">
        <f t="shared" si="1"/>
        <v>3.9375</v>
      </c>
      <c r="J62" s="1"/>
      <c r="L62" s="1" t="s">
        <v>9</v>
      </c>
      <c r="M62" t="s">
        <v>12</v>
      </c>
      <c r="N62" t="s">
        <v>5</v>
      </c>
      <c r="O62">
        <v>15</v>
      </c>
      <c r="P62">
        <v>13</v>
      </c>
      <c r="Q62">
        <v>13</v>
      </c>
      <c r="R62">
        <v>13</v>
      </c>
      <c r="S62">
        <f t="shared" si="2"/>
        <v>13.5</v>
      </c>
      <c r="T62">
        <f t="shared" si="3"/>
        <v>3.375</v>
      </c>
      <c r="W62" s="1" t="s">
        <v>9</v>
      </c>
      <c r="X62" t="s">
        <v>12</v>
      </c>
      <c r="Y62" t="s">
        <v>5</v>
      </c>
      <c r="Z62">
        <v>15</v>
      </c>
      <c r="AA62">
        <v>15</v>
      </c>
      <c r="AB62">
        <v>15</v>
      </c>
      <c r="AC62">
        <v>16</v>
      </c>
      <c r="AD62">
        <f t="shared" si="4"/>
        <v>15.25</v>
      </c>
      <c r="AE62">
        <f t="shared" si="5"/>
        <v>3.8125</v>
      </c>
      <c r="AX62" s="1" t="s">
        <v>9</v>
      </c>
      <c r="AY62" t="s">
        <v>12</v>
      </c>
      <c r="AZ62" t="s">
        <v>5</v>
      </c>
      <c r="BA62">
        <f t="shared" si="12"/>
        <v>57244429851.32608</v>
      </c>
      <c r="BB62">
        <f t="shared" si="16"/>
        <v>1814509681.1299524</v>
      </c>
      <c r="BC62">
        <f t="shared" si="13"/>
        <v>18924618178.07851</v>
      </c>
      <c r="BD62">
        <f t="shared" si="9"/>
        <v>25994519236.844849</v>
      </c>
      <c r="BE62">
        <f t="shared" si="10"/>
        <v>28383210499.415634</v>
      </c>
      <c r="BF62">
        <f t="shared" si="11"/>
        <v>32118036088.419743</v>
      </c>
    </row>
    <row r="63" spans="1:58" x14ac:dyDescent="0.2">
      <c r="A63" s="1" t="s">
        <v>9</v>
      </c>
      <c r="B63" t="s">
        <v>12</v>
      </c>
      <c r="C63" t="s">
        <v>6</v>
      </c>
      <c r="D63">
        <v>13</v>
      </c>
      <c r="E63">
        <v>14</v>
      </c>
      <c r="F63">
        <v>14</v>
      </c>
      <c r="G63">
        <v>15</v>
      </c>
      <c r="H63">
        <f t="shared" si="0"/>
        <v>14</v>
      </c>
      <c r="I63">
        <f t="shared" si="1"/>
        <v>3.5</v>
      </c>
      <c r="J63" s="1"/>
      <c r="L63" s="1" t="s">
        <v>9</v>
      </c>
      <c r="M63" t="s">
        <v>12</v>
      </c>
      <c r="N63" t="s">
        <v>6</v>
      </c>
      <c r="O63">
        <v>13</v>
      </c>
      <c r="P63">
        <v>13</v>
      </c>
      <c r="Q63">
        <v>12</v>
      </c>
      <c r="R63">
        <v>13</v>
      </c>
      <c r="S63">
        <f t="shared" si="2"/>
        <v>12.75</v>
      </c>
      <c r="T63">
        <f t="shared" si="3"/>
        <v>3.1875</v>
      </c>
      <c r="W63" s="1" t="s">
        <v>9</v>
      </c>
      <c r="X63" t="s">
        <v>12</v>
      </c>
      <c r="Y63" t="s">
        <v>6</v>
      </c>
      <c r="Z63">
        <v>17</v>
      </c>
      <c r="AA63">
        <v>15</v>
      </c>
      <c r="AB63">
        <v>15</v>
      </c>
      <c r="AC63">
        <v>15</v>
      </c>
      <c r="AD63">
        <f t="shared" si="4"/>
        <v>15.5</v>
      </c>
      <c r="AE63">
        <f t="shared" si="5"/>
        <v>3.875</v>
      </c>
      <c r="AX63" s="1" t="s">
        <v>9</v>
      </c>
      <c r="AY63" t="s">
        <v>12</v>
      </c>
      <c r="AZ63" t="s">
        <v>6</v>
      </c>
      <c r="BA63">
        <f t="shared" si="12"/>
        <v>13343920524.881605</v>
      </c>
      <c r="BB63">
        <f t="shared" si="16"/>
        <v>908748221.69656026</v>
      </c>
      <c r="BC63">
        <f t="shared" si="13"/>
        <v>23516926605.250046</v>
      </c>
      <c r="BD63">
        <f t="shared" si="9"/>
        <v>12589865117.27607</v>
      </c>
      <c r="BE63">
        <f t="shared" si="10"/>
        <v>11322936108.799171</v>
      </c>
      <c r="BF63">
        <f t="shared" si="11"/>
        <v>12812872968.573099</v>
      </c>
    </row>
    <row r="64" spans="1:58" x14ac:dyDescent="0.2">
      <c r="A64" s="1" t="s">
        <v>9</v>
      </c>
      <c r="B64" t="s">
        <v>12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  <c r="I64">
        <f t="shared" si="1"/>
        <v>0</v>
      </c>
      <c r="J64" s="1"/>
      <c r="L64" s="1" t="s">
        <v>9</v>
      </c>
      <c r="M64" t="s">
        <v>12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2"/>
        <v>0</v>
      </c>
      <c r="T64">
        <f t="shared" si="3"/>
        <v>0</v>
      </c>
      <c r="W64" s="1" t="s">
        <v>9</v>
      </c>
      <c r="X64" t="s">
        <v>12</v>
      </c>
      <c r="Y64">
        <v>0</v>
      </c>
      <c r="Z64">
        <v>0</v>
      </c>
      <c r="AA64">
        <v>0</v>
      </c>
      <c r="AB64">
        <v>0</v>
      </c>
      <c r="AC64">
        <v>0</v>
      </c>
      <c r="AD64">
        <f t="shared" si="4"/>
        <v>0</v>
      </c>
      <c r="AE64">
        <f t="shared" si="5"/>
        <v>0</v>
      </c>
      <c r="AX64" s="1" t="s">
        <v>9</v>
      </c>
      <c r="AY64" t="s">
        <v>12</v>
      </c>
      <c r="AZ64">
        <v>0</v>
      </c>
      <c r="BA64">
        <f t="shared" si="12"/>
        <v>1</v>
      </c>
      <c r="BB64">
        <f t="shared" si="16"/>
        <v>1</v>
      </c>
      <c r="BC64">
        <f t="shared" si="13"/>
        <v>1</v>
      </c>
      <c r="BD64">
        <f t="shared" si="9"/>
        <v>1</v>
      </c>
      <c r="BE64">
        <f t="shared" si="10"/>
        <v>0</v>
      </c>
      <c r="BF64">
        <v>0</v>
      </c>
    </row>
    <row r="65" spans="1:58" x14ac:dyDescent="0.2">
      <c r="A65" s="1" t="s">
        <v>10</v>
      </c>
      <c r="B65" t="s">
        <v>12</v>
      </c>
      <c r="C65" t="s">
        <v>4</v>
      </c>
      <c r="D65">
        <v>14</v>
      </c>
      <c r="E65">
        <v>14</v>
      </c>
      <c r="F65">
        <v>14</v>
      </c>
      <c r="G65">
        <v>14</v>
      </c>
      <c r="H65">
        <f t="shared" si="0"/>
        <v>14</v>
      </c>
      <c r="I65">
        <f t="shared" si="1"/>
        <v>3.5</v>
      </c>
      <c r="J65" s="1"/>
      <c r="L65" s="1" t="s">
        <v>10</v>
      </c>
      <c r="M65" t="s">
        <v>12</v>
      </c>
      <c r="N65" t="s">
        <v>4</v>
      </c>
      <c r="O65">
        <v>14</v>
      </c>
      <c r="P65">
        <v>12</v>
      </c>
      <c r="Q65">
        <v>12</v>
      </c>
      <c r="R65">
        <v>12</v>
      </c>
      <c r="S65">
        <f t="shared" si="2"/>
        <v>12.5</v>
      </c>
      <c r="T65">
        <f t="shared" si="3"/>
        <v>3.125</v>
      </c>
      <c r="W65" s="1" t="s">
        <v>10</v>
      </c>
      <c r="X65" t="s">
        <v>12</v>
      </c>
      <c r="Y65" t="s">
        <v>4</v>
      </c>
      <c r="Z65">
        <v>12</v>
      </c>
      <c r="AA65">
        <v>13</v>
      </c>
      <c r="AB65">
        <v>14</v>
      </c>
      <c r="AC65">
        <v>13</v>
      </c>
      <c r="AD65">
        <f t="shared" si="4"/>
        <v>13</v>
      </c>
      <c r="AE65">
        <f t="shared" si="5"/>
        <v>3.25</v>
      </c>
      <c r="AX65" s="1" t="s">
        <v>10</v>
      </c>
      <c r="AY65" t="s">
        <v>12</v>
      </c>
      <c r="AZ65" t="s">
        <v>4</v>
      </c>
      <c r="BA65">
        <f>(2.5028*I65^12.364)*1000+1</f>
        <v>13343920524.881605</v>
      </c>
      <c r="BB65">
        <f t="shared" si="16"/>
        <v>715152557.62841713</v>
      </c>
      <c r="BC65">
        <f t="shared" si="13"/>
        <v>2242620949.7592607</v>
      </c>
      <c r="BD65">
        <f t="shared" si="9"/>
        <v>5433898010.7564278</v>
      </c>
      <c r="BE65">
        <f t="shared" si="10"/>
        <v>6892723123.1723719</v>
      </c>
      <c r="BF65">
        <f t="shared" si="11"/>
        <v>7799707155.1188107</v>
      </c>
    </row>
    <row r="66" spans="1:58" x14ac:dyDescent="0.2">
      <c r="A66" s="1" t="s">
        <v>10</v>
      </c>
      <c r="B66" t="s">
        <v>12</v>
      </c>
      <c r="C66" t="s">
        <v>5</v>
      </c>
      <c r="D66">
        <v>11</v>
      </c>
      <c r="E66">
        <v>11</v>
      </c>
      <c r="F66">
        <v>10</v>
      </c>
      <c r="G66">
        <v>11</v>
      </c>
      <c r="H66">
        <f t="shared" si="0"/>
        <v>10.75</v>
      </c>
      <c r="I66">
        <f t="shared" si="1"/>
        <v>2.6875</v>
      </c>
      <c r="J66" s="1"/>
      <c r="L66" s="1" t="s">
        <v>10</v>
      </c>
      <c r="M66" t="s">
        <v>12</v>
      </c>
      <c r="N66" t="s">
        <v>5</v>
      </c>
      <c r="O66">
        <v>10</v>
      </c>
      <c r="P66">
        <v>10</v>
      </c>
      <c r="Q66">
        <v>10</v>
      </c>
      <c r="R66">
        <v>10</v>
      </c>
      <c r="S66">
        <f t="shared" si="2"/>
        <v>10</v>
      </c>
      <c r="T66">
        <f t="shared" si="3"/>
        <v>2.5</v>
      </c>
      <c r="W66" s="1" t="s">
        <v>10</v>
      </c>
      <c r="X66" t="s">
        <v>12</v>
      </c>
      <c r="Y66" t="s">
        <v>5</v>
      </c>
      <c r="Z66">
        <v>0</v>
      </c>
      <c r="AA66">
        <v>0</v>
      </c>
      <c r="AB66">
        <v>0</v>
      </c>
      <c r="AC66">
        <v>0</v>
      </c>
      <c r="AD66">
        <f t="shared" si="4"/>
        <v>0</v>
      </c>
      <c r="AE66">
        <f t="shared" si="5"/>
        <v>0</v>
      </c>
      <c r="AX66" s="1" t="s">
        <v>10</v>
      </c>
      <c r="AY66" t="s">
        <v>12</v>
      </c>
      <c r="AZ66" t="s">
        <v>5</v>
      </c>
      <c r="BA66">
        <f t="shared" si="12"/>
        <v>509202663.17545736</v>
      </c>
      <c r="BB66">
        <f t="shared" si="16"/>
        <v>48081871.916818604</v>
      </c>
      <c r="BC66">
        <f t="shared" si="13"/>
        <v>1</v>
      </c>
      <c r="BD66">
        <f t="shared" si="9"/>
        <v>185761512.03075865</v>
      </c>
      <c r="BE66">
        <f t="shared" si="10"/>
        <v>281138044.86065429</v>
      </c>
      <c r="BF66">
        <f t="shared" si="11"/>
        <v>318131800.87038314</v>
      </c>
    </row>
    <row r="67" spans="1:58" x14ac:dyDescent="0.2">
      <c r="A67" s="1" t="s">
        <v>10</v>
      </c>
      <c r="B67" t="s">
        <v>12</v>
      </c>
      <c r="C67" t="s">
        <v>6</v>
      </c>
      <c r="D67">
        <v>0</v>
      </c>
      <c r="E67">
        <v>0</v>
      </c>
      <c r="F67">
        <v>0</v>
      </c>
      <c r="G67">
        <v>0</v>
      </c>
      <c r="H67">
        <f t="shared" si="0"/>
        <v>0</v>
      </c>
      <c r="I67">
        <f t="shared" si="1"/>
        <v>0</v>
      </c>
      <c r="J67" s="1"/>
      <c r="L67" s="1" t="s">
        <v>10</v>
      </c>
      <c r="M67" t="s">
        <v>12</v>
      </c>
      <c r="N67" t="s">
        <v>6</v>
      </c>
      <c r="O67">
        <v>0</v>
      </c>
      <c r="P67">
        <v>0</v>
      </c>
      <c r="Q67">
        <v>0</v>
      </c>
      <c r="R67">
        <v>0</v>
      </c>
      <c r="S67">
        <f t="shared" si="2"/>
        <v>0</v>
      </c>
      <c r="T67">
        <f t="shared" si="3"/>
        <v>0</v>
      </c>
      <c r="W67" s="1" t="s">
        <v>10</v>
      </c>
      <c r="X67" t="s">
        <v>12</v>
      </c>
      <c r="Y67" t="s">
        <v>6</v>
      </c>
      <c r="Z67">
        <v>0</v>
      </c>
      <c r="AA67">
        <v>0</v>
      </c>
      <c r="AB67">
        <v>0</v>
      </c>
      <c r="AC67">
        <v>0</v>
      </c>
      <c r="AD67">
        <f t="shared" si="4"/>
        <v>0</v>
      </c>
      <c r="AE67">
        <f t="shared" si="5"/>
        <v>0</v>
      </c>
      <c r="AX67" s="1" t="s">
        <v>10</v>
      </c>
      <c r="AY67" t="s">
        <v>12</v>
      </c>
      <c r="AZ67" t="s">
        <v>6</v>
      </c>
      <c r="BA67">
        <f t="shared" si="12"/>
        <v>1</v>
      </c>
      <c r="BB67">
        <f t="shared" si="16"/>
        <v>1</v>
      </c>
      <c r="BC67">
        <f t="shared" si="13"/>
        <v>1</v>
      </c>
      <c r="BD67">
        <f t="shared" si="9"/>
        <v>1</v>
      </c>
      <c r="BE67">
        <f t="shared" si="10"/>
        <v>0</v>
      </c>
      <c r="BF67">
        <v>0</v>
      </c>
    </row>
    <row r="68" spans="1:58" x14ac:dyDescent="0.2">
      <c r="A68" s="1" t="s">
        <v>10</v>
      </c>
      <c r="B68" t="s">
        <v>12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ref="H68" si="17">AVERAGE(D68:G68)</f>
        <v>0</v>
      </c>
      <c r="I68">
        <f t="shared" ref="I68" si="18">(H68/4)</f>
        <v>0</v>
      </c>
      <c r="J68" s="1"/>
      <c r="L68" s="1" t="s">
        <v>10</v>
      </c>
      <c r="M68" t="s">
        <v>12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ref="S68" si="19">AVERAGE(O68:R68)</f>
        <v>0</v>
      </c>
      <c r="T68">
        <f t="shared" ref="T68" si="20">(S68/4)</f>
        <v>0</v>
      </c>
      <c r="W68" s="1" t="s">
        <v>10</v>
      </c>
      <c r="X68" t="s">
        <v>12</v>
      </c>
      <c r="Y68">
        <v>0</v>
      </c>
      <c r="Z68">
        <v>0</v>
      </c>
      <c r="AA68">
        <v>0</v>
      </c>
      <c r="AB68">
        <v>0</v>
      </c>
      <c r="AC68">
        <v>0</v>
      </c>
      <c r="AD68">
        <f t="shared" ref="AD68" si="21">AVERAGE(Z68:AC68)</f>
        <v>0</v>
      </c>
      <c r="AE68">
        <f t="shared" ref="AE68" si="22">(AD68/4)</f>
        <v>0</v>
      </c>
      <c r="AX68" s="1" t="s">
        <v>10</v>
      </c>
      <c r="AY68" t="s">
        <v>12</v>
      </c>
      <c r="AZ68">
        <v>0</v>
      </c>
      <c r="BA68">
        <f t="shared" si="12"/>
        <v>1</v>
      </c>
      <c r="BB68">
        <f t="shared" si="16"/>
        <v>1</v>
      </c>
      <c r="BC68">
        <f t="shared" si="13"/>
        <v>1</v>
      </c>
      <c r="BD68">
        <f t="shared" ref="BD68" si="23">AVERAGE(BA68:BC68)</f>
        <v>1</v>
      </c>
      <c r="BE68">
        <f t="shared" ref="BE68" si="24">STDEV(BA68,BB68,BC68)</f>
        <v>0</v>
      </c>
      <c r="BF68">
        <v>0</v>
      </c>
    </row>
    <row r="70" spans="1:58" x14ac:dyDescent="0.2">
      <c r="A70" t="s">
        <v>28</v>
      </c>
    </row>
    <row r="71" spans="1:58" x14ac:dyDescent="0.2">
      <c r="A71" t="s">
        <v>32</v>
      </c>
    </row>
    <row r="72" spans="1:58" x14ac:dyDescent="0.2">
      <c r="A72" t="s">
        <v>33</v>
      </c>
    </row>
    <row r="73" spans="1:58" x14ac:dyDescent="0.2">
      <c r="A73" t="s">
        <v>29</v>
      </c>
    </row>
    <row r="74" spans="1:58" x14ac:dyDescent="0.2">
      <c r="A74" t="s">
        <v>34</v>
      </c>
    </row>
    <row r="75" spans="1:58" x14ac:dyDescent="0.2">
      <c r="A75" t="s">
        <v>35</v>
      </c>
      <c r="AX75" t="s">
        <v>52</v>
      </c>
    </row>
    <row r="77" spans="1:58" x14ac:dyDescent="0.2">
      <c r="AX77" t="s">
        <v>0</v>
      </c>
      <c r="AY77" t="s">
        <v>17</v>
      </c>
      <c r="AZ77" t="s">
        <v>1</v>
      </c>
      <c r="BA77" t="s">
        <v>25</v>
      </c>
      <c r="BB77" t="s">
        <v>26</v>
      </c>
      <c r="BC77" t="s">
        <v>27</v>
      </c>
      <c r="BD77" t="s">
        <v>22</v>
      </c>
      <c r="BE77" t="s">
        <v>45</v>
      </c>
      <c r="BF77" t="s">
        <v>39</v>
      </c>
    </row>
    <row r="78" spans="1:58" x14ac:dyDescent="0.2">
      <c r="AX78" t="s">
        <v>18</v>
      </c>
      <c r="AY78" t="s">
        <v>24</v>
      </c>
      <c r="AZ78" t="s">
        <v>19</v>
      </c>
      <c r="BA78">
        <f>LOG10(BA3)</f>
        <v>8.3234788495459817</v>
      </c>
      <c r="BB78">
        <f t="shared" ref="BB78:BC78" si="25">LOG10(BB3)</f>
        <v>7.6967830946318312</v>
      </c>
      <c r="BC78">
        <f t="shared" si="25"/>
        <v>8.0755901166398463</v>
      </c>
      <c r="BD78">
        <f>AVERAGE(BA78,BB78,BC78)</f>
        <v>8.0319506869392185</v>
      </c>
      <c r="BE78">
        <f>STDEV(BA78,BB78,BC78)</f>
        <v>0.31561874496819925</v>
      </c>
      <c r="BF78">
        <f>CONFIDENCE(0.05,BE78,3)</f>
        <v>0.35714966921303976</v>
      </c>
    </row>
    <row r="79" spans="1:58" x14ac:dyDescent="0.2">
      <c r="AX79" t="s">
        <v>18</v>
      </c>
      <c r="AY79" t="s">
        <v>24</v>
      </c>
      <c r="AZ79" t="s">
        <v>4</v>
      </c>
      <c r="BA79">
        <f t="shared" ref="BA79:BC79" si="26">LOG10(BA4)</f>
        <v>6.5167519464975978</v>
      </c>
      <c r="BB79">
        <f t="shared" si="26"/>
        <v>7.2328853971678013</v>
      </c>
      <c r="BC79">
        <f t="shared" si="26"/>
        <v>7.0835889637366343</v>
      </c>
      <c r="BD79">
        <f t="shared" ref="BD79:BD142" si="27">AVERAGE(BA79,BB79,BC79)</f>
        <v>6.9444087691340108</v>
      </c>
      <c r="BE79">
        <f t="shared" ref="BE79:BE142" si="28">STDEV(BA79,BB79,BC79)</f>
        <v>0.37780964085028484</v>
      </c>
      <c r="BF79">
        <f t="shared" ref="BF79:BF141" si="29">CONFIDENCE(0.05,BE79,3)</f>
        <v>0.42752399978262434</v>
      </c>
    </row>
    <row r="80" spans="1:58" x14ac:dyDescent="0.2">
      <c r="AX80" t="s">
        <v>18</v>
      </c>
      <c r="AY80" t="s">
        <v>24</v>
      </c>
      <c r="AZ80" t="s">
        <v>5</v>
      </c>
      <c r="BA80">
        <f t="shared" ref="BA80:BC80" si="30">LOG10(BA5)</f>
        <v>5.8303362146948308</v>
      </c>
      <c r="BB80">
        <f t="shared" si="30"/>
        <v>6.060468412239616</v>
      </c>
      <c r="BC80">
        <f t="shared" si="30"/>
        <v>5.511808933434355</v>
      </c>
      <c r="BD80">
        <f t="shared" si="27"/>
        <v>5.8008711867896006</v>
      </c>
      <c r="BE80">
        <f t="shared" si="28"/>
        <v>0.27551396847130483</v>
      </c>
      <c r="BF80">
        <f t="shared" si="29"/>
        <v>0.31176767626084062</v>
      </c>
    </row>
    <row r="81" spans="1:58" x14ac:dyDescent="0.2">
      <c r="AX81" t="s">
        <v>18</v>
      </c>
      <c r="AY81" t="s">
        <v>24</v>
      </c>
      <c r="AZ81" t="s">
        <v>6</v>
      </c>
      <c r="BA81">
        <f t="shared" ref="BA81:BC81" si="31">LOG10(BA6)</f>
        <v>5.0431350016598158</v>
      </c>
      <c r="BB81">
        <f t="shared" si="31"/>
        <v>5.1827529144623607</v>
      </c>
      <c r="BC81">
        <f t="shared" si="31"/>
        <v>5.1114723291683672</v>
      </c>
      <c r="BD81">
        <f t="shared" si="27"/>
        <v>5.1124534150968479</v>
      </c>
      <c r="BE81">
        <f t="shared" si="28"/>
        <v>6.9814126729724701E-2</v>
      </c>
      <c r="BF81">
        <f t="shared" si="29"/>
        <v>7.9000669844342397E-2</v>
      </c>
    </row>
    <row r="82" spans="1:58" x14ac:dyDescent="0.2">
      <c r="AX82" t="s">
        <v>18</v>
      </c>
      <c r="AY82" t="s">
        <v>24</v>
      </c>
      <c r="AZ82" t="s">
        <v>20</v>
      </c>
      <c r="BA82">
        <f t="shared" ref="BA82:BC82" si="32">LOG10(BA7)</f>
        <v>4.2856155332688184</v>
      </c>
      <c r="BB82">
        <f t="shared" si="32"/>
        <v>3.8281560364507179</v>
      </c>
      <c r="BC82">
        <f t="shared" si="32"/>
        <v>4.217019262966522</v>
      </c>
      <c r="BD82">
        <f t="shared" si="27"/>
        <v>4.1102636108953527</v>
      </c>
      <c r="BE82">
        <f t="shared" si="28"/>
        <v>0.24670807596048175</v>
      </c>
      <c r="BF82">
        <f t="shared" si="29"/>
        <v>0.2791713392382616</v>
      </c>
    </row>
    <row r="83" spans="1:58" x14ac:dyDescent="0.2">
      <c r="AX83" t="s">
        <v>18</v>
      </c>
      <c r="AY83" t="s">
        <v>24</v>
      </c>
      <c r="AZ83" t="s">
        <v>21</v>
      </c>
      <c r="BA83">
        <f t="shared" ref="BA83:BC83" si="33">LOG10(BA8)</f>
        <v>2.7524558842533988</v>
      </c>
      <c r="BB83">
        <f t="shared" si="33"/>
        <v>3.2403139991923489</v>
      </c>
      <c r="BC83">
        <f t="shared" si="33"/>
        <v>3.7472388659497708</v>
      </c>
      <c r="BD83">
        <f t="shared" si="27"/>
        <v>3.2466695831318391</v>
      </c>
      <c r="BE83">
        <f t="shared" si="28"/>
        <v>0.49742194388023619</v>
      </c>
      <c r="BF83">
        <f t="shared" si="29"/>
        <v>0.56287557551131318</v>
      </c>
    </row>
    <row r="84" spans="1:58" x14ac:dyDescent="0.2">
      <c r="AX84" t="s">
        <v>2</v>
      </c>
      <c r="AY84" t="s">
        <v>3</v>
      </c>
      <c r="AZ84" t="s">
        <v>4</v>
      </c>
      <c r="BA84">
        <f t="shared" ref="BA84:BC84" si="34">LOG10(BA9)</f>
        <v>10.757733234199302</v>
      </c>
      <c r="BB84">
        <f t="shared" si="34"/>
        <v>9.8123334103069446</v>
      </c>
      <c r="BC84">
        <f t="shared" si="34"/>
        <v>10.992097901705081</v>
      </c>
      <c r="BD84">
        <f t="shared" si="27"/>
        <v>10.520721515403777</v>
      </c>
      <c r="BE84">
        <f t="shared" si="28"/>
        <v>0.62457343837677182</v>
      </c>
      <c r="BF84">
        <f t="shared" si="29"/>
        <v>0.70675839275005781</v>
      </c>
    </row>
    <row r="85" spans="1:58" x14ac:dyDescent="0.2">
      <c r="AX85" t="s">
        <v>2</v>
      </c>
      <c r="AY85" t="s">
        <v>3</v>
      </c>
      <c r="AZ85" t="s">
        <v>5</v>
      </c>
      <c r="BA85">
        <f t="shared" ref="BA85:BC85" si="35">LOG10(BA10)</f>
        <v>10.671817529713287</v>
      </c>
      <c r="BB85">
        <f t="shared" si="35"/>
        <v>9.8123334103069446</v>
      </c>
      <c r="BC85">
        <f t="shared" si="35"/>
        <v>10.645570558475207</v>
      </c>
      <c r="BD85">
        <f t="shared" si="27"/>
        <v>10.376573832831813</v>
      </c>
      <c r="BE85">
        <f t="shared" si="28"/>
        <v>0.48882273544003102</v>
      </c>
      <c r="BF85">
        <f t="shared" si="29"/>
        <v>0.55314483391602964</v>
      </c>
    </row>
    <row r="86" spans="1:58" x14ac:dyDescent="0.2">
      <c r="A86" s="2"/>
      <c r="B86" s="2"/>
      <c r="C86" s="2"/>
      <c r="D86" s="2"/>
      <c r="E86" s="2"/>
      <c r="F86" s="2"/>
      <c r="AX86" t="s">
        <v>2</v>
      </c>
      <c r="AY86" t="s">
        <v>3</v>
      </c>
      <c r="AZ86" t="s">
        <v>6</v>
      </c>
      <c r="BA86">
        <f t="shared" ref="BA86:BC86" si="36">LOG10(BA11)</f>
        <v>10.028530973695128</v>
      </c>
      <c r="BB86">
        <f t="shared" si="36"/>
        <v>9.1605490538291452</v>
      </c>
      <c r="BC86">
        <f t="shared" si="36"/>
        <v>10.55560583277099</v>
      </c>
      <c r="BD86">
        <f t="shared" si="27"/>
        <v>9.9148952867650877</v>
      </c>
      <c r="BE86">
        <f t="shared" si="28"/>
        <v>0.70443641027841919</v>
      </c>
      <c r="BF86">
        <f t="shared" si="29"/>
        <v>0.79713019243488814</v>
      </c>
    </row>
    <row r="87" spans="1:58" x14ac:dyDescent="0.2">
      <c r="A87" s="2"/>
      <c r="B87" s="2"/>
      <c r="C87" s="2"/>
      <c r="AX87" t="s">
        <v>2</v>
      </c>
      <c r="AY87" t="s">
        <v>3</v>
      </c>
      <c r="AZ87">
        <v>0</v>
      </c>
      <c r="BA87">
        <f t="shared" ref="BA87:BC87" si="37">LOG10(BA12)</f>
        <v>0</v>
      </c>
      <c r="BB87">
        <f t="shared" si="37"/>
        <v>0</v>
      </c>
      <c r="BC87">
        <f t="shared" si="37"/>
        <v>0</v>
      </c>
      <c r="BD87">
        <f t="shared" si="27"/>
        <v>0</v>
      </c>
      <c r="BE87">
        <f t="shared" si="28"/>
        <v>0</v>
      </c>
      <c r="BF87">
        <v>0</v>
      </c>
    </row>
    <row r="88" spans="1:58" x14ac:dyDescent="0.2">
      <c r="A88" s="2"/>
      <c r="B88" s="2"/>
      <c r="C88" s="2"/>
      <c r="AX88" s="1" t="s">
        <v>7</v>
      </c>
      <c r="AY88" t="s">
        <v>3</v>
      </c>
      <c r="AZ88" t="s">
        <v>4</v>
      </c>
      <c r="BA88">
        <f t="shared" ref="BA88:BC88" si="38">LOG10(BA13)</f>
        <v>10.220323396308462</v>
      </c>
      <c r="BB88">
        <f t="shared" si="38"/>
        <v>9.3551674007917782</v>
      </c>
      <c r="BC88">
        <f t="shared" si="38"/>
        <v>10.277027125961999</v>
      </c>
      <c r="BD88">
        <f t="shared" si="27"/>
        <v>9.9508393076874118</v>
      </c>
      <c r="BE88">
        <f t="shared" si="28"/>
        <v>0.51664552038865741</v>
      </c>
      <c r="BF88">
        <f t="shared" si="29"/>
        <v>0.58462870044616455</v>
      </c>
    </row>
    <row r="89" spans="1:58" x14ac:dyDescent="0.2">
      <c r="A89" s="2"/>
      <c r="B89" s="2"/>
      <c r="C89" s="2"/>
      <c r="AX89" s="1" t="s">
        <v>7</v>
      </c>
      <c r="AY89" t="s">
        <v>3</v>
      </c>
      <c r="AZ89" t="s">
        <v>5</v>
      </c>
      <c r="BA89">
        <f t="shared" ref="BA89:BC89" si="39">LOG10(BA14)</f>
        <v>9.4082710143898076</v>
      </c>
      <c r="BB89">
        <f t="shared" si="39"/>
        <v>9.0604680347703681</v>
      </c>
      <c r="BC89">
        <f t="shared" si="39"/>
        <v>10.181114056764674</v>
      </c>
      <c r="BD89">
        <f t="shared" si="27"/>
        <v>9.5499510353082844</v>
      </c>
      <c r="BE89">
        <f t="shared" si="28"/>
        <v>0.57359985869812613</v>
      </c>
      <c r="BF89">
        <f t="shared" si="29"/>
        <v>0.64907741717090728</v>
      </c>
    </row>
    <row r="90" spans="1:58" x14ac:dyDescent="0.2">
      <c r="A90" s="2"/>
      <c r="B90" s="2"/>
      <c r="C90" s="2"/>
      <c r="AX90" s="1" t="s">
        <v>7</v>
      </c>
      <c r="AY90" t="s">
        <v>3</v>
      </c>
      <c r="AZ90" t="s">
        <v>6</v>
      </c>
      <c r="BA90">
        <f t="shared" ref="BA90:BC90" si="40">LOG10(BA15)</f>
        <v>9.2975533398782844</v>
      </c>
      <c r="BB90">
        <f t="shared" si="40"/>
        <v>9.0604680347703681</v>
      </c>
      <c r="BC90">
        <f t="shared" si="40"/>
        <v>10.821420639252485</v>
      </c>
      <c r="BD90">
        <f t="shared" si="27"/>
        <v>9.7264806713003793</v>
      </c>
      <c r="BE90">
        <f t="shared" si="28"/>
        <v>0.95562676319719497</v>
      </c>
      <c r="BF90">
        <f t="shared" si="29"/>
        <v>1.0813736123353335</v>
      </c>
    </row>
    <row r="91" spans="1:58" x14ac:dyDescent="0.2">
      <c r="A91" s="2"/>
      <c r="B91" s="2"/>
      <c r="C91" s="2"/>
      <c r="AX91" s="1" t="s">
        <v>7</v>
      </c>
      <c r="AY91" t="s">
        <v>3</v>
      </c>
      <c r="AZ91">
        <v>0</v>
      </c>
      <c r="BA91">
        <f t="shared" ref="BA91:BC91" si="41">LOG10(BA16)</f>
        <v>0</v>
      </c>
      <c r="BB91">
        <f t="shared" si="41"/>
        <v>0</v>
      </c>
      <c r="BC91">
        <f t="shared" si="41"/>
        <v>0</v>
      </c>
      <c r="BD91">
        <f t="shared" si="27"/>
        <v>0</v>
      </c>
      <c r="BE91">
        <f t="shared" si="28"/>
        <v>0</v>
      </c>
      <c r="BF91">
        <v>0</v>
      </c>
    </row>
    <row r="92" spans="1:58" x14ac:dyDescent="0.2">
      <c r="A92" s="2"/>
      <c r="B92" s="2"/>
      <c r="C92" s="2"/>
      <c r="AX92" s="1" t="s">
        <v>8</v>
      </c>
      <c r="AY92" t="s">
        <v>3</v>
      </c>
      <c r="AZ92" t="s">
        <v>4</v>
      </c>
      <c r="BA92">
        <f t="shared" ref="BA92:BC92" si="42">LOG10(BA17)</f>
        <v>10.028530973695128</v>
      </c>
      <c r="BB92">
        <f t="shared" si="42"/>
        <v>9.4498383339738847</v>
      </c>
      <c r="BC92">
        <f t="shared" si="42"/>
        <v>10.645570558475207</v>
      </c>
      <c r="BD92">
        <f t="shared" si="27"/>
        <v>10.04131328871474</v>
      </c>
      <c r="BE92">
        <f t="shared" si="28"/>
        <v>0.59796858517874119</v>
      </c>
      <c r="BF92">
        <f t="shared" si="29"/>
        <v>0.67665272041397551</v>
      </c>
    </row>
    <row r="93" spans="1:58" x14ac:dyDescent="0.2">
      <c r="A93" s="2"/>
      <c r="B93" s="2"/>
      <c r="C93" s="2"/>
      <c r="AX93" s="1" t="s">
        <v>8</v>
      </c>
      <c r="AY93" t="s">
        <v>3</v>
      </c>
      <c r="AZ93" t="s">
        <v>5</v>
      </c>
      <c r="BA93">
        <f t="shared" ref="BA93:BC93" si="43">LOG10(BA18)</f>
        <v>9.7273520215296507</v>
      </c>
      <c r="BB93">
        <f t="shared" si="43"/>
        <v>8.85439869616315</v>
      </c>
      <c r="BC93">
        <f t="shared" si="43"/>
        <v>10.55560583277099</v>
      </c>
      <c r="BD93">
        <f t="shared" si="27"/>
        <v>9.7124521834879296</v>
      </c>
      <c r="BE93">
        <f t="shared" si="28"/>
        <v>0.85070143663427145</v>
      </c>
      <c r="BF93">
        <f t="shared" si="29"/>
        <v>0.96264160965344581</v>
      </c>
    </row>
    <row r="94" spans="1:58" x14ac:dyDescent="0.2">
      <c r="A94" s="2"/>
      <c r="B94" s="2"/>
      <c r="C94" s="2"/>
      <c r="AX94" s="1" t="s">
        <v>8</v>
      </c>
      <c r="AY94" t="s">
        <v>3</v>
      </c>
      <c r="AZ94" t="s">
        <v>6</v>
      </c>
      <c r="BA94">
        <f t="shared" ref="BA94:BC94" si="44">LOG10(BA19)</f>
        <v>9.6230843381259579</v>
      </c>
      <c r="BB94">
        <f t="shared" si="44"/>
        <v>9.0604680347703681</v>
      </c>
      <c r="BC94">
        <f t="shared" si="44"/>
        <v>10.464224281624409</v>
      </c>
      <c r="BD94">
        <f t="shared" si="27"/>
        <v>9.7159255515069116</v>
      </c>
      <c r="BE94">
        <f t="shared" si="28"/>
        <v>0.706468342052191</v>
      </c>
      <c r="BF94">
        <f t="shared" si="29"/>
        <v>0.79942949744270442</v>
      </c>
    </row>
    <row r="95" spans="1:58" x14ac:dyDescent="0.2">
      <c r="A95" s="2"/>
      <c r="B95" s="2"/>
      <c r="C95" s="2"/>
      <c r="AX95" s="1" t="s">
        <v>8</v>
      </c>
      <c r="AY95" t="s">
        <v>3</v>
      </c>
      <c r="AZ95">
        <v>0</v>
      </c>
      <c r="BA95">
        <f t="shared" ref="BA95:BC95" si="45">LOG10(BA20)</f>
        <v>0</v>
      </c>
      <c r="BB95">
        <f t="shared" si="45"/>
        <v>0</v>
      </c>
      <c r="BC95">
        <f t="shared" si="45"/>
        <v>0</v>
      </c>
      <c r="BD95">
        <f t="shared" si="27"/>
        <v>0</v>
      </c>
      <c r="BE95">
        <f t="shared" si="28"/>
        <v>0</v>
      </c>
      <c r="BF95">
        <v>0</v>
      </c>
    </row>
    <row r="96" spans="1:58" x14ac:dyDescent="0.2">
      <c r="A96" s="2"/>
      <c r="B96" s="2"/>
      <c r="C96" s="2"/>
      <c r="AX96" s="1" t="s">
        <v>9</v>
      </c>
      <c r="AY96" t="s">
        <v>3</v>
      </c>
      <c r="AZ96" t="s">
        <v>4</v>
      </c>
      <c r="BA96">
        <f t="shared" ref="BA96:BC96" si="46">LOG10(BA21)</f>
        <v>10.405500952708174</v>
      </c>
      <c r="BB96">
        <f t="shared" si="46"/>
        <v>9.7240272200273701</v>
      </c>
      <c r="BC96">
        <f t="shared" si="46"/>
        <v>10.181114056764674</v>
      </c>
      <c r="BD96">
        <f t="shared" si="27"/>
        <v>10.103547409833405</v>
      </c>
      <c r="BE96">
        <f t="shared" si="28"/>
        <v>0.3472953363070066</v>
      </c>
      <c r="BF96">
        <f t="shared" si="29"/>
        <v>0.39299444807619494</v>
      </c>
    </row>
    <row r="97" spans="1:58" x14ac:dyDescent="0.2">
      <c r="A97" s="3"/>
      <c r="B97" s="2"/>
      <c r="C97" s="2"/>
      <c r="AX97" s="1" t="s">
        <v>9</v>
      </c>
      <c r="AY97" t="s">
        <v>3</v>
      </c>
      <c r="AZ97" t="s">
        <v>5</v>
      </c>
      <c r="BA97">
        <f t="shared" ref="BA97:BC97" si="47">LOG10(BA22)</f>
        <v>9.9300031272498384</v>
      </c>
      <c r="BB97">
        <f t="shared" si="47"/>
        <v>9.3551674007917782</v>
      </c>
      <c r="BC97">
        <f t="shared" si="47"/>
        <v>10.464224281624409</v>
      </c>
      <c r="BD97">
        <f t="shared" si="27"/>
        <v>9.916464936555343</v>
      </c>
      <c r="BE97">
        <f t="shared" si="28"/>
        <v>0.55465237147785762</v>
      </c>
      <c r="BF97">
        <f t="shared" si="29"/>
        <v>0.62763671093586082</v>
      </c>
    </row>
    <row r="98" spans="1:58" x14ac:dyDescent="0.2">
      <c r="A98" s="3"/>
      <c r="B98" s="2"/>
      <c r="C98" s="2"/>
      <c r="AX98" s="1" t="s">
        <v>9</v>
      </c>
      <c r="AY98" t="s">
        <v>3</v>
      </c>
      <c r="AZ98" t="s">
        <v>6</v>
      </c>
      <c r="BA98">
        <f t="shared" ref="BA98:BC98" si="48">LOG10(BA23)</f>
        <v>9.5167518144903056</v>
      </c>
      <c r="BB98">
        <f t="shared" si="48"/>
        <v>8.4163038324476567</v>
      </c>
      <c r="BC98">
        <f t="shared" si="48"/>
        <v>10.821420639252485</v>
      </c>
      <c r="BD98">
        <f t="shared" si="27"/>
        <v>9.5848254287301486</v>
      </c>
      <c r="BE98">
        <f t="shared" si="28"/>
        <v>1.2040025856743573</v>
      </c>
      <c r="BF98">
        <f t="shared" si="29"/>
        <v>1.3624321497399261</v>
      </c>
    </row>
    <row r="99" spans="1:58" x14ac:dyDescent="0.2">
      <c r="A99" s="3"/>
      <c r="B99" s="2"/>
      <c r="C99" s="2"/>
      <c r="AX99" s="1" t="s">
        <v>9</v>
      </c>
      <c r="AY99" t="s">
        <v>3</v>
      </c>
      <c r="AZ99">
        <v>0</v>
      </c>
      <c r="BA99">
        <f t="shared" ref="BA99:BC99" si="49">LOG10(BA24)</f>
        <v>0</v>
      </c>
      <c r="BB99">
        <f t="shared" si="49"/>
        <v>0</v>
      </c>
      <c r="BC99">
        <f t="shared" si="49"/>
        <v>0</v>
      </c>
      <c r="BD99">
        <f t="shared" si="27"/>
        <v>0</v>
      </c>
      <c r="BE99">
        <f t="shared" si="28"/>
        <v>0</v>
      </c>
      <c r="BF99">
        <v>0</v>
      </c>
    </row>
    <row r="100" spans="1:58" x14ac:dyDescent="0.2">
      <c r="A100" s="3"/>
      <c r="B100" s="2"/>
      <c r="C100" s="2"/>
      <c r="AX100" s="1" t="s">
        <v>10</v>
      </c>
      <c r="AY100" t="s">
        <v>3</v>
      </c>
      <c r="AZ100" t="s">
        <v>4</v>
      </c>
      <c r="BA100">
        <f t="shared" ref="BA100:BC100" si="50">LOG10(BA25)</f>
        <v>10.584504760832059</v>
      </c>
      <c r="BB100">
        <f t="shared" si="50"/>
        <v>8.5292994696887927</v>
      </c>
      <c r="BC100">
        <f t="shared" si="50"/>
        <v>9.8834791470571428</v>
      </c>
      <c r="BD100">
        <f t="shared" si="27"/>
        <v>9.6657611258593317</v>
      </c>
      <c r="BE100">
        <f t="shared" si="28"/>
        <v>1.0447574119151</v>
      </c>
      <c r="BF100">
        <f t="shared" si="29"/>
        <v>1.1822325828934694</v>
      </c>
    </row>
    <row r="101" spans="1:58" x14ac:dyDescent="0.2">
      <c r="A101" s="3"/>
      <c r="B101" s="2"/>
      <c r="C101" s="2"/>
      <c r="AX101" s="1" t="s">
        <v>10</v>
      </c>
      <c r="AY101" t="s">
        <v>3</v>
      </c>
      <c r="AZ101" t="s">
        <v>5</v>
      </c>
      <c r="BA101">
        <f t="shared" ref="BA101:BC101" si="51">LOG10(BA26)</f>
        <v>9.9300031272498384</v>
      </c>
      <c r="BB101">
        <f t="shared" si="51"/>
        <v>8.6399160738636791</v>
      </c>
      <c r="BC101">
        <f t="shared" si="51"/>
        <v>10.55560583277099</v>
      </c>
      <c r="BD101">
        <f t="shared" si="27"/>
        <v>9.7085083446281697</v>
      </c>
      <c r="BE101">
        <f t="shared" si="28"/>
        <v>0.9768632284726726</v>
      </c>
      <c r="BF101">
        <f t="shared" si="29"/>
        <v>1.1054044934832681</v>
      </c>
    </row>
    <row r="102" spans="1:58" x14ac:dyDescent="0.2">
      <c r="A102" s="3"/>
      <c r="B102" s="2"/>
      <c r="C102" s="2"/>
      <c r="AX102" s="1" t="s">
        <v>10</v>
      </c>
      <c r="AY102" t="s">
        <v>3</v>
      </c>
      <c r="AZ102" t="s">
        <v>6</v>
      </c>
      <c r="BA102">
        <f t="shared" ref="BA102:BC102" si="52">LOG10(BA27)</f>
        <v>9.5167518144903056</v>
      </c>
      <c r="BB102">
        <f t="shared" si="52"/>
        <v>7.9383295033381041</v>
      </c>
      <c r="BC102">
        <f t="shared" si="52"/>
        <v>10.181114056764674</v>
      </c>
      <c r="BD102">
        <f t="shared" si="27"/>
        <v>9.2120651248643615</v>
      </c>
      <c r="BE102">
        <f t="shared" si="28"/>
        <v>1.1520182821459981</v>
      </c>
      <c r="BF102">
        <f t="shared" si="29"/>
        <v>1.3036074534713493</v>
      </c>
    </row>
    <row r="103" spans="1:58" x14ac:dyDescent="0.2">
      <c r="A103" s="3"/>
      <c r="B103" s="2"/>
      <c r="C103" s="2"/>
      <c r="AX103" s="1" t="s">
        <v>10</v>
      </c>
      <c r="AY103" t="s">
        <v>3</v>
      </c>
      <c r="AZ103">
        <v>0</v>
      </c>
      <c r="BA103">
        <f t="shared" ref="BA103:BC103" si="53">LOG10(BA28)</f>
        <v>0</v>
      </c>
      <c r="BB103">
        <f t="shared" si="53"/>
        <v>0</v>
      </c>
      <c r="BC103">
        <f t="shared" si="53"/>
        <v>0</v>
      </c>
      <c r="BD103">
        <f t="shared" si="27"/>
        <v>0</v>
      </c>
      <c r="BE103">
        <f t="shared" si="28"/>
        <v>0</v>
      </c>
      <c r="BF103">
        <v>0</v>
      </c>
    </row>
    <row r="104" spans="1:58" x14ac:dyDescent="0.2">
      <c r="A104" s="3"/>
      <c r="B104" s="2"/>
      <c r="C104" s="2"/>
      <c r="AX104" t="s">
        <v>2</v>
      </c>
      <c r="AY104" t="s">
        <v>11</v>
      </c>
      <c r="AZ104" t="s">
        <v>4</v>
      </c>
      <c r="BA104">
        <f t="shared" ref="BA104:BC104" si="54">LOG10(BA29)</f>
        <v>10.842295879090655</v>
      </c>
      <c r="BB104">
        <f t="shared" si="54"/>
        <v>9.6342114493239617</v>
      </c>
      <c r="BC104">
        <f t="shared" si="54"/>
        <v>10.734161723143108</v>
      </c>
      <c r="BD104">
        <f t="shared" si="27"/>
        <v>10.40355635051924</v>
      </c>
      <c r="BE104">
        <f t="shared" si="28"/>
        <v>0.66846236368774214</v>
      </c>
      <c r="BF104">
        <f t="shared" si="29"/>
        <v>0.75642247451588651</v>
      </c>
    </row>
    <row r="105" spans="1:58" x14ac:dyDescent="0.2">
      <c r="A105" s="3"/>
      <c r="B105" s="2"/>
      <c r="C105" s="2"/>
      <c r="AX105" t="s">
        <v>2</v>
      </c>
      <c r="AY105" t="s">
        <v>11</v>
      </c>
      <c r="AZ105" t="s">
        <v>5</v>
      </c>
      <c r="BA105">
        <f t="shared" ref="BA105:BC105" si="55">LOG10(BA30)</f>
        <v>10.757733234199302</v>
      </c>
      <c r="BB105">
        <f t="shared" si="55"/>
        <v>9.0604680347703681</v>
      </c>
      <c r="BC105">
        <f t="shared" si="55"/>
        <v>10.371380563764829</v>
      </c>
      <c r="BD105">
        <f t="shared" si="27"/>
        <v>10.063193944244832</v>
      </c>
      <c r="BE105">
        <f t="shared" si="28"/>
        <v>0.88961313706380629</v>
      </c>
      <c r="BF105">
        <f t="shared" si="29"/>
        <v>1.006673534748153</v>
      </c>
    </row>
    <row r="106" spans="1:58" x14ac:dyDescent="0.2">
      <c r="A106" s="3"/>
      <c r="B106" s="2"/>
      <c r="C106" s="2"/>
      <c r="AX106" t="s">
        <v>2</v>
      </c>
      <c r="AY106" t="s">
        <v>11</v>
      </c>
      <c r="AZ106" t="s">
        <v>6</v>
      </c>
      <c r="BA106">
        <f t="shared" ref="BA106:BC106" si="56">LOG10(BA31)</f>
        <v>10.220323396308462</v>
      </c>
      <c r="BB106">
        <f t="shared" si="56"/>
        <v>8.748251760059091</v>
      </c>
      <c r="BC106">
        <f t="shared" si="56"/>
        <v>10.371380563764829</v>
      </c>
      <c r="BD106">
        <f t="shared" si="27"/>
        <v>9.7799852400441267</v>
      </c>
      <c r="BE106">
        <f t="shared" si="28"/>
        <v>0.89669395406209251</v>
      </c>
      <c r="BF106">
        <f t="shared" si="29"/>
        <v>1.0146860862490177</v>
      </c>
    </row>
    <row r="107" spans="1:58" x14ac:dyDescent="0.2">
      <c r="A107" s="3"/>
      <c r="B107" s="2"/>
      <c r="C107" s="2"/>
      <c r="AX107" t="s">
        <v>2</v>
      </c>
      <c r="AY107" t="s">
        <v>11</v>
      </c>
      <c r="AZ107">
        <v>0</v>
      </c>
      <c r="BA107">
        <f t="shared" ref="BA107:BC107" si="57">LOG10(BA32)</f>
        <v>0</v>
      </c>
      <c r="BB107">
        <f t="shared" si="57"/>
        <v>0</v>
      </c>
      <c r="BC107">
        <f t="shared" si="57"/>
        <v>0</v>
      </c>
      <c r="BD107">
        <f t="shared" si="27"/>
        <v>0</v>
      </c>
      <c r="BE107">
        <f t="shared" si="28"/>
        <v>0</v>
      </c>
      <c r="BF107">
        <v>0</v>
      </c>
    </row>
    <row r="108" spans="1:58" x14ac:dyDescent="0.2">
      <c r="A108" s="3"/>
      <c r="B108" s="2"/>
      <c r="C108" s="2"/>
      <c r="AX108" s="1" t="s">
        <v>7</v>
      </c>
      <c r="AY108" t="s">
        <v>11</v>
      </c>
      <c r="AZ108" t="s">
        <v>4</v>
      </c>
      <c r="BA108">
        <f t="shared" ref="BA108:BC108" si="58">LOG10(BA33)</f>
        <v>10.405500952708174</v>
      </c>
      <c r="BB108">
        <f t="shared" si="58"/>
        <v>9.5428335871489587</v>
      </c>
      <c r="BC108">
        <f t="shared" si="58"/>
        <v>10.907386783033589</v>
      </c>
      <c r="BD108">
        <f t="shared" si="27"/>
        <v>10.285240440963575</v>
      </c>
      <c r="BE108">
        <f t="shared" si="28"/>
        <v>0.69017990344079438</v>
      </c>
      <c r="BF108">
        <f t="shared" si="29"/>
        <v>0.78099773267967243</v>
      </c>
    </row>
    <row r="109" spans="1:58" x14ac:dyDescent="0.2">
      <c r="A109" s="3"/>
      <c r="B109" s="2"/>
      <c r="C109" s="2"/>
      <c r="AX109" s="1" t="s">
        <v>7</v>
      </c>
      <c r="AY109" t="s">
        <v>11</v>
      </c>
      <c r="AZ109" t="s">
        <v>5</v>
      </c>
      <c r="BA109">
        <f t="shared" ref="BA109:BC109" si="59">LOG10(BA34)</f>
        <v>9.7273520215296507</v>
      </c>
      <c r="BB109">
        <f t="shared" si="59"/>
        <v>8.85439869616315</v>
      </c>
      <c r="BC109">
        <f t="shared" si="59"/>
        <v>10.821420639252485</v>
      </c>
      <c r="BD109">
        <f t="shared" si="27"/>
        <v>9.8010571189817615</v>
      </c>
      <c r="BE109">
        <f t="shared" si="28"/>
        <v>0.98558011454754657</v>
      </c>
      <c r="BF109">
        <f t="shared" si="29"/>
        <v>1.1152683974111628</v>
      </c>
    </row>
    <row r="110" spans="1:58" x14ac:dyDescent="0.2">
      <c r="A110" s="3"/>
      <c r="B110" s="2"/>
      <c r="C110" s="2"/>
      <c r="AX110" s="1" t="s">
        <v>7</v>
      </c>
      <c r="AY110" t="s">
        <v>11</v>
      </c>
      <c r="AZ110" t="s">
        <v>6</v>
      </c>
      <c r="BA110">
        <f t="shared" ref="BA110:BC110" si="60">LOG10(BA35)</f>
        <v>9.6230843381259579</v>
      </c>
      <c r="BB110">
        <f t="shared" si="60"/>
        <v>9.0604680347703681</v>
      </c>
      <c r="BC110">
        <f t="shared" si="60"/>
        <v>10.277027125961999</v>
      </c>
      <c r="BD110">
        <f t="shared" si="27"/>
        <v>9.6535264996194403</v>
      </c>
      <c r="BE110">
        <f t="shared" si="28"/>
        <v>0.60885059701666377</v>
      </c>
      <c r="BF110">
        <f t="shared" si="29"/>
        <v>0.68896664976781674</v>
      </c>
    </row>
    <row r="111" spans="1:58" x14ac:dyDescent="0.2">
      <c r="A111" s="3"/>
      <c r="B111" s="2"/>
      <c r="C111" s="2"/>
      <c r="AX111" s="1" t="s">
        <v>7</v>
      </c>
      <c r="AY111" t="s">
        <v>11</v>
      </c>
      <c r="AZ111">
        <v>0</v>
      </c>
      <c r="BA111">
        <f t="shared" ref="BA111:BC111" si="61">LOG10(BA36)</f>
        <v>0</v>
      </c>
      <c r="BB111">
        <f t="shared" si="61"/>
        <v>0</v>
      </c>
      <c r="BC111">
        <f t="shared" si="61"/>
        <v>0</v>
      </c>
      <c r="BD111">
        <f t="shared" si="27"/>
        <v>0</v>
      </c>
      <c r="BE111">
        <f t="shared" si="28"/>
        <v>0</v>
      </c>
      <c r="BF111">
        <v>0</v>
      </c>
    </row>
    <row r="112" spans="1:58" x14ac:dyDescent="0.2">
      <c r="A112" s="3"/>
      <c r="B112" s="2"/>
      <c r="C112" s="2"/>
      <c r="AX112" s="1" t="s">
        <v>8</v>
      </c>
      <c r="AY112" t="s">
        <v>11</v>
      </c>
      <c r="AZ112" t="s">
        <v>4</v>
      </c>
      <c r="BA112">
        <f t="shared" ref="BA112:BC112" si="62">LOG10(BA37)</f>
        <v>10.584504760832059</v>
      </c>
      <c r="BB112">
        <f t="shared" si="62"/>
        <v>9.2587592896763393</v>
      </c>
      <c r="BC112" t="s">
        <v>24</v>
      </c>
      <c r="BD112">
        <f>AVERAGE(BA112,BB112)</f>
        <v>9.9216320252541994</v>
      </c>
      <c r="BE112">
        <f>STDEV(BA112,BB112)</f>
        <v>0.93744361278156418</v>
      </c>
      <c r="BF112">
        <f>CONFIDENCE(0.05,BE112,2)</f>
        <v>1.2992066880661479</v>
      </c>
    </row>
    <row r="113" spans="1:58" x14ac:dyDescent="0.2">
      <c r="A113" s="2"/>
      <c r="B113" s="2"/>
      <c r="C113" s="2"/>
      <c r="AX113" s="1" t="s">
        <v>8</v>
      </c>
      <c r="AY113" t="s">
        <v>11</v>
      </c>
      <c r="AZ113" t="s">
        <v>5</v>
      </c>
      <c r="BA113">
        <f t="shared" ref="BA113:BC113" si="63">LOG10(BA38)</f>
        <v>10.028530973695128</v>
      </c>
      <c r="BB113">
        <f t="shared" si="63"/>
        <v>8.748251760059091</v>
      </c>
      <c r="BC113">
        <f t="shared" si="63"/>
        <v>10.277027125961999</v>
      </c>
      <c r="BD113">
        <f t="shared" si="27"/>
        <v>9.6846032865720719</v>
      </c>
      <c r="BE113">
        <f t="shared" si="28"/>
        <v>0.82036773481485303</v>
      </c>
      <c r="BF113">
        <f t="shared" si="29"/>
        <v>0.9283164254128714</v>
      </c>
    </row>
    <row r="114" spans="1:58" x14ac:dyDescent="0.2">
      <c r="A114" s="2"/>
      <c r="B114" s="2"/>
      <c r="C114" s="2"/>
      <c r="AX114" s="1" t="s">
        <v>8</v>
      </c>
      <c r="AY114" t="s">
        <v>11</v>
      </c>
      <c r="AZ114" t="s">
        <v>6</v>
      </c>
      <c r="BA114">
        <f t="shared" ref="BA114:BC114" si="64">LOG10(BA39)</f>
        <v>9.6230843381259579</v>
      </c>
      <c r="BB114">
        <f t="shared" si="64"/>
        <v>8.3008245769253275</v>
      </c>
      <c r="BC114">
        <f t="shared" si="64"/>
        <v>10.371380563764829</v>
      </c>
      <c r="BD114">
        <f t="shared" si="27"/>
        <v>9.4317631596053726</v>
      </c>
      <c r="BE114">
        <f t="shared" si="28"/>
        <v>1.048452845230583</v>
      </c>
      <c r="BF114">
        <f t="shared" si="29"/>
        <v>1.1864142825144999</v>
      </c>
    </row>
    <row r="115" spans="1:58" x14ac:dyDescent="0.2">
      <c r="A115" s="2"/>
      <c r="B115" s="2"/>
      <c r="C115" s="2"/>
      <c r="AX115" s="1" t="s">
        <v>8</v>
      </c>
      <c r="AY115" t="s">
        <v>11</v>
      </c>
      <c r="AZ115">
        <v>0</v>
      </c>
      <c r="BA115">
        <f t="shared" ref="BA115:BC115" si="65">LOG10(BA40)</f>
        <v>0</v>
      </c>
      <c r="BB115">
        <f t="shared" si="65"/>
        <v>0</v>
      </c>
      <c r="BC115">
        <f t="shared" si="65"/>
        <v>0</v>
      </c>
      <c r="BD115">
        <f t="shared" si="27"/>
        <v>0</v>
      </c>
      <c r="BE115">
        <f t="shared" si="28"/>
        <v>0</v>
      </c>
      <c r="BF115">
        <v>0</v>
      </c>
    </row>
    <row r="116" spans="1:58" x14ac:dyDescent="0.2">
      <c r="A116" s="2"/>
      <c r="B116" s="2"/>
      <c r="C116" s="2"/>
      <c r="AX116" s="1" t="s">
        <v>9</v>
      </c>
      <c r="AY116" t="s">
        <v>11</v>
      </c>
      <c r="AZ116" t="s">
        <v>4</v>
      </c>
      <c r="BA116">
        <f t="shared" ref="BA116:BC116" si="66">LOG10(BA41)</f>
        <v>10.757733234199302</v>
      </c>
      <c r="BB116">
        <f t="shared" si="66"/>
        <v>9.3551674007917782</v>
      </c>
      <c r="BC116">
        <f t="shared" si="66"/>
        <v>10.645570558475207</v>
      </c>
      <c r="BD116">
        <f t="shared" si="27"/>
        <v>10.252823731155429</v>
      </c>
      <c r="BE116">
        <f t="shared" si="28"/>
        <v>0.77941342177168649</v>
      </c>
      <c r="BF116">
        <f t="shared" si="29"/>
        <v>0.88197310902433457</v>
      </c>
    </row>
    <row r="117" spans="1:58" x14ac:dyDescent="0.2">
      <c r="A117" s="3"/>
      <c r="B117" s="2"/>
      <c r="C117" s="2"/>
      <c r="AX117" s="1" t="s">
        <v>9</v>
      </c>
      <c r="AY117" t="s">
        <v>11</v>
      </c>
      <c r="AZ117" t="s">
        <v>5</v>
      </c>
      <c r="BA117">
        <f t="shared" ref="BA117:BC117" si="67">LOG10(BA42)</f>
        <v>10.757733234199302</v>
      </c>
      <c r="BB117">
        <f t="shared" si="67"/>
        <v>8.85439869616315</v>
      </c>
      <c r="BC117">
        <f t="shared" si="67"/>
        <v>10.464224281624409</v>
      </c>
      <c r="BD117">
        <f t="shared" si="27"/>
        <v>10.025452070662288</v>
      </c>
      <c r="BE117">
        <f t="shared" si="28"/>
        <v>1.0247250268997845</v>
      </c>
      <c r="BF117">
        <f t="shared" si="29"/>
        <v>1.1595642217906172</v>
      </c>
    </row>
    <row r="118" spans="1:58" x14ac:dyDescent="0.2">
      <c r="A118" s="3"/>
      <c r="B118" s="2"/>
      <c r="C118" s="2"/>
      <c r="AX118" s="1" t="s">
        <v>9</v>
      </c>
      <c r="AY118" t="s">
        <v>11</v>
      </c>
      <c r="AZ118" t="s">
        <v>6</v>
      </c>
      <c r="BA118">
        <f t="shared" ref="BA118:BC118" si="68">LOG10(BA43)</f>
        <v>9.9300031272498384</v>
      </c>
      <c r="BB118">
        <f t="shared" si="68"/>
        <v>8.4163038324476567</v>
      </c>
      <c r="BC118">
        <f t="shared" si="68"/>
        <v>10.464224281624409</v>
      </c>
      <c r="BD118">
        <f t="shared" si="27"/>
        <v>9.603510413773968</v>
      </c>
      <c r="BE118">
        <f t="shared" si="28"/>
        <v>1.062281817835411</v>
      </c>
      <c r="BF118">
        <f t="shared" si="29"/>
        <v>1.2020629506310536</v>
      </c>
    </row>
    <row r="119" spans="1:58" x14ac:dyDescent="0.2">
      <c r="A119" s="3"/>
      <c r="B119" s="2"/>
      <c r="C119" s="2"/>
      <c r="AX119" s="1" t="s">
        <v>9</v>
      </c>
      <c r="AY119" t="s">
        <v>11</v>
      </c>
      <c r="AZ119">
        <v>0</v>
      </c>
      <c r="BA119">
        <f t="shared" ref="BA119:BC119" si="69">LOG10(BA44)</f>
        <v>0</v>
      </c>
      <c r="BB119">
        <f t="shared" si="69"/>
        <v>0</v>
      </c>
      <c r="BC119">
        <f t="shared" si="69"/>
        <v>0</v>
      </c>
      <c r="BD119">
        <f t="shared" si="27"/>
        <v>0</v>
      </c>
      <c r="BE119">
        <f t="shared" si="28"/>
        <v>0</v>
      </c>
      <c r="BF119">
        <v>0</v>
      </c>
    </row>
    <row r="120" spans="1:58" x14ac:dyDescent="0.2">
      <c r="A120" s="3"/>
      <c r="B120" s="2"/>
      <c r="C120" s="2"/>
      <c r="AX120" s="1" t="s">
        <v>10</v>
      </c>
      <c r="AY120" t="s">
        <v>11</v>
      </c>
      <c r="AZ120" t="s">
        <v>4</v>
      </c>
      <c r="BA120">
        <f t="shared" ref="BA120:BC120" si="70">LOG10(BA45)</f>
        <v>9.8296335325560769</v>
      </c>
      <c r="BB120">
        <f t="shared" si="70"/>
        <v>8.6399160738636791</v>
      </c>
      <c r="BC120">
        <f t="shared" si="70"/>
        <v>10.277027125961999</v>
      </c>
      <c r="BD120">
        <f t="shared" si="27"/>
        <v>9.5821922441272509</v>
      </c>
      <c r="BE120">
        <f t="shared" si="28"/>
        <v>0.84614037998437619</v>
      </c>
      <c r="BF120">
        <f t="shared" si="29"/>
        <v>0.95748038301611105</v>
      </c>
    </row>
    <row r="121" spans="1:58" x14ac:dyDescent="0.2">
      <c r="A121" s="3"/>
      <c r="B121" s="2"/>
      <c r="C121" s="2"/>
      <c r="AX121" s="1" t="s">
        <v>10</v>
      </c>
      <c r="AY121" t="s">
        <v>11</v>
      </c>
      <c r="AZ121" t="s">
        <v>5</v>
      </c>
      <c r="BA121">
        <f t="shared" ref="BA121:BC121" si="71">LOG10(BA46)</f>
        <v>6.0054175839695834</v>
      </c>
      <c r="BB121">
        <f t="shared" si="71"/>
        <v>6.8280915859956846</v>
      </c>
      <c r="BC121">
        <f t="shared" si="71"/>
        <v>0</v>
      </c>
      <c r="BD121">
        <f t="shared" si="27"/>
        <v>4.2778363899884226</v>
      </c>
      <c r="BE121">
        <f t="shared" si="28"/>
        <v>3.7274805516641254</v>
      </c>
      <c r="BF121">
        <f t="shared" si="29"/>
        <v>4.2179638163095019</v>
      </c>
    </row>
    <row r="122" spans="1:58" x14ac:dyDescent="0.2">
      <c r="A122" s="3"/>
      <c r="B122" s="2"/>
      <c r="C122" s="2"/>
      <c r="AX122" s="1" t="s">
        <v>10</v>
      </c>
      <c r="AY122" t="s">
        <v>11</v>
      </c>
      <c r="AZ122" t="s">
        <v>6</v>
      </c>
      <c r="BA122">
        <f t="shared" ref="BA122:BC122" si="72">LOG10(BA47)</f>
        <v>0</v>
      </c>
      <c r="BB122">
        <f t="shared" si="72"/>
        <v>0</v>
      </c>
      <c r="BC122">
        <f t="shared" si="72"/>
        <v>0</v>
      </c>
      <c r="BD122">
        <f t="shared" si="27"/>
        <v>0</v>
      </c>
      <c r="BE122">
        <f t="shared" si="28"/>
        <v>0</v>
      </c>
      <c r="BF122">
        <v>0</v>
      </c>
    </row>
    <row r="123" spans="1:58" x14ac:dyDescent="0.2">
      <c r="A123" s="3"/>
      <c r="B123" s="2"/>
      <c r="C123" s="2"/>
      <c r="AX123" s="1" t="s">
        <v>10</v>
      </c>
      <c r="AY123" t="s">
        <v>11</v>
      </c>
      <c r="AZ123">
        <v>0</v>
      </c>
      <c r="BA123">
        <f t="shared" ref="BA123:BC123" si="73">LOG10(BA48)</f>
        <v>0</v>
      </c>
      <c r="BB123">
        <f t="shared" si="73"/>
        <v>0</v>
      </c>
      <c r="BC123">
        <f t="shared" si="73"/>
        <v>0</v>
      </c>
      <c r="BD123">
        <f t="shared" si="27"/>
        <v>0</v>
      </c>
      <c r="BE123">
        <f t="shared" si="28"/>
        <v>0</v>
      </c>
      <c r="BF123">
        <v>0</v>
      </c>
    </row>
    <row r="124" spans="1:58" x14ac:dyDescent="0.2">
      <c r="A124" s="3"/>
      <c r="B124" s="2"/>
      <c r="C124" s="2"/>
      <c r="AX124" t="s">
        <v>2</v>
      </c>
      <c r="AY124" t="s">
        <v>12</v>
      </c>
      <c r="AZ124" t="s">
        <v>4</v>
      </c>
      <c r="BA124">
        <f t="shared" ref="BA124:BC124" si="74">LOG10(BA49)</f>
        <v>10.842295879090655</v>
      </c>
      <c r="BB124">
        <f t="shared" si="74"/>
        <v>9.8123334103069446</v>
      </c>
      <c r="BC124">
        <f t="shared" si="74"/>
        <v>10.645570558475207</v>
      </c>
      <c r="BD124">
        <f t="shared" si="27"/>
        <v>10.433399949290935</v>
      </c>
      <c r="BE124">
        <f t="shared" si="28"/>
        <v>0.54677961495192673</v>
      </c>
      <c r="BF124">
        <f t="shared" si="29"/>
        <v>0.61872801196326244</v>
      </c>
    </row>
    <row r="125" spans="1:58" x14ac:dyDescent="0.2">
      <c r="A125" s="3"/>
      <c r="B125" s="2"/>
      <c r="C125" s="2"/>
      <c r="AX125" t="s">
        <v>2</v>
      </c>
      <c r="AY125" t="s">
        <v>12</v>
      </c>
      <c r="AZ125" t="s">
        <v>5</v>
      </c>
      <c r="BA125">
        <f t="shared" ref="BA125:BC125" si="75">LOG10(BA50)</f>
        <v>10.313710393180877</v>
      </c>
      <c r="BB125">
        <f t="shared" si="75"/>
        <v>8.85439869616315</v>
      </c>
      <c r="BC125">
        <f t="shared" si="75"/>
        <v>10.821420639252485</v>
      </c>
      <c r="BD125">
        <f t="shared" si="27"/>
        <v>9.9965099095321719</v>
      </c>
      <c r="BE125">
        <f t="shared" si="28"/>
        <v>1.0211542201200394</v>
      </c>
      <c r="BF125">
        <f t="shared" si="29"/>
        <v>1.1555235477795152</v>
      </c>
    </row>
    <row r="126" spans="1:58" x14ac:dyDescent="0.2">
      <c r="A126" s="3"/>
      <c r="B126" s="2"/>
      <c r="C126" s="2"/>
      <c r="AX126" t="s">
        <v>2</v>
      </c>
      <c r="AY126" t="s">
        <v>12</v>
      </c>
      <c r="AZ126" t="s">
        <v>6</v>
      </c>
      <c r="BA126">
        <f t="shared" ref="BA126:BC126" si="76">LOG10(BA51)</f>
        <v>9.9300031272498384</v>
      </c>
      <c r="BB126">
        <f t="shared" si="76"/>
        <v>8.6399160738636791</v>
      </c>
      <c r="BC126">
        <f t="shared" si="76"/>
        <v>10.55560583277099</v>
      </c>
      <c r="BD126">
        <f t="shared" si="27"/>
        <v>9.7085083446281697</v>
      </c>
      <c r="BE126">
        <f t="shared" si="28"/>
        <v>0.9768632284726726</v>
      </c>
      <c r="BF126">
        <f t="shared" si="29"/>
        <v>1.1054044934832681</v>
      </c>
    </row>
    <row r="127" spans="1:58" x14ac:dyDescent="0.2">
      <c r="A127" s="3"/>
      <c r="B127" s="2"/>
      <c r="C127" s="2"/>
      <c r="AX127" t="s">
        <v>2</v>
      </c>
      <c r="AY127" t="s">
        <v>12</v>
      </c>
      <c r="AZ127">
        <v>0</v>
      </c>
      <c r="BA127">
        <f t="shared" ref="BA127:BC127" si="77">LOG10(BA52)</f>
        <v>0</v>
      </c>
      <c r="BB127">
        <f t="shared" si="77"/>
        <v>0</v>
      </c>
      <c r="BC127">
        <f t="shared" si="77"/>
        <v>0</v>
      </c>
      <c r="BD127">
        <f t="shared" si="27"/>
        <v>0</v>
      </c>
      <c r="BE127">
        <f t="shared" si="28"/>
        <v>0</v>
      </c>
      <c r="BF127">
        <v>0</v>
      </c>
    </row>
    <row r="128" spans="1:58" x14ac:dyDescent="0.2">
      <c r="A128" s="3"/>
      <c r="B128" s="2"/>
      <c r="C128" s="2"/>
      <c r="AX128" s="1" t="s">
        <v>7</v>
      </c>
      <c r="AY128" t="s">
        <v>12</v>
      </c>
      <c r="AZ128" t="s">
        <v>4</v>
      </c>
      <c r="BA128">
        <f t="shared" ref="BA128:BC128" si="78">LOG10(BA53)</f>
        <v>10.028530973695128</v>
      </c>
      <c r="BB128">
        <f t="shared" si="78"/>
        <v>9.4498383339738847</v>
      </c>
      <c r="BC128">
        <f t="shared" si="78"/>
        <v>10.55560583277099</v>
      </c>
      <c r="BD128">
        <f t="shared" si="27"/>
        <v>10.011325046813335</v>
      </c>
      <c r="BE128">
        <f t="shared" si="28"/>
        <v>0.55308450827056943</v>
      </c>
      <c r="BF128">
        <f t="shared" si="29"/>
        <v>0.62586253929751068</v>
      </c>
    </row>
    <row r="129" spans="1:58" x14ac:dyDescent="0.2">
      <c r="A129" s="3"/>
      <c r="B129" s="2"/>
      <c r="C129" s="2"/>
      <c r="AX129" s="1" t="s">
        <v>7</v>
      </c>
      <c r="AY129" t="s">
        <v>12</v>
      </c>
      <c r="AZ129" t="s">
        <v>5</v>
      </c>
      <c r="BA129">
        <f t="shared" ref="BA129:BC129" si="79">LOG10(BA54)</f>
        <v>9.8296335325560769</v>
      </c>
      <c r="BB129">
        <f t="shared" si="79"/>
        <v>8.9584435740094577</v>
      </c>
      <c r="BC129" t="s">
        <v>24</v>
      </c>
      <c r="BD129">
        <f>AVERAGE(BA129,BB129)</f>
        <v>9.3940385532827673</v>
      </c>
      <c r="BE129">
        <f>STDEV(BA129,BB129)</f>
        <v>0.61602432738994162</v>
      </c>
      <c r="BF129">
        <f>CONFIDENCE(0.05,BE129,2)</f>
        <v>0.85375047122215786</v>
      </c>
    </row>
    <row r="130" spans="1:58" x14ac:dyDescent="0.2">
      <c r="A130" s="3"/>
      <c r="B130" s="2"/>
      <c r="C130" s="2"/>
      <c r="AX130" s="1" t="s">
        <v>7</v>
      </c>
      <c r="AY130" t="s">
        <v>12</v>
      </c>
      <c r="AZ130" t="s">
        <v>6</v>
      </c>
      <c r="BA130">
        <f t="shared" ref="BA130:BC130" si="80">LOG10(BA55)</f>
        <v>9.4082710143898076</v>
      </c>
      <c r="BB130">
        <f t="shared" si="80"/>
        <v>8.748251760059091</v>
      </c>
      <c r="BC130">
        <f t="shared" si="80"/>
        <v>10.181114056764674</v>
      </c>
      <c r="BD130">
        <f t="shared" si="27"/>
        <v>9.4458789437378581</v>
      </c>
      <c r="BE130">
        <f t="shared" si="28"/>
        <v>0.71717107972399818</v>
      </c>
      <c r="BF130">
        <f t="shared" si="29"/>
        <v>0.81154056270768105</v>
      </c>
    </row>
    <row r="131" spans="1:58" x14ac:dyDescent="0.2">
      <c r="A131" s="3"/>
      <c r="B131" s="2"/>
      <c r="C131" s="2"/>
      <c r="AX131" s="1" t="s">
        <v>7</v>
      </c>
      <c r="AY131" t="s">
        <v>12</v>
      </c>
      <c r="AZ131">
        <v>0</v>
      </c>
      <c r="BA131">
        <f t="shared" ref="BA131:BC131" si="81">LOG10(BA56)</f>
        <v>0</v>
      </c>
      <c r="BB131">
        <f t="shared" si="81"/>
        <v>0</v>
      </c>
      <c r="BC131">
        <f t="shared" si="81"/>
        <v>0</v>
      </c>
      <c r="BD131">
        <f t="shared" si="27"/>
        <v>0</v>
      </c>
      <c r="BE131">
        <f t="shared" si="28"/>
        <v>0</v>
      </c>
      <c r="BF131">
        <v>0</v>
      </c>
    </row>
    <row r="132" spans="1:58" x14ac:dyDescent="0.2">
      <c r="A132" s="3"/>
      <c r="B132" s="2"/>
      <c r="C132" s="2"/>
      <c r="AX132" s="1" t="s">
        <v>8</v>
      </c>
      <c r="AY132" t="s">
        <v>12</v>
      </c>
      <c r="AZ132" t="s">
        <v>4</v>
      </c>
      <c r="BA132">
        <f t="shared" ref="BA132:BC132" si="82">LOG10(BA57)</f>
        <v>10.495748740504869</v>
      </c>
      <c r="BB132">
        <f t="shared" si="82"/>
        <v>9.3551674007917782</v>
      </c>
      <c r="BC132">
        <f t="shared" si="82"/>
        <v>10.734161723143108</v>
      </c>
      <c r="BD132">
        <f t="shared" si="27"/>
        <v>10.195025954813252</v>
      </c>
      <c r="BE132">
        <f t="shared" si="28"/>
        <v>0.73704272647173974</v>
      </c>
      <c r="BF132">
        <f t="shared" si="29"/>
        <v>0.83402703468002648</v>
      </c>
    </row>
    <row r="133" spans="1:58" x14ac:dyDescent="0.2">
      <c r="A133" s="2"/>
      <c r="B133" s="2"/>
      <c r="C133" s="2"/>
      <c r="AX133" s="1" t="s">
        <v>8</v>
      </c>
      <c r="AY133" t="s">
        <v>12</v>
      </c>
      <c r="AZ133" t="s">
        <v>5</v>
      </c>
      <c r="BA133">
        <f t="shared" ref="BA133:BC133" si="83">LOG10(BA58)</f>
        <v>10.584504760832059</v>
      </c>
      <c r="BB133">
        <f t="shared" si="83"/>
        <v>8.748251760059091</v>
      </c>
      <c r="BC133">
        <f t="shared" si="83"/>
        <v>10.371380563764829</v>
      </c>
      <c r="BD133">
        <f t="shared" si="27"/>
        <v>9.9013790282186616</v>
      </c>
      <c r="BE133">
        <f t="shared" si="28"/>
        <v>1.0043069019347375</v>
      </c>
      <c r="BF133">
        <f t="shared" si="29"/>
        <v>1.1364593628635855</v>
      </c>
    </row>
    <row r="134" spans="1:58" x14ac:dyDescent="0.2">
      <c r="A134" s="2"/>
      <c r="B134" s="2"/>
      <c r="C134" s="2"/>
      <c r="AX134" s="1" t="s">
        <v>8</v>
      </c>
      <c r="AY134" t="s">
        <v>12</v>
      </c>
      <c r="AZ134" t="s">
        <v>6</v>
      </c>
      <c r="BA134">
        <f t="shared" ref="BA134:BC134" si="84">LOG10(BA59)</f>
        <v>9.7273520215296507</v>
      </c>
      <c r="BB134">
        <f t="shared" si="84"/>
        <v>8.6399160738636791</v>
      </c>
      <c r="BC134">
        <f t="shared" si="84"/>
        <v>10.645570558475207</v>
      </c>
      <c r="BD134">
        <f t="shared" si="27"/>
        <v>9.6709462179561783</v>
      </c>
      <c r="BE134">
        <f t="shared" si="28"/>
        <v>1.0040162792097347</v>
      </c>
      <c r="BF134">
        <f t="shared" si="29"/>
        <v>1.1361304983339739</v>
      </c>
    </row>
    <row r="135" spans="1:58" x14ac:dyDescent="0.2">
      <c r="A135" s="2"/>
      <c r="B135" s="2"/>
      <c r="C135" s="2"/>
      <c r="AX135" s="1" t="s">
        <v>8</v>
      </c>
      <c r="AY135" t="s">
        <v>12</v>
      </c>
      <c r="AZ135">
        <v>0</v>
      </c>
      <c r="BA135">
        <f t="shared" ref="BA135:BC135" si="85">LOG10(BA60)</f>
        <v>0</v>
      </c>
      <c r="BB135">
        <f t="shared" si="85"/>
        <v>0</v>
      </c>
      <c r="BC135">
        <f t="shared" si="85"/>
        <v>0</v>
      </c>
      <c r="BD135">
        <f t="shared" si="27"/>
        <v>0</v>
      </c>
      <c r="BE135">
        <f t="shared" si="28"/>
        <v>0</v>
      </c>
      <c r="BF135">
        <v>0</v>
      </c>
    </row>
    <row r="136" spans="1:58" x14ac:dyDescent="0.2">
      <c r="A136" s="2"/>
      <c r="B136" s="2"/>
      <c r="C136" s="2"/>
      <c r="AX136" s="1" t="s">
        <v>9</v>
      </c>
      <c r="AY136" t="s">
        <v>12</v>
      </c>
      <c r="AZ136" t="s">
        <v>4</v>
      </c>
      <c r="BA136">
        <f t="shared" ref="BA136:BC136" si="86">LOG10(BA61)</f>
        <v>10.842295879090655</v>
      </c>
      <c r="BB136">
        <f t="shared" si="86"/>
        <v>9.4498383339738847</v>
      </c>
      <c r="BC136">
        <f t="shared" si="86"/>
        <v>10.821420639252485</v>
      </c>
      <c r="BD136">
        <f t="shared" si="27"/>
        <v>10.37118495077234</v>
      </c>
      <c r="BE136">
        <f t="shared" si="28"/>
        <v>0.79797784124876991</v>
      </c>
      <c r="BF136">
        <f t="shared" si="29"/>
        <v>0.9029803412660079</v>
      </c>
    </row>
    <row r="137" spans="1:58" x14ac:dyDescent="0.2">
      <c r="A137" s="3"/>
      <c r="B137" s="2"/>
      <c r="C137" s="2"/>
      <c r="AX137" s="1" t="s">
        <v>9</v>
      </c>
      <c r="AY137" t="s">
        <v>12</v>
      </c>
      <c r="AZ137" t="s">
        <v>5</v>
      </c>
      <c r="BA137">
        <f t="shared" ref="BA137:BC137" si="87">LOG10(BA62)</f>
        <v>10.757733234199302</v>
      </c>
      <c r="BB137">
        <f t="shared" si="87"/>
        <v>9.2587592896763393</v>
      </c>
      <c r="BC137">
        <f t="shared" si="87"/>
        <v>10.277027125961999</v>
      </c>
      <c r="BD137">
        <f t="shared" si="27"/>
        <v>10.097839883279214</v>
      </c>
      <c r="BE137">
        <f t="shared" si="28"/>
        <v>0.76538341538400012</v>
      </c>
      <c r="BF137">
        <f t="shared" si="29"/>
        <v>0.86609695394703101</v>
      </c>
    </row>
    <row r="138" spans="1:58" x14ac:dyDescent="0.2">
      <c r="A138" s="3"/>
      <c r="B138" s="2"/>
      <c r="C138" s="2"/>
      <c r="AX138" s="1" t="s">
        <v>9</v>
      </c>
      <c r="AY138" t="s">
        <v>12</v>
      </c>
      <c r="AZ138" t="s">
        <v>6</v>
      </c>
      <c r="BA138">
        <f t="shared" ref="BA138:BC138" si="88">LOG10(BA63)</f>
        <v>10.12528344668484</v>
      </c>
      <c r="BB138">
        <f t="shared" si="88"/>
        <v>8.9584435740094577</v>
      </c>
      <c r="BC138">
        <f t="shared" si="88"/>
        <v>10.371380563764829</v>
      </c>
      <c r="BD138">
        <f t="shared" si="27"/>
        <v>9.8183691948197094</v>
      </c>
      <c r="BE138">
        <f t="shared" si="28"/>
        <v>0.75481454858342012</v>
      </c>
      <c r="BF138">
        <f t="shared" si="29"/>
        <v>0.85413737505014342</v>
      </c>
    </row>
    <row r="139" spans="1:58" x14ac:dyDescent="0.2">
      <c r="A139" s="3"/>
      <c r="B139" s="2"/>
      <c r="C139" s="2"/>
      <c r="AX139" s="1" t="s">
        <v>9</v>
      </c>
      <c r="AY139" t="s">
        <v>12</v>
      </c>
      <c r="AZ139">
        <v>0</v>
      </c>
      <c r="BA139">
        <f t="shared" ref="BA139:BC139" si="89">LOG10(BA64)</f>
        <v>0</v>
      </c>
      <c r="BB139">
        <f t="shared" si="89"/>
        <v>0</v>
      </c>
      <c r="BC139">
        <f t="shared" si="89"/>
        <v>0</v>
      </c>
      <c r="BD139">
        <f t="shared" si="27"/>
        <v>0</v>
      </c>
      <c r="BE139">
        <f t="shared" si="28"/>
        <v>0</v>
      </c>
      <c r="BF139">
        <v>0</v>
      </c>
    </row>
    <row r="140" spans="1:58" x14ac:dyDescent="0.2">
      <c r="A140" s="3"/>
      <c r="B140" s="2"/>
      <c r="C140" s="2"/>
      <c r="AX140" s="1" t="s">
        <v>10</v>
      </c>
      <c r="AY140" t="s">
        <v>12</v>
      </c>
      <c r="AZ140" t="s">
        <v>4</v>
      </c>
      <c r="BA140">
        <f t="shared" ref="BA140:BC140" si="90">LOG10(BA65)</f>
        <v>10.12528344668484</v>
      </c>
      <c r="BB140">
        <f t="shared" si="90"/>
        <v>8.85439869616315</v>
      </c>
      <c r="BC140">
        <f t="shared" si="90"/>
        <v>9.3507558748583968</v>
      </c>
      <c r="BD140">
        <f t="shared" si="27"/>
        <v>9.4434793392354628</v>
      </c>
      <c r="BE140">
        <f t="shared" si="28"/>
        <v>0.64049609125404361</v>
      </c>
      <c r="BF140">
        <f t="shared" si="29"/>
        <v>0.72477623959462545</v>
      </c>
    </row>
    <row r="141" spans="1:58" x14ac:dyDescent="0.2">
      <c r="A141" s="3"/>
      <c r="B141" s="2"/>
      <c r="C141" s="2"/>
      <c r="AX141" s="1" t="s">
        <v>10</v>
      </c>
      <c r="AY141" t="s">
        <v>12</v>
      </c>
      <c r="AZ141" t="s">
        <v>5</v>
      </c>
      <c r="BA141">
        <f t="shared" ref="BA141:BC141" si="91">LOG10(BA66)</f>
        <v>8.7068906663865295</v>
      </c>
      <c r="BB141">
        <f t="shared" si="91"/>
        <v>7.6819813672168049</v>
      </c>
      <c r="BC141">
        <f t="shared" si="91"/>
        <v>0</v>
      </c>
      <c r="BD141">
        <f t="shared" si="27"/>
        <v>5.4629573445344448</v>
      </c>
      <c r="BE141">
        <f t="shared" si="28"/>
        <v>4.7587327072481447</v>
      </c>
      <c r="BF141">
        <f t="shared" si="29"/>
        <v>5.3849140438036791</v>
      </c>
    </row>
    <row r="142" spans="1:58" x14ac:dyDescent="0.2">
      <c r="A142" s="3"/>
      <c r="B142" s="2"/>
      <c r="C142" s="2"/>
      <c r="AX142" s="1" t="s">
        <v>10</v>
      </c>
      <c r="AY142" t="s">
        <v>12</v>
      </c>
      <c r="AZ142" t="s">
        <v>6</v>
      </c>
      <c r="BA142">
        <f t="shared" ref="BA142:BC142" si="92">LOG10(BA67)</f>
        <v>0</v>
      </c>
      <c r="BB142">
        <f t="shared" si="92"/>
        <v>0</v>
      </c>
      <c r="BC142">
        <f t="shared" si="92"/>
        <v>0</v>
      </c>
      <c r="BD142">
        <f t="shared" si="27"/>
        <v>0</v>
      </c>
      <c r="BE142">
        <f t="shared" si="28"/>
        <v>0</v>
      </c>
      <c r="BF142">
        <v>0</v>
      </c>
    </row>
    <row r="143" spans="1:58" x14ac:dyDescent="0.2">
      <c r="A143" s="3"/>
      <c r="B143" s="2"/>
      <c r="C143" s="2"/>
      <c r="AX143" s="1" t="s">
        <v>10</v>
      </c>
      <c r="AY143" t="s">
        <v>12</v>
      </c>
      <c r="AZ143">
        <v>0</v>
      </c>
      <c r="BA143">
        <f t="shared" ref="BA143:BC143" si="93">LOG10(BA68)</f>
        <v>0</v>
      </c>
      <c r="BB143">
        <f t="shared" si="93"/>
        <v>0</v>
      </c>
      <c r="BC143">
        <f t="shared" si="93"/>
        <v>0</v>
      </c>
      <c r="BD143">
        <f t="shared" ref="BD143" si="94">AVERAGE(BA143,BB143,BC143)</f>
        <v>0</v>
      </c>
      <c r="BE143">
        <f t="shared" ref="BE143" si="95">STDEV(BA143,BB143,BC143)</f>
        <v>0</v>
      </c>
      <c r="BF143">
        <v>0</v>
      </c>
    </row>
    <row r="144" spans="1:58" x14ac:dyDescent="0.2">
      <c r="A144" s="3"/>
      <c r="B144" s="2"/>
      <c r="C144" s="2"/>
    </row>
    <row r="145" spans="1:3" x14ac:dyDescent="0.2">
      <c r="A145" s="3"/>
      <c r="B145" s="2"/>
      <c r="C145" s="2"/>
    </row>
    <row r="146" spans="1:3" x14ac:dyDescent="0.2">
      <c r="A146" s="3"/>
      <c r="B146" s="2"/>
      <c r="C146" s="2"/>
    </row>
    <row r="147" spans="1:3" x14ac:dyDescent="0.2">
      <c r="A147" s="3"/>
      <c r="B147" s="2"/>
      <c r="C147" s="2"/>
    </row>
    <row r="148" spans="1:3" x14ac:dyDescent="0.2">
      <c r="A148" s="3"/>
      <c r="B148" s="2"/>
      <c r="C148" s="2"/>
    </row>
    <row r="149" spans="1:3" x14ac:dyDescent="0.2">
      <c r="A149" s="3"/>
      <c r="B149" s="2"/>
      <c r="C149" s="2"/>
    </row>
    <row r="150" spans="1:3" x14ac:dyDescent="0.2">
      <c r="A150" s="3"/>
      <c r="B150" s="2"/>
      <c r="C150" s="2"/>
    </row>
    <row r="151" spans="1:3" x14ac:dyDescent="0.2">
      <c r="A151" s="3"/>
      <c r="B151" s="2"/>
      <c r="C151" s="2"/>
    </row>
    <row r="152" spans="1:3" x14ac:dyDescent="0.2">
      <c r="A152" s="3"/>
      <c r="B152" s="2"/>
      <c r="C152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9EB1-30B6-8844-B793-1C8B58EEB595}">
  <dimension ref="A1:BD150"/>
  <sheetViews>
    <sheetView zoomScale="80" zoomScaleNormal="80" workbookViewId="0">
      <selection activeCell="AW78" sqref="AW78:AW83"/>
    </sheetView>
  </sheetViews>
  <sheetFormatPr baseColWidth="10" defaultColWidth="11" defaultRowHeight="16" x14ac:dyDescent="0.2"/>
  <cols>
    <col min="54" max="55" width="12.83203125" bestFit="1" customWidth="1"/>
    <col min="56" max="56" width="17.83203125" customWidth="1"/>
  </cols>
  <sheetData>
    <row r="1" spans="1:56" x14ac:dyDescent="0.2">
      <c r="A1" t="s">
        <v>25</v>
      </c>
      <c r="L1" t="s">
        <v>26</v>
      </c>
      <c r="W1" t="s">
        <v>27</v>
      </c>
      <c r="AV1" t="s">
        <v>41</v>
      </c>
    </row>
    <row r="2" spans="1:56" x14ac:dyDescent="0.2">
      <c r="A2" t="s">
        <v>0</v>
      </c>
      <c r="B2" t="s">
        <v>17</v>
      </c>
      <c r="C2" t="s">
        <v>1</v>
      </c>
      <c r="D2" t="s">
        <v>13</v>
      </c>
      <c r="E2" t="s">
        <v>14</v>
      </c>
      <c r="F2" t="s">
        <v>15</v>
      </c>
      <c r="G2" t="s">
        <v>16</v>
      </c>
      <c r="H2" t="s">
        <v>38</v>
      </c>
      <c r="I2" t="s">
        <v>23</v>
      </c>
      <c r="L2" t="s">
        <v>0</v>
      </c>
      <c r="M2" t="s">
        <v>17</v>
      </c>
      <c r="N2" t="s">
        <v>1</v>
      </c>
      <c r="O2" t="s">
        <v>13</v>
      </c>
      <c r="P2" t="s">
        <v>14</v>
      </c>
      <c r="Q2" t="s">
        <v>15</v>
      </c>
      <c r="R2" t="s">
        <v>16</v>
      </c>
      <c r="S2" t="s">
        <v>38</v>
      </c>
      <c r="T2" t="s">
        <v>23</v>
      </c>
      <c r="W2" t="s">
        <v>0</v>
      </c>
      <c r="X2" t="s">
        <v>17</v>
      </c>
      <c r="Y2" t="s">
        <v>1</v>
      </c>
      <c r="Z2" t="s">
        <v>13</v>
      </c>
      <c r="AA2" t="s">
        <v>14</v>
      </c>
      <c r="AB2" t="s">
        <v>15</v>
      </c>
      <c r="AC2" t="s">
        <v>16</v>
      </c>
      <c r="AD2" t="s">
        <v>38</v>
      </c>
      <c r="AE2" t="s">
        <v>23</v>
      </c>
      <c r="AV2" t="s">
        <v>0</v>
      </c>
      <c r="AW2" t="s">
        <v>17</v>
      </c>
      <c r="AX2" t="s">
        <v>1</v>
      </c>
      <c r="AY2" t="s">
        <v>25</v>
      </c>
      <c r="AZ2" t="s">
        <v>26</v>
      </c>
      <c r="BA2" t="s">
        <v>27</v>
      </c>
      <c r="BB2" t="s">
        <v>22</v>
      </c>
      <c r="BC2" t="s">
        <v>45</v>
      </c>
      <c r="BD2" t="s">
        <v>39</v>
      </c>
    </row>
    <row r="3" spans="1:56" x14ac:dyDescent="0.2">
      <c r="A3" t="s">
        <v>18</v>
      </c>
      <c r="B3" t="s">
        <v>24</v>
      </c>
      <c r="C3" t="s">
        <v>19</v>
      </c>
      <c r="D3">
        <v>18</v>
      </c>
      <c r="E3">
        <v>16</v>
      </c>
      <c r="F3">
        <v>16</v>
      </c>
      <c r="G3">
        <v>17</v>
      </c>
      <c r="H3">
        <f>AVERAGE(D3:G3)</f>
        <v>16.75</v>
      </c>
      <c r="I3">
        <f>(H3/4)</f>
        <v>4.1875</v>
      </c>
      <c r="L3" t="s">
        <v>18</v>
      </c>
      <c r="M3" t="s">
        <v>24</v>
      </c>
      <c r="N3" t="s">
        <v>19</v>
      </c>
      <c r="O3">
        <v>16</v>
      </c>
      <c r="P3">
        <v>17</v>
      </c>
      <c r="Q3">
        <v>17</v>
      </c>
      <c r="R3">
        <v>17</v>
      </c>
      <c r="S3">
        <f>AVERAGE(O3:R3)</f>
        <v>16.75</v>
      </c>
      <c r="T3">
        <f>(S3/4)</f>
        <v>4.1875</v>
      </c>
      <c r="W3" t="s">
        <v>18</v>
      </c>
      <c r="X3" t="s">
        <v>24</v>
      </c>
      <c r="Y3" t="s">
        <v>19</v>
      </c>
      <c r="Z3">
        <v>17</v>
      </c>
      <c r="AA3">
        <v>18</v>
      </c>
      <c r="AB3">
        <v>17</v>
      </c>
      <c r="AC3">
        <v>17</v>
      </c>
      <c r="AD3">
        <f>AVERAGE(Z3:AC3)</f>
        <v>17.25</v>
      </c>
      <c r="AE3">
        <f>(AD3/4)</f>
        <v>4.3125</v>
      </c>
      <c r="AH3" t="s">
        <v>23</v>
      </c>
      <c r="AI3" t="s">
        <v>40</v>
      </c>
      <c r="AV3" t="s">
        <v>18</v>
      </c>
      <c r="AW3" t="s">
        <v>24</v>
      </c>
      <c r="AX3" t="s">
        <v>19</v>
      </c>
      <c r="AY3">
        <f>(2.6227*I3^12.275)+1</f>
        <v>113043094.11948416</v>
      </c>
      <c r="AZ3">
        <f>(22.488*T3^10.154)+1</f>
        <v>46481494.64808201</v>
      </c>
      <c r="BA3">
        <f>(9.8831*AE3^10.711)+1</f>
        <v>62155086.236377157</v>
      </c>
      <c r="BB3">
        <f>AVERAGE(AY3,AZ3,BA3)</f>
        <v>73893225.001314446</v>
      </c>
      <c r="BC3">
        <f>STDEV(AY3,AZ3,BA3)</f>
        <v>34798700.511607222</v>
      </c>
      <c r="BD3">
        <f>CONFIDENCE(0.05,BC3,3)</f>
        <v>39377713.063323908</v>
      </c>
    </row>
    <row r="4" spans="1:56" x14ac:dyDescent="0.2">
      <c r="A4" t="s">
        <v>18</v>
      </c>
      <c r="B4" t="s">
        <v>24</v>
      </c>
      <c r="C4" t="s">
        <v>4</v>
      </c>
      <c r="D4">
        <v>13</v>
      </c>
      <c r="E4">
        <v>13</v>
      </c>
      <c r="F4">
        <v>14</v>
      </c>
      <c r="G4">
        <v>14</v>
      </c>
      <c r="H4">
        <f t="shared" ref="H4:H67" si="0">AVERAGE(D4:G4)</f>
        <v>13.5</v>
      </c>
      <c r="I4">
        <f t="shared" ref="I4:I67" si="1">(H4/4)</f>
        <v>3.375</v>
      </c>
      <c r="L4" t="s">
        <v>18</v>
      </c>
      <c r="M4" t="s">
        <v>24</v>
      </c>
      <c r="N4" t="s">
        <v>4</v>
      </c>
      <c r="O4">
        <v>16</v>
      </c>
      <c r="P4">
        <v>16</v>
      </c>
      <c r="Q4">
        <v>16</v>
      </c>
      <c r="R4">
        <v>15</v>
      </c>
      <c r="S4">
        <f t="shared" ref="S4:S67" si="2">AVERAGE(O4:R4)</f>
        <v>15.75</v>
      </c>
      <c r="T4">
        <f t="shared" ref="T4:T67" si="3">(S4/4)</f>
        <v>3.9375</v>
      </c>
      <c r="W4" t="s">
        <v>18</v>
      </c>
      <c r="X4" t="s">
        <v>24</v>
      </c>
      <c r="Y4" t="s">
        <v>4</v>
      </c>
      <c r="Z4">
        <v>14</v>
      </c>
      <c r="AA4">
        <v>15</v>
      </c>
      <c r="AB4">
        <v>15</v>
      </c>
      <c r="AC4">
        <v>15</v>
      </c>
      <c r="AD4">
        <f t="shared" ref="AD4:AD67" si="4">AVERAGE(Z4:AC4)</f>
        <v>14.75</v>
      </c>
      <c r="AE4">
        <f t="shared" ref="AE4:AE67" si="5">(AD4/4)</f>
        <v>3.6875</v>
      </c>
      <c r="AH4">
        <v>4.1875</v>
      </c>
      <c r="AI4" s="4">
        <f>1*10^8</f>
        <v>100000000</v>
      </c>
      <c r="AV4" t="s">
        <v>18</v>
      </c>
      <c r="AW4" t="s">
        <v>24</v>
      </c>
      <c r="AX4" t="s">
        <v>4</v>
      </c>
      <c r="AY4">
        <f t="shared" ref="AY4:AY8" si="6">(2.6227*I4^12.275)+1</f>
        <v>8004040.6429940909</v>
      </c>
      <c r="AZ4">
        <f t="shared" ref="AZ4:AZ8" si="7">(22.488*T4^10.154)+1</f>
        <v>24878287.671071216</v>
      </c>
      <c r="BA4">
        <f t="shared" ref="BA4:BA8" si="8">(9.8831*AE4^10.711)+1</f>
        <v>11618765.582004389</v>
      </c>
      <c r="BB4">
        <f t="shared" ref="BB4:BB66" si="9">AVERAGE(AY4,AZ4,BA4)</f>
        <v>14833697.965356566</v>
      </c>
      <c r="BC4">
        <f t="shared" ref="BC4:BC66" si="10">STDEV(AY4,AZ4,BA4)</f>
        <v>8884643.8230965249</v>
      </c>
      <c r="BD4">
        <f t="shared" ref="BD4:BD66" si="11">CONFIDENCE(0.05,BC4,3)</f>
        <v>10053736.202564005</v>
      </c>
    </row>
    <row r="5" spans="1:56" x14ac:dyDescent="0.2">
      <c r="A5" t="s">
        <v>18</v>
      </c>
      <c r="B5" t="s">
        <v>24</v>
      </c>
      <c r="C5" t="s">
        <v>5</v>
      </c>
      <c r="D5">
        <v>11</v>
      </c>
      <c r="E5">
        <v>11</v>
      </c>
      <c r="F5">
        <v>12</v>
      </c>
      <c r="G5">
        <v>11</v>
      </c>
      <c r="H5">
        <f t="shared" si="0"/>
        <v>11.25</v>
      </c>
      <c r="I5">
        <f t="shared" si="1"/>
        <v>2.8125</v>
      </c>
      <c r="L5" t="s">
        <v>18</v>
      </c>
      <c r="M5" t="s">
        <v>24</v>
      </c>
      <c r="N5" t="s">
        <v>5</v>
      </c>
      <c r="O5">
        <v>11</v>
      </c>
      <c r="P5">
        <v>12</v>
      </c>
      <c r="Q5">
        <v>12</v>
      </c>
      <c r="R5">
        <v>11</v>
      </c>
      <c r="S5">
        <f t="shared" si="2"/>
        <v>11.5</v>
      </c>
      <c r="T5">
        <f t="shared" si="3"/>
        <v>2.875</v>
      </c>
      <c r="W5" t="s">
        <v>18</v>
      </c>
      <c r="X5" t="s">
        <v>24</v>
      </c>
      <c r="Y5" t="s">
        <v>5</v>
      </c>
      <c r="Z5">
        <v>12</v>
      </c>
      <c r="AA5">
        <v>12</v>
      </c>
      <c r="AB5">
        <v>11</v>
      </c>
      <c r="AC5">
        <v>12</v>
      </c>
      <c r="AD5">
        <f t="shared" si="4"/>
        <v>11.75</v>
      </c>
      <c r="AE5">
        <f t="shared" si="5"/>
        <v>2.9375</v>
      </c>
      <c r="AH5">
        <v>3.375</v>
      </c>
      <c r="AI5">
        <f>1*10^7</f>
        <v>10000000</v>
      </c>
      <c r="AV5" t="s">
        <v>18</v>
      </c>
      <c r="AW5" t="s">
        <v>24</v>
      </c>
      <c r="AX5" t="s">
        <v>5</v>
      </c>
      <c r="AY5">
        <f t="shared" si="6"/>
        <v>853807.45869657025</v>
      </c>
      <c r="AZ5">
        <f t="shared" si="7"/>
        <v>1020845.4020490254</v>
      </c>
      <c r="BA5">
        <f t="shared" si="8"/>
        <v>1017195.9884754551</v>
      </c>
      <c r="BB5">
        <f t="shared" si="9"/>
        <v>963949.61640701687</v>
      </c>
      <c r="BC5">
        <f t="shared" si="10"/>
        <v>95403.358083939689</v>
      </c>
      <c r="BD5">
        <f t="shared" si="11"/>
        <v>107957.07899074676</v>
      </c>
    </row>
    <row r="6" spans="1:56" x14ac:dyDescent="0.2">
      <c r="A6" t="s">
        <v>18</v>
      </c>
      <c r="B6" t="s">
        <v>24</v>
      </c>
      <c r="C6" t="s">
        <v>6</v>
      </c>
      <c r="D6">
        <v>9</v>
      </c>
      <c r="E6">
        <v>10</v>
      </c>
      <c r="F6">
        <v>10</v>
      </c>
      <c r="G6">
        <v>10</v>
      </c>
      <c r="H6">
        <f t="shared" si="0"/>
        <v>9.75</v>
      </c>
      <c r="I6">
        <f t="shared" si="1"/>
        <v>2.4375</v>
      </c>
      <c r="L6" t="s">
        <v>18</v>
      </c>
      <c r="M6" t="s">
        <v>24</v>
      </c>
      <c r="N6" t="s">
        <v>6</v>
      </c>
      <c r="O6">
        <v>8</v>
      </c>
      <c r="P6">
        <v>9</v>
      </c>
      <c r="Q6">
        <v>9</v>
      </c>
      <c r="R6">
        <v>9</v>
      </c>
      <c r="S6">
        <f t="shared" si="2"/>
        <v>8.75</v>
      </c>
      <c r="T6">
        <f t="shared" si="3"/>
        <v>2.1875</v>
      </c>
      <c r="W6" t="s">
        <v>18</v>
      </c>
      <c r="X6" t="s">
        <v>24</v>
      </c>
      <c r="Y6" t="s">
        <v>6</v>
      </c>
      <c r="Z6">
        <v>10</v>
      </c>
      <c r="AA6">
        <v>10</v>
      </c>
      <c r="AB6">
        <v>11</v>
      </c>
      <c r="AC6">
        <v>10</v>
      </c>
      <c r="AD6">
        <f t="shared" si="4"/>
        <v>10.25</v>
      </c>
      <c r="AE6">
        <f t="shared" si="5"/>
        <v>2.5625</v>
      </c>
      <c r="AH6">
        <v>2.8125</v>
      </c>
      <c r="AI6">
        <f>1*10^6</f>
        <v>1000000</v>
      </c>
      <c r="AV6" t="s">
        <v>18</v>
      </c>
      <c r="AW6" t="s">
        <v>24</v>
      </c>
      <c r="AX6" t="s">
        <v>6</v>
      </c>
      <c r="AY6">
        <f t="shared" si="6"/>
        <v>147399.77710080723</v>
      </c>
      <c r="AZ6">
        <f t="shared" si="7"/>
        <v>63648.807954625612</v>
      </c>
      <c r="BA6">
        <f t="shared" si="8"/>
        <v>235555.7925865828</v>
      </c>
      <c r="BB6">
        <f t="shared" si="9"/>
        <v>148868.12588067187</v>
      </c>
      <c r="BC6">
        <f t="shared" si="10"/>
        <v>85962.898260921167</v>
      </c>
      <c r="BD6">
        <f t="shared" si="11"/>
        <v>97274.389331899729</v>
      </c>
    </row>
    <row r="7" spans="1:56" x14ac:dyDescent="0.2">
      <c r="A7" t="s">
        <v>18</v>
      </c>
      <c r="B7" t="s">
        <v>24</v>
      </c>
      <c r="C7" t="s">
        <v>20</v>
      </c>
      <c r="D7">
        <v>8</v>
      </c>
      <c r="E7">
        <v>8</v>
      </c>
      <c r="F7">
        <v>7</v>
      </c>
      <c r="G7">
        <v>8</v>
      </c>
      <c r="H7">
        <f t="shared" si="0"/>
        <v>7.75</v>
      </c>
      <c r="I7">
        <f t="shared" si="1"/>
        <v>1.9375</v>
      </c>
      <c r="L7" t="s">
        <v>18</v>
      </c>
      <c r="M7" t="s">
        <v>24</v>
      </c>
      <c r="N7" t="s">
        <v>20</v>
      </c>
      <c r="O7">
        <v>8</v>
      </c>
      <c r="P7">
        <v>8</v>
      </c>
      <c r="Q7">
        <v>7</v>
      </c>
      <c r="R7">
        <v>7</v>
      </c>
      <c r="S7">
        <f t="shared" si="2"/>
        <v>7.5</v>
      </c>
      <c r="T7">
        <f t="shared" si="3"/>
        <v>1.875</v>
      </c>
      <c r="W7" t="s">
        <v>18</v>
      </c>
      <c r="X7" t="s">
        <v>24</v>
      </c>
      <c r="Y7" t="s">
        <v>20</v>
      </c>
      <c r="Z7">
        <v>8</v>
      </c>
      <c r="AA7">
        <v>7</v>
      </c>
      <c r="AB7">
        <v>7</v>
      </c>
      <c r="AC7">
        <v>7</v>
      </c>
      <c r="AD7">
        <f t="shared" si="4"/>
        <v>7.25</v>
      </c>
      <c r="AE7">
        <f t="shared" si="5"/>
        <v>1.8125</v>
      </c>
      <c r="AH7">
        <v>2.4375</v>
      </c>
      <c r="AI7">
        <f>1*10^5</f>
        <v>100000</v>
      </c>
      <c r="AV7" t="s">
        <v>18</v>
      </c>
      <c r="AW7" t="s">
        <v>24</v>
      </c>
      <c r="AX7" t="s">
        <v>20</v>
      </c>
      <c r="AY7">
        <f t="shared" si="6"/>
        <v>8804.2010591989256</v>
      </c>
      <c r="AZ7">
        <f t="shared" si="7"/>
        <v>13305.720304793862</v>
      </c>
      <c r="BA7">
        <f t="shared" si="8"/>
        <v>5772.7699263684272</v>
      </c>
      <c r="BB7">
        <f t="shared" si="9"/>
        <v>9294.230430120404</v>
      </c>
      <c r="BC7">
        <f t="shared" si="10"/>
        <v>3790.3076312127009</v>
      </c>
      <c r="BD7">
        <f t="shared" si="11"/>
        <v>4289.0580432403385</v>
      </c>
    </row>
    <row r="8" spans="1:56" x14ac:dyDescent="0.2">
      <c r="A8" t="s">
        <v>18</v>
      </c>
      <c r="B8" t="s">
        <v>24</v>
      </c>
      <c r="C8" t="s">
        <v>21</v>
      </c>
      <c r="D8">
        <v>7.5</v>
      </c>
      <c r="E8">
        <v>7</v>
      </c>
      <c r="F8">
        <v>7.5</v>
      </c>
      <c r="G8">
        <v>7</v>
      </c>
      <c r="H8">
        <f t="shared" si="0"/>
        <v>7.25</v>
      </c>
      <c r="I8">
        <f>(H8/5)</f>
        <v>1.45</v>
      </c>
      <c r="L8" t="s">
        <v>18</v>
      </c>
      <c r="M8" t="s">
        <v>24</v>
      </c>
      <c r="N8" t="s">
        <v>21</v>
      </c>
      <c r="O8">
        <v>8</v>
      </c>
      <c r="P8">
        <v>8</v>
      </c>
      <c r="Q8">
        <v>8</v>
      </c>
      <c r="R8">
        <v>8</v>
      </c>
      <c r="S8">
        <f t="shared" si="2"/>
        <v>8</v>
      </c>
      <c r="T8">
        <f>(S8/5)</f>
        <v>1.6</v>
      </c>
      <c r="W8" t="s">
        <v>18</v>
      </c>
      <c r="X8" t="s">
        <v>24</v>
      </c>
      <c r="Y8" t="s">
        <v>21</v>
      </c>
      <c r="Z8">
        <v>7.5</v>
      </c>
      <c r="AA8">
        <v>8</v>
      </c>
      <c r="AB8">
        <v>8</v>
      </c>
      <c r="AC8">
        <v>7.5</v>
      </c>
      <c r="AD8">
        <f t="shared" si="4"/>
        <v>7.75</v>
      </c>
      <c r="AE8">
        <f>(AD8/5)</f>
        <v>1.55</v>
      </c>
      <c r="AH8">
        <v>1.9375</v>
      </c>
      <c r="AI8">
        <f>1*10^4</f>
        <v>10000</v>
      </c>
      <c r="AV8" t="s">
        <v>18</v>
      </c>
      <c r="AW8" t="s">
        <v>24</v>
      </c>
      <c r="AX8" t="s">
        <v>21</v>
      </c>
      <c r="AY8">
        <f t="shared" si="6"/>
        <v>251.92321517607465</v>
      </c>
      <c r="AZ8">
        <f t="shared" si="7"/>
        <v>2659.1845930594964</v>
      </c>
      <c r="BA8">
        <f t="shared" si="8"/>
        <v>1081.2791867178998</v>
      </c>
      <c r="BB8">
        <f t="shared" si="9"/>
        <v>1330.7956649844903</v>
      </c>
      <c r="BC8">
        <f t="shared" si="10"/>
        <v>1222.8739469206214</v>
      </c>
      <c r="BD8">
        <f t="shared" si="11"/>
        <v>1383.7867129087965</v>
      </c>
    </row>
    <row r="9" spans="1:56" x14ac:dyDescent="0.2">
      <c r="A9" t="s">
        <v>2</v>
      </c>
      <c r="B9" t="s">
        <v>3</v>
      </c>
      <c r="C9" t="s">
        <v>4</v>
      </c>
      <c r="D9">
        <v>13</v>
      </c>
      <c r="E9">
        <v>12</v>
      </c>
      <c r="F9">
        <v>13</v>
      </c>
      <c r="G9">
        <v>14</v>
      </c>
      <c r="H9">
        <f t="shared" si="0"/>
        <v>13</v>
      </c>
      <c r="I9">
        <f t="shared" si="1"/>
        <v>3.25</v>
      </c>
      <c r="L9" t="s">
        <v>2</v>
      </c>
      <c r="M9" t="s">
        <v>3</v>
      </c>
      <c r="N9" t="s">
        <v>4</v>
      </c>
      <c r="O9">
        <v>12</v>
      </c>
      <c r="P9">
        <v>12</v>
      </c>
      <c r="Q9">
        <v>12</v>
      </c>
      <c r="R9">
        <v>12</v>
      </c>
      <c r="S9">
        <f t="shared" si="2"/>
        <v>12</v>
      </c>
      <c r="T9">
        <f t="shared" si="3"/>
        <v>3</v>
      </c>
      <c r="W9" t="s">
        <v>2</v>
      </c>
      <c r="X9" t="s">
        <v>3</v>
      </c>
      <c r="Y9" t="s">
        <v>4</v>
      </c>
      <c r="Z9">
        <v>12</v>
      </c>
      <c r="AA9">
        <v>12</v>
      </c>
      <c r="AB9">
        <v>12</v>
      </c>
      <c r="AC9">
        <v>13</v>
      </c>
      <c r="AD9">
        <f t="shared" si="4"/>
        <v>12.25</v>
      </c>
      <c r="AE9">
        <f t="shared" si="5"/>
        <v>3.0625</v>
      </c>
      <c r="AV9" t="s">
        <v>2</v>
      </c>
      <c r="AW9" t="s">
        <v>3</v>
      </c>
      <c r="AX9" t="s">
        <v>4</v>
      </c>
      <c r="AY9">
        <f>(2.6227*I9^12.275)*1000+1</f>
        <v>5036361233.3200827</v>
      </c>
      <c r="AZ9">
        <f>(22.488*T9^10.154)*1000+1</f>
        <v>1572678875.4738922</v>
      </c>
      <c r="BA9">
        <f>(9.8831*AE9^10.711)*1000+1</f>
        <v>1589477076.6772118</v>
      </c>
      <c r="BB9">
        <f t="shared" si="9"/>
        <v>2732839061.823729</v>
      </c>
      <c r="BC9">
        <f t="shared" si="10"/>
        <v>1994926399.850976</v>
      </c>
      <c r="BD9">
        <f t="shared" si="11"/>
        <v>2257430254.6033006</v>
      </c>
    </row>
    <row r="10" spans="1:56" ht="19" x14ac:dyDescent="0.2">
      <c r="A10" t="s">
        <v>2</v>
      </c>
      <c r="B10" t="s">
        <v>3</v>
      </c>
      <c r="C10" t="s">
        <v>5</v>
      </c>
      <c r="D10">
        <v>16</v>
      </c>
      <c r="E10">
        <v>15</v>
      </c>
      <c r="F10">
        <v>15</v>
      </c>
      <c r="G10">
        <v>16</v>
      </c>
      <c r="H10">
        <f t="shared" si="0"/>
        <v>15.5</v>
      </c>
      <c r="I10">
        <f t="shared" si="1"/>
        <v>3.875</v>
      </c>
      <c r="L10" t="s">
        <v>2</v>
      </c>
      <c r="M10" t="s">
        <v>3</v>
      </c>
      <c r="N10" t="s">
        <v>5</v>
      </c>
      <c r="O10">
        <v>12</v>
      </c>
      <c r="P10">
        <v>12</v>
      </c>
      <c r="Q10">
        <v>12</v>
      </c>
      <c r="R10">
        <v>12</v>
      </c>
      <c r="S10">
        <f t="shared" si="2"/>
        <v>12</v>
      </c>
      <c r="T10">
        <f t="shared" si="3"/>
        <v>3</v>
      </c>
      <c r="W10" t="s">
        <v>2</v>
      </c>
      <c r="X10" t="s">
        <v>3</v>
      </c>
      <c r="Y10" t="s">
        <v>5</v>
      </c>
      <c r="Z10">
        <v>14</v>
      </c>
      <c r="AA10">
        <v>14</v>
      </c>
      <c r="AB10">
        <v>13</v>
      </c>
      <c r="AC10">
        <v>14</v>
      </c>
      <c r="AD10">
        <f t="shared" si="4"/>
        <v>13.75</v>
      </c>
      <c r="AE10">
        <f t="shared" si="5"/>
        <v>3.4375</v>
      </c>
      <c r="AH10" t="s">
        <v>49</v>
      </c>
      <c r="AV10" t="s">
        <v>2</v>
      </c>
      <c r="AW10" t="s">
        <v>3</v>
      </c>
      <c r="AX10" t="s">
        <v>5</v>
      </c>
      <c r="AY10">
        <f t="shared" ref="AY10:AY68" si="12">(2.6227*I10^12.275)*1000+1</f>
        <v>43629859832.151443</v>
      </c>
      <c r="AZ10">
        <f t="shared" ref="AZ10:AZ68" si="13">(22.488*T10^10.154)*1000+1</f>
        <v>1572678875.4738922</v>
      </c>
      <c r="BA10">
        <f t="shared" ref="BA10:BA68" si="14">(9.8831*AE10^10.711)*1000+1</f>
        <v>5477581180.2927179</v>
      </c>
      <c r="BB10">
        <f t="shared" si="9"/>
        <v>16893373295.972685</v>
      </c>
      <c r="BC10">
        <f t="shared" si="10"/>
        <v>23236648848.898071</v>
      </c>
      <c r="BD10">
        <f t="shared" si="11"/>
        <v>26294260345.150551</v>
      </c>
    </row>
    <row r="11" spans="1:56" x14ac:dyDescent="0.2">
      <c r="A11" t="s">
        <v>2</v>
      </c>
      <c r="B11" t="s">
        <v>3</v>
      </c>
      <c r="C11" t="s">
        <v>6</v>
      </c>
      <c r="D11">
        <v>14</v>
      </c>
      <c r="E11">
        <v>15</v>
      </c>
      <c r="F11">
        <v>15</v>
      </c>
      <c r="G11">
        <v>16</v>
      </c>
      <c r="H11">
        <f t="shared" si="0"/>
        <v>15</v>
      </c>
      <c r="I11">
        <f t="shared" si="1"/>
        <v>3.75</v>
      </c>
      <c r="L11" t="s">
        <v>2</v>
      </c>
      <c r="M11" t="s">
        <v>3</v>
      </c>
      <c r="N11" t="s">
        <v>6</v>
      </c>
      <c r="O11">
        <v>13</v>
      </c>
      <c r="P11">
        <v>13</v>
      </c>
      <c r="Q11">
        <v>13</v>
      </c>
      <c r="R11">
        <v>12</v>
      </c>
      <c r="S11">
        <f t="shared" si="2"/>
        <v>12.75</v>
      </c>
      <c r="T11">
        <f t="shared" si="3"/>
        <v>3.1875</v>
      </c>
      <c r="W11" t="s">
        <v>2</v>
      </c>
      <c r="X11" t="s">
        <v>3</v>
      </c>
      <c r="Y11" t="s">
        <v>6</v>
      </c>
      <c r="Z11">
        <v>17</v>
      </c>
      <c r="AA11">
        <v>17</v>
      </c>
      <c r="AB11">
        <v>16</v>
      </c>
      <c r="AC11">
        <v>15</v>
      </c>
      <c r="AD11">
        <f t="shared" si="4"/>
        <v>16.25</v>
      </c>
      <c r="AE11">
        <f t="shared" si="5"/>
        <v>4.0625</v>
      </c>
      <c r="AV11" t="s">
        <v>2</v>
      </c>
      <c r="AW11" t="s">
        <v>3</v>
      </c>
      <c r="AX11" t="s">
        <v>6</v>
      </c>
      <c r="AY11">
        <f t="shared" si="12"/>
        <v>29173089717.633556</v>
      </c>
      <c r="AZ11">
        <f t="shared" si="13"/>
        <v>2910610535.0711198</v>
      </c>
      <c r="BA11">
        <f t="shared" si="14"/>
        <v>32785289165.646641</v>
      </c>
      <c r="BB11">
        <f t="shared" si="9"/>
        <v>21622996472.783772</v>
      </c>
      <c r="BC11">
        <f t="shared" si="10"/>
        <v>16305736316.538612</v>
      </c>
      <c r="BD11">
        <f t="shared" si="11"/>
        <v>18451338599.402836</v>
      </c>
    </row>
    <row r="12" spans="1:56" x14ac:dyDescent="0.2">
      <c r="A12" t="s">
        <v>2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L12" t="s">
        <v>2</v>
      </c>
      <c r="M12" t="s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2"/>
        <v>0</v>
      </c>
      <c r="T12">
        <f t="shared" si="3"/>
        <v>0</v>
      </c>
      <c r="W12" t="s">
        <v>2</v>
      </c>
      <c r="X12" t="s">
        <v>3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4"/>
        <v>0</v>
      </c>
      <c r="AE12">
        <f t="shared" si="5"/>
        <v>0</v>
      </c>
      <c r="AV12" t="s">
        <v>2</v>
      </c>
      <c r="AW12" t="s">
        <v>3</v>
      </c>
      <c r="AX12">
        <v>0</v>
      </c>
      <c r="AY12">
        <f t="shared" si="12"/>
        <v>1</v>
      </c>
      <c r="AZ12">
        <f t="shared" si="13"/>
        <v>1</v>
      </c>
      <c r="BA12">
        <f t="shared" si="14"/>
        <v>1</v>
      </c>
      <c r="BB12">
        <f t="shared" si="9"/>
        <v>1</v>
      </c>
      <c r="BC12">
        <f t="shared" si="10"/>
        <v>0</v>
      </c>
      <c r="BD12">
        <v>0</v>
      </c>
    </row>
    <row r="13" spans="1:56" x14ac:dyDescent="0.2">
      <c r="A13" s="1" t="s">
        <v>7</v>
      </c>
      <c r="B13" t="s">
        <v>3</v>
      </c>
      <c r="C13" t="s">
        <v>4</v>
      </c>
      <c r="D13">
        <v>14</v>
      </c>
      <c r="E13">
        <v>14</v>
      </c>
      <c r="F13">
        <v>14</v>
      </c>
      <c r="G13">
        <v>13</v>
      </c>
      <c r="H13">
        <f t="shared" si="0"/>
        <v>13.75</v>
      </c>
      <c r="I13">
        <f t="shared" si="1"/>
        <v>3.4375</v>
      </c>
      <c r="L13" s="1" t="s">
        <v>7</v>
      </c>
      <c r="M13" t="s">
        <v>3</v>
      </c>
      <c r="N13" t="s">
        <v>4</v>
      </c>
      <c r="O13">
        <v>15</v>
      </c>
      <c r="P13">
        <v>15</v>
      </c>
      <c r="Q13">
        <v>14</v>
      </c>
      <c r="R13">
        <v>13</v>
      </c>
      <c r="S13">
        <f t="shared" si="2"/>
        <v>14.25</v>
      </c>
      <c r="T13">
        <f t="shared" si="3"/>
        <v>3.5625</v>
      </c>
      <c r="W13" s="1" t="s">
        <v>7</v>
      </c>
      <c r="X13" t="s">
        <v>3</v>
      </c>
      <c r="Y13" t="s">
        <v>4</v>
      </c>
      <c r="Z13">
        <v>15</v>
      </c>
      <c r="AA13">
        <v>14</v>
      </c>
      <c r="AB13">
        <v>15</v>
      </c>
      <c r="AC13">
        <v>14</v>
      </c>
      <c r="AD13">
        <f t="shared" si="4"/>
        <v>14.5</v>
      </c>
      <c r="AE13">
        <f t="shared" si="5"/>
        <v>3.625</v>
      </c>
      <c r="AV13" s="1" t="s">
        <v>7</v>
      </c>
      <c r="AW13" t="s">
        <v>3</v>
      </c>
      <c r="AX13" t="s">
        <v>4</v>
      </c>
      <c r="AY13">
        <f t="shared" si="12"/>
        <v>10026003288.704744</v>
      </c>
      <c r="AZ13">
        <f t="shared" si="13"/>
        <v>9004711710.3716297</v>
      </c>
      <c r="BA13">
        <f t="shared" si="14"/>
        <v>9674784375.7126961</v>
      </c>
      <c r="BB13">
        <f t="shared" si="9"/>
        <v>9568499791.5963573</v>
      </c>
      <c r="BC13">
        <f t="shared" si="10"/>
        <v>518875159.94613147</v>
      </c>
      <c r="BD13">
        <f t="shared" si="11"/>
        <v>587151728.76153409</v>
      </c>
    </row>
    <row r="14" spans="1:56" x14ac:dyDescent="0.2">
      <c r="A14" s="1" t="s">
        <v>7</v>
      </c>
      <c r="B14" t="s">
        <v>3</v>
      </c>
      <c r="C14" t="s">
        <v>5</v>
      </c>
      <c r="D14">
        <v>16</v>
      </c>
      <c r="E14">
        <v>15</v>
      </c>
      <c r="F14">
        <v>15</v>
      </c>
      <c r="G14">
        <v>16</v>
      </c>
      <c r="H14">
        <f t="shared" si="0"/>
        <v>15.5</v>
      </c>
      <c r="I14">
        <f t="shared" si="1"/>
        <v>3.875</v>
      </c>
      <c r="J14" s="1"/>
      <c r="L14" s="1" t="s">
        <v>7</v>
      </c>
      <c r="M14" t="s">
        <v>3</v>
      </c>
      <c r="N14" t="s">
        <v>5</v>
      </c>
      <c r="O14">
        <v>13</v>
      </c>
      <c r="P14">
        <v>14</v>
      </c>
      <c r="Q14">
        <v>14</v>
      </c>
      <c r="R14">
        <v>14</v>
      </c>
      <c r="S14">
        <f t="shared" si="2"/>
        <v>13.75</v>
      </c>
      <c r="T14">
        <f t="shared" si="3"/>
        <v>3.4375</v>
      </c>
      <c r="W14" s="1" t="s">
        <v>7</v>
      </c>
      <c r="X14" t="s">
        <v>3</v>
      </c>
      <c r="Y14" t="s">
        <v>5</v>
      </c>
      <c r="Z14">
        <v>15</v>
      </c>
      <c r="AA14">
        <v>15</v>
      </c>
      <c r="AB14">
        <v>15</v>
      </c>
      <c r="AC14">
        <v>15</v>
      </c>
      <c r="AD14">
        <f t="shared" si="4"/>
        <v>15</v>
      </c>
      <c r="AE14">
        <f t="shared" si="5"/>
        <v>3.75</v>
      </c>
      <c r="AV14" s="1" t="s">
        <v>7</v>
      </c>
      <c r="AW14" t="s">
        <v>3</v>
      </c>
      <c r="AX14" t="s">
        <v>5</v>
      </c>
      <c r="AY14">
        <f t="shared" si="12"/>
        <v>43629859832.151443</v>
      </c>
      <c r="AZ14">
        <f t="shared" si="13"/>
        <v>6265551122.9551182</v>
      </c>
      <c r="BA14">
        <f t="shared" si="14"/>
        <v>13910479429.638264</v>
      </c>
      <c r="BB14">
        <f t="shared" si="9"/>
        <v>21268630128.248276</v>
      </c>
      <c r="BC14">
        <f t="shared" si="10"/>
        <v>19739039429.684067</v>
      </c>
      <c r="BD14">
        <f t="shared" si="11"/>
        <v>22336415422.99754</v>
      </c>
    </row>
    <row r="15" spans="1:56" x14ac:dyDescent="0.2">
      <c r="A15" s="1" t="s">
        <v>7</v>
      </c>
      <c r="B15" t="s">
        <v>3</v>
      </c>
      <c r="C15" t="s">
        <v>6</v>
      </c>
      <c r="D15">
        <v>14</v>
      </c>
      <c r="E15">
        <v>15</v>
      </c>
      <c r="F15">
        <v>15</v>
      </c>
      <c r="G15">
        <v>16</v>
      </c>
      <c r="H15">
        <f t="shared" si="0"/>
        <v>15</v>
      </c>
      <c r="I15">
        <f t="shared" si="1"/>
        <v>3.75</v>
      </c>
      <c r="J15" s="1"/>
      <c r="L15" s="1" t="s">
        <v>7</v>
      </c>
      <c r="M15" t="s">
        <v>3</v>
      </c>
      <c r="N15" t="s">
        <v>6</v>
      </c>
      <c r="O15">
        <v>14</v>
      </c>
      <c r="P15">
        <v>13</v>
      </c>
      <c r="Q15">
        <v>13</v>
      </c>
      <c r="R15">
        <v>14</v>
      </c>
      <c r="S15">
        <f t="shared" si="2"/>
        <v>13.5</v>
      </c>
      <c r="T15">
        <f t="shared" si="3"/>
        <v>3.375</v>
      </c>
      <c r="W15" s="1" t="s">
        <v>7</v>
      </c>
      <c r="X15" t="s">
        <v>3</v>
      </c>
      <c r="Y15" t="s">
        <v>6</v>
      </c>
      <c r="Z15">
        <v>16</v>
      </c>
      <c r="AA15">
        <v>16</v>
      </c>
      <c r="AB15">
        <v>15</v>
      </c>
      <c r="AC15">
        <v>16</v>
      </c>
      <c r="AD15">
        <f t="shared" si="4"/>
        <v>15.75</v>
      </c>
      <c r="AE15">
        <f t="shared" si="5"/>
        <v>3.9375</v>
      </c>
      <c r="AV15" s="1" t="s">
        <v>7</v>
      </c>
      <c r="AW15" t="s">
        <v>3</v>
      </c>
      <c r="AX15" t="s">
        <v>6</v>
      </c>
      <c r="AY15">
        <f t="shared" si="12"/>
        <v>29173089717.633556</v>
      </c>
      <c r="AZ15">
        <f t="shared" si="13"/>
        <v>5200472043.2901688</v>
      </c>
      <c r="BA15">
        <f t="shared" si="14"/>
        <v>23458523874.043888</v>
      </c>
      <c r="BB15">
        <f t="shared" si="9"/>
        <v>19277361878.322536</v>
      </c>
      <c r="BC15">
        <f t="shared" si="10"/>
        <v>12521309287.207499</v>
      </c>
      <c r="BD15">
        <f t="shared" si="11"/>
        <v>14168934961.35948</v>
      </c>
    </row>
    <row r="16" spans="1:56" x14ac:dyDescent="0.2">
      <c r="A16" s="1" t="s">
        <v>7</v>
      </c>
      <c r="B16" t="s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0</v>
      </c>
      <c r="J16" s="1"/>
      <c r="L16" s="1" t="s">
        <v>7</v>
      </c>
      <c r="M16" t="s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2"/>
        <v>0</v>
      </c>
      <c r="T16">
        <f t="shared" si="3"/>
        <v>0</v>
      </c>
      <c r="W16" s="1" t="s">
        <v>7</v>
      </c>
      <c r="X16" t="s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4"/>
        <v>0</v>
      </c>
      <c r="AE16">
        <f t="shared" si="5"/>
        <v>0</v>
      </c>
      <c r="AV16" s="1" t="s">
        <v>7</v>
      </c>
      <c r="AW16" t="s">
        <v>3</v>
      </c>
      <c r="AX16">
        <v>0</v>
      </c>
      <c r="AY16">
        <f t="shared" si="12"/>
        <v>1</v>
      </c>
      <c r="AZ16">
        <f t="shared" si="13"/>
        <v>1</v>
      </c>
      <c r="BA16">
        <f t="shared" si="14"/>
        <v>1</v>
      </c>
      <c r="BB16">
        <f t="shared" si="9"/>
        <v>1</v>
      </c>
      <c r="BC16">
        <f t="shared" si="10"/>
        <v>0</v>
      </c>
      <c r="BD16">
        <v>0</v>
      </c>
    </row>
    <row r="17" spans="1:56" x14ac:dyDescent="0.2">
      <c r="A17" s="1" t="s">
        <v>8</v>
      </c>
      <c r="B17" t="s">
        <v>3</v>
      </c>
      <c r="C17" t="s">
        <v>4</v>
      </c>
      <c r="D17">
        <v>12</v>
      </c>
      <c r="E17">
        <v>11</v>
      </c>
      <c r="F17">
        <v>12</v>
      </c>
      <c r="G17">
        <v>12</v>
      </c>
      <c r="H17">
        <f t="shared" si="0"/>
        <v>11.75</v>
      </c>
      <c r="I17">
        <f t="shared" si="1"/>
        <v>2.9375</v>
      </c>
      <c r="J17" s="1"/>
      <c r="L17" s="1" t="s">
        <v>8</v>
      </c>
      <c r="M17" t="s">
        <v>3</v>
      </c>
      <c r="N17" t="s">
        <v>4</v>
      </c>
      <c r="O17">
        <v>13</v>
      </c>
      <c r="P17">
        <v>13</v>
      </c>
      <c r="Q17">
        <v>12</v>
      </c>
      <c r="R17">
        <v>12</v>
      </c>
      <c r="S17">
        <f t="shared" si="2"/>
        <v>12.5</v>
      </c>
      <c r="T17">
        <f t="shared" si="3"/>
        <v>3.125</v>
      </c>
      <c r="W17" s="1" t="s">
        <v>8</v>
      </c>
      <c r="X17" t="s">
        <v>3</v>
      </c>
      <c r="Y17" t="s">
        <v>4</v>
      </c>
      <c r="Z17">
        <v>15</v>
      </c>
      <c r="AA17">
        <v>14</v>
      </c>
      <c r="AB17">
        <v>14</v>
      </c>
      <c r="AC17">
        <v>14</v>
      </c>
      <c r="AD17">
        <f t="shared" si="4"/>
        <v>14.25</v>
      </c>
      <c r="AE17">
        <f t="shared" si="5"/>
        <v>3.5625</v>
      </c>
      <c r="AV17" s="1" t="s">
        <v>8</v>
      </c>
      <c r="AW17" t="s">
        <v>3</v>
      </c>
      <c r="AX17" t="s">
        <v>4</v>
      </c>
      <c r="AY17">
        <f t="shared" si="12"/>
        <v>1456052504.2102959</v>
      </c>
      <c r="AZ17">
        <f t="shared" si="13"/>
        <v>2380443911.0871315</v>
      </c>
      <c r="BA17">
        <f t="shared" si="14"/>
        <v>8030445418.7478456</v>
      </c>
      <c r="BB17">
        <f t="shared" si="9"/>
        <v>3955647278.0150909</v>
      </c>
      <c r="BC17">
        <f t="shared" si="10"/>
        <v>3559018092.6859965</v>
      </c>
      <c r="BD17">
        <f t="shared" si="11"/>
        <v>4027334101.0024595</v>
      </c>
    </row>
    <row r="18" spans="1:56" x14ac:dyDescent="0.2">
      <c r="A18" s="1" t="s">
        <v>8</v>
      </c>
      <c r="B18" t="s">
        <v>3</v>
      </c>
      <c r="C18" t="s">
        <v>5</v>
      </c>
      <c r="D18">
        <v>15</v>
      </c>
      <c r="E18">
        <v>15</v>
      </c>
      <c r="F18">
        <v>15</v>
      </c>
      <c r="G18">
        <v>15</v>
      </c>
      <c r="H18">
        <f t="shared" si="0"/>
        <v>15</v>
      </c>
      <c r="I18">
        <f t="shared" si="1"/>
        <v>3.75</v>
      </c>
      <c r="J18" s="1"/>
      <c r="L18" s="1" t="s">
        <v>8</v>
      </c>
      <c r="M18" t="s">
        <v>3</v>
      </c>
      <c r="N18" t="s">
        <v>5</v>
      </c>
      <c r="O18">
        <v>12</v>
      </c>
      <c r="P18">
        <v>13</v>
      </c>
      <c r="Q18">
        <v>11</v>
      </c>
      <c r="R18">
        <v>1</v>
      </c>
      <c r="S18">
        <f t="shared" si="2"/>
        <v>9.25</v>
      </c>
      <c r="T18">
        <f t="shared" si="3"/>
        <v>2.3125</v>
      </c>
      <c r="W18" s="1" t="s">
        <v>8</v>
      </c>
      <c r="X18" t="s">
        <v>3</v>
      </c>
      <c r="Y18" t="s">
        <v>5</v>
      </c>
      <c r="Z18">
        <v>12</v>
      </c>
      <c r="AA18">
        <v>12</v>
      </c>
      <c r="AB18">
        <v>11</v>
      </c>
      <c r="AC18">
        <v>13</v>
      </c>
      <c r="AD18">
        <f t="shared" si="4"/>
        <v>12</v>
      </c>
      <c r="AE18">
        <f t="shared" si="5"/>
        <v>3</v>
      </c>
      <c r="AV18" s="1" t="s">
        <v>8</v>
      </c>
      <c r="AW18" t="s">
        <v>3</v>
      </c>
      <c r="AX18" t="s">
        <v>5</v>
      </c>
      <c r="AY18">
        <f t="shared" si="12"/>
        <v>29173089717.633556</v>
      </c>
      <c r="AZ18">
        <f t="shared" si="13"/>
        <v>111901739.79078637</v>
      </c>
      <c r="BA18">
        <f t="shared" si="14"/>
        <v>1274497386.8168225</v>
      </c>
      <c r="BB18">
        <f t="shared" si="9"/>
        <v>10186496281.413721</v>
      </c>
      <c r="BC18">
        <f t="shared" si="10"/>
        <v>16453144225.158014</v>
      </c>
      <c r="BD18">
        <f t="shared" si="11"/>
        <v>18618143285.886555</v>
      </c>
    </row>
    <row r="19" spans="1:56" x14ac:dyDescent="0.2">
      <c r="A19" s="1" t="s">
        <v>8</v>
      </c>
      <c r="B19" t="s">
        <v>3</v>
      </c>
      <c r="C19" t="s">
        <v>6</v>
      </c>
      <c r="D19">
        <v>12</v>
      </c>
      <c r="E19">
        <v>12</v>
      </c>
      <c r="F19">
        <v>13</v>
      </c>
      <c r="G19">
        <v>12</v>
      </c>
      <c r="H19">
        <f t="shared" si="0"/>
        <v>12.25</v>
      </c>
      <c r="I19">
        <f t="shared" si="1"/>
        <v>3.0625</v>
      </c>
      <c r="J19" s="1"/>
      <c r="L19" s="1" t="s">
        <v>8</v>
      </c>
      <c r="M19" t="s">
        <v>3</v>
      </c>
      <c r="N19" t="s">
        <v>6</v>
      </c>
      <c r="O19">
        <v>12</v>
      </c>
      <c r="P19">
        <v>12</v>
      </c>
      <c r="Q19">
        <v>11</v>
      </c>
      <c r="R19">
        <v>11</v>
      </c>
      <c r="S19">
        <f t="shared" si="2"/>
        <v>11.5</v>
      </c>
      <c r="T19">
        <f t="shared" si="3"/>
        <v>2.875</v>
      </c>
      <c r="W19" s="1" t="s">
        <v>8</v>
      </c>
      <c r="X19" t="s">
        <v>3</v>
      </c>
      <c r="Y19" t="s">
        <v>6</v>
      </c>
      <c r="Z19">
        <v>16</v>
      </c>
      <c r="AA19">
        <v>16</v>
      </c>
      <c r="AB19">
        <v>15</v>
      </c>
      <c r="AC19">
        <v>16</v>
      </c>
      <c r="AD19">
        <f t="shared" si="4"/>
        <v>15.75</v>
      </c>
      <c r="AE19">
        <f t="shared" si="5"/>
        <v>3.9375</v>
      </c>
      <c r="AV19" s="1" t="s">
        <v>8</v>
      </c>
      <c r="AW19" t="s">
        <v>3</v>
      </c>
      <c r="AX19" t="s">
        <v>6</v>
      </c>
      <c r="AY19">
        <f t="shared" si="12"/>
        <v>2428469825.9453406</v>
      </c>
      <c r="AZ19">
        <f t="shared" si="13"/>
        <v>1020844403.0490254</v>
      </c>
      <c r="BA19">
        <f t="shared" si="14"/>
        <v>23458523874.043888</v>
      </c>
      <c r="BB19">
        <f t="shared" si="9"/>
        <v>8969279367.6794186</v>
      </c>
      <c r="BC19">
        <f t="shared" si="10"/>
        <v>12567776537.904615</v>
      </c>
      <c r="BD19">
        <f t="shared" si="11"/>
        <v>14221516639.350079</v>
      </c>
    </row>
    <row r="20" spans="1:56" x14ac:dyDescent="0.2">
      <c r="A20" s="1" t="s">
        <v>8</v>
      </c>
      <c r="B20" t="s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0</v>
      </c>
      <c r="J20" s="1"/>
      <c r="L20" s="1" t="s">
        <v>8</v>
      </c>
      <c r="M20" t="s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2"/>
        <v>0</v>
      </c>
      <c r="T20">
        <f t="shared" si="3"/>
        <v>0</v>
      </c>
      <c r="W20" s="1" t="s">
        <v>8</v>
      </c>
      <c r="X20" t="s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4"/>
        <v>0</v>
      </c>
      <c r="AE20">
        <f t="shared" si="5"/>
        <v>0</v>
      </c>
      <c r="AV20" s="1" t="s">
        <v>8</v>
      </c>
      <c r="AW20" t="s">
        <v>3</v>
      </c>
      <c r="AX20">
        <v>0</v>
      </c>
      <c r="AY20">
        <f t="shared" si="12"/>
        <v>1</v>
      </c>
      <c r="AZ20">
        <f t="shared" si="13"/>
        <v>1</v>
      </c>
      <c r="BA20">
        <f t="shared" si="14"/>
        <v>1</v>
      </c>
      <c r="BB20">
        <f t="shared" si="9"/>
        <v>1</v>
      </c>
      <c r="BC20">
        <f t="shared" si="10"/>
        <v>0</v>
      </c>
      <c r="BD20">
        <v>0</v>
      </c>
    </row>
    <row r="21" spans="1:56" x14ac:dyDescent="0.2">
      <c r="A21" s="1" t="s">
        <v>9</v>
      </c>
      <c r="B21" t="s">
        <v>3</v>
      </c>
      <c r="C21" t="s">
        <v>4</v>
      </c>
      <c r="D21">
        <v>13</v>
      </c>
      <c r="E21">
        <v>12</v>
      </c>
      <c r="F21">
        <v>13</v>
      </c>
      <c r="G21">
        <v>13</v>
      </c>
      <c r="H21">
        <f t="shared" si="0"/>
        <v>12.75</v>
      </c>
      <c r="I21">
        <f t="shared" si="1"/>
        <v>3.1875</v>
      </c>
      <c r="J21" s="1"/>
      <c r="L21" s="1" t="s">
        <v>9</v>
      </c>
      <c r="M21" t="s">
        <v>3</v>
      </c>
      <c r="N21" t="s">
        <v>4</v>
      </c>
      <c r="O21">
        <v>13</v>
      </c>
      <c r="P21">
        <v>13</v>
      </c>
      <c r="Q21">
        <v>13</v>
      </c>
      <c r="R21">
        <v>12</v>
      </c>
      <c r="S21">
        <f t="shared" si="2"/>
        <v>12.75</v>
      </c>
      <c r="T21">
        <f t="shared" si="3"/>
        <v>3.1875</v>
      </c>
      <c r="W21" s="1" t="s">
        <v>9</v>
      </c>
      <c r="X21" t="s">
        <v>3</v>
      </c>
      <c r="Y21" t="s">
        <v>4</v>
      </c>
      <c r="Z21">
        <v>14</v>
      </c>
      <c r="AA21">
        <v>14</v>
      </c>
      <c r="AB21">
        <v>15</v>
      </c>
      <c r="AC21">
        <v>15</v>
      </c>
      <c r="AD21">
        <f t="shared" si="4"/>
        <v>14.5</v>
      </c>
      <c r="AE21">
        <f t="shared" si="5"/>
        <v>3.625</v>
      </c>
      <c r="AV21" s="1" t="s">
        <v>9</v>
      </c>
      <c r="AW21" t="s">
        <v>3</v>
      </c>
      <c r="AX21" t="s">
        <v>4</v>
      </c>
      <c r="AY21">
        <f t="shared" si="12"/>
        <v>3968256541.6792135</v>
      </c>
      <c r="AZ21">
        <f t="shared" si="13"/>
        <v>2910610535.0711198</v>
      </c>
      <c r="BA21">
        <f t="shared" si="14"/>
        <v>9674784375.7126961</v>
      </c>
      <c r="BB21">
        <f t="shared" si="9"/>
        <v>5517883817.4876766</v>
      </c>
      <c r="BC21">
        <f t="shared" si="10"/>
        <v>3638615183.9748206</v>
      </c>
      <c r="BD21">
        <f t="shared" si="11"/>
        <v>4117405033.9788513</v>
      </c>
    </row>
    <row r="22" spans="1:56" x14ac:dyDescent="0.2">
      <c r="A22" s="1" t="s">
        <v>9</v>
      </c>
      <c r="B22" t="s">
        <v>3</v>
      </c>
      <c r="C22" t="s">
        <v>5</v>
      </c>
      <c r="D22">
        <v>12</v>
      </c>
      <c r="E22">
        <v>14</v>
      </c>
      <c r="F22">
        <v>14</v>
      </c>
      <c r="G22">
        <v>14</v>
      </c>
      <c r="H22">
        <f t="shared" si="0"/>
        <v>13.5</v>
      </c>
      <c r="I22">
        <f t="shared" si="1"/>
        <v>3.375</v>
      </c>
      <c r="J22" s="1"/>
      <c r="L22" s="1" t="s">
        <v>9</v>
      </c>
      <c r="M22" t="s">
        <v>3</v>
      </c>
      <c r="N22" t="s">
        <v>5</v>
      </c>
      <c r="O22">
        <v>13</v>
      </c>
      <c r="P22">
        <v>14</v>
      </c>
      <c r="Q22">
        <v>13</v>
      </c>
      <c r="R22">
        <v>14</v>
      </c>
      <c r="S22">
        <f t="shared" si="2"/>
        <v>13.5</v>
      </c>
      <c r="T22">
        <f t="shared" si="3"/>
        <v>3.375</v>
      </c>
      <c r="W22" s="1" t="s">
        <v>9</v>
      </c>
      <c r="X22" t="s">
        <v>3</v>
      </c>
      <c r="Y22" t="s">
        <v>5</v>
      </c>
      <c r="Z22">
        <v>14</v>
      </c>
      <c r="AA22">
        <v>14</v>
      </c>
      <c r="AB22">
        <v>13</v>
      </c>
      <c r="AC22">
        <v>14</v>
      </c>
      <c r="AD22">
        <f t="shared" si="4"/>
        <v>13.75</v>
      </c>
      <c r="AE22">
        <f t="shared" si="5"/>
        <v>3.4375</v>
      </c>
      <c r="AH22" t="s">
        <v>23</v>
      </c>
      <c r="AI22" t="s">
        <v>40</v>
      </c>
      <c r="AV22" s="1" t="s">
        <v>9</v>
      </c>
      <c r="AW22" t="s">
        <v>3</v>
      </c>
      <c r="AX22" t="s">
        <v>5</v>
      </c>
      <c r="AY22">
        <f t="shared" si="12"/>
        <v>8004039643.994091</v>
      </c>
      <c r="AZ22">
        <f t="shared" si="13"/>
        <v>5200472043.2901688</v>
      </c>
      <c r="BA22">
        <f t="shared" si="14"/>
        <v>5477581180.2927179</v>
      </c>
      <c r="BB22">
        <f t="shared" si="9"/>
        <v>6227364289.1923256</v>
      </c>
      <c r="BC22">
        <f t="shared" si="10"/>
        <v>1544871792.6490126</v>
      </c>
      <c r="BD22">
        <f t="shared" si="11"/>
        <v>1748154881.5383039</v>
      </c>
    </row>
    <row r="23" spans="1:56" x14ac:dyDescent="0.2">
      <c r="A23" s="1" t="s">
        <v>9</v>
      </c>
      <c r="B23" t="s">
        <v>3</v>
      </c>
      <c r="C23" t="s">
        <v>6</v>
      </c>
      <c r="D23">
        <v>14</v>
      </c>
      <c r="E23">
        <v>15</v>
      </c>
      <c r="F23">
        <v>14</v>
      </c>
      <c r="G23">
        <v>14</v>
      </c>
      <c r="H23">
        <f t="shared" si="0"/>
        <v>14.25</v>
      </c>
      <c r="I23">
        <f t="shared" si="1"/>
        <v>3.5625</v>
      </c>
      <c r="J23" s="1"/>
      <c r="L23" s="1" t="s">
        <v>9</v>
      </c>
      <c r="M23" t="s">
        <v>3</v>
      </c>
      <c r="N23" t="s">
        <v>6</v>
      </c>
      <c r="O23">
        <v>14</v>
      </c>
      <c r="P23">
        <v>14</v>
      </c>
      <c r="Q23">
        <v>14</v>
      </c>
      <c r="R23">
        <v>13</v>
      </c>
      <c r="S23">
        <f t="shared" si="2"/>
        <v>13.75</v>
      </c>
      <c r="T23">
        <f t="shared" si="3"/>
        <v>3.4375</v>
      </c>
      <c r="W23" s="1" t="s">
        <v>9</v>
      </c>
      <c r="X23" t="s">
        <v>3</v>
      </c>
      <c r="Y23" t="s">
        <v>6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H23">
        <v>4.1875</v>
      </c>
      <c r="AI23" s="4">
        <f>1*10^8</f>
        <v>100000000</v>
      </c>
      <c r="AV23" s="1" t="s">
        <v>9</v>
      </c>
      <c r="AW23" t="s">
        <v>3</v>
      </c>
      <c r="AX23" t="s">
        <v>6</v>
      </c>
      <c r="AY23">
        <f t="shared" si="12"/>
        <v>15543173060.817051</v>
      </c>
      <c r="AZ23">
        <f t="shared" si="13"/>
        <v>6265551122.9551182</v>
      </c>
      <c r="BA23" t="s">
        <v>24</v>
      </c>
      <c r="BB23">
        <f>AVERAGE(AY23,AZ23)</f>
        <v>10904362091.886086</v>
      </c>
      <c r="BC23">
        <f>STDEV(AY23,AZ23)</f>
        <v>6560269385.547246</v>
      </c>
      <c r="BD23">
        <f>CONFIDENCE(0.05,BC23,2)</f>
        <v>9091902430.1940365</v>
      </c>
    </row>
    <row r="24" spans="1:56" x14ac:dyDescent="0.2">
      <c r="A24" s="1" t="s">
        <v>9</v>
      </c>
      <c r="B24" t="s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f t="shared" si="1"/>
        <v>0</v>
      </c>
      <c r="J24" s="1"/>
      <c r="L24" s="1" t="s">
        <v>9</v>
      </c>
      <c r="M24" t="s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2"/>
        <v>0</v>
      </c>
      <c r="T24">
        <f t="shared" si="3"/>
        <v>0</v>
      </c>
      <c r="W24" s="1" t="s">
        <v>9</v>
      </c>
      <c r="X24" t="s">
        <v>3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4"/>
        <v>0</v>
      </c>
      <c r="AE24">
        <f t="shared" si="5"/>
        <v>0</v>
      </c>
      <c r="AH24">
        <v>3.9375</v>
      </c>
      <c r="AI24">
        <f>1*10^7</f>
        <v>10000000</v>
      </c>
      <c r="AV24" s="1" t="s">
        <v>9</v>
      </c>
      <c r="AW24" t="s">
        <v>3</v>
      </c>
      <c r="AX24">
        <v>0</v>
      </c>
      <c r="AY24">
        <f t="shared" si="12"/>
        <v>1</v>
      </c>
      <c r="AZ24">
        <f t="shared" si="13"/>
        <v>1</v>
      </c>
      <c r="BA24">
        <f t="shared" si="14"/>
        <v>1</v>
      </c>
      <c r="BB24">
        <f t="shared" si="9"/>
        <v>1</v>
      </c>
      <c r="BC24">
        <f t="shared" si="10"/>
        <v>0</v>
      </c>
      <c r="BD24">
        <v>0</v>
      </c>
    </row>
    <row r="25" spans="1:56" x14ac:dyDescent="0.2">
      <c r="A25" s="1" t="s">
        <v>10</v>
      </c>
      <c r="B25" t="s">
        <v>3</v>
      </c>
      <c r="C25" t="s">
        <v>4</v>
      </c>
      <c r="D25">
        <v>13</v>
      </c>
      <c r="E25">
        <v>12</v>
      </c>
      <c r="F25">
        <v>13</v>
      </c>
      <c r="G25">
        <v>12</v>
      </c>
      <c r="H25">
        <f t="shared" si="0"/>
        <v>12.5</v>
      </c>
      <c r="I25">
        <f t="shared" si="1"/>
        <v>3.125</v>
      </c>
      <c r="J25" s="1"/>
      <c r="L25" s="1" t="s">
        <v>10</v>
      </c>
      <c r="M25" t="s">
        <v>3</v>
      </c>
      <c r="N25" t="s">
        <v>4</v>
      </c>
      <c r="O25">
        <v>15</v>
      </c>
      <c r="P25">
        <v>15</v>
      </c>
      <c r="Q25">
        <v>15</v>
      </c>
      <c r="R25">
        <v>14</v>
      </c>
      <c r="S25">
        <f t="shared" si="2"/>
        <v>14.75</v>
      </c>
      <c r="T25">
        <f t="shared" si="3"/>
        <v>3.6875</v>
      </c>
      <c r="W25" s="1" t="s">
        <v>10</v>
      </c>
      <c r="X25" t="s">
        <v>3</v>
      </c>
      <c r="Y25" t="s">
        <v>4</v>
      </c>
      <c r="Z25">
        <v>17</v>
      </c>
      <c r="AA25">
        <v>16</v>
      </c>
      <c r="AB25">
        <v>16</v>
      </c>
      <c r="AC25">
        <v>16</v>
      </c>
      <c r="AD25">
        <f t="shared" si="4"/>
        <v>16.25</v>
      </c>
      <c r="AE25">
        <f t="shared" si="5"/>
        <v>4.0625</v>
      </c>
      <c r="AH25">
        <v>2.875</v>
      </c>
      <c r="AI25">
        <f>1*10^6</f>
        <v>1000000</v>
      </c>
      <c r="AV25" s="1" t="s">
        <v>10</v>
      </c>
      <c r="AW25" t="s">
        <v>3</v>
      </c>
      <c r="AX25" t="s">
        <v>4</v>
      </c>
      <c r="AY25">
        <f t="shared" si="12"/>
        <v>3111950157.5685353</v>
      </c>
      <c r="AZ25">
        <f t="shared" si="13"/>
        <v>12780500302.889977</v>
      </c>
      <c r="BA25">
        <f t="shared" si="14"/>
        <v>32785289165.646641</v>
      </c>
      <c r="BB25">
        <f t="shared" si="9"/>
        <v>16225913208.701715</v>
      </c>
      <c r="BC25">
        <f t="shared" si="10"/>
        <v>15133734322.391588</v>
      </c>
      <c r="BD25">
        <f t="shared" si="11"/>
        <v>17125117862.517237</v>
      </c>
    </row>
    <row r="26" spans="1:56" x14ac:dyDescent="0.2">
      <c r="A26" s="1" t="s">
        <v>10</v>
      </c>
      <c r="B26" t="s">
        <v>3</v>
      </c>
      <c r="C26" t="s">
        <v>5</v>
      </c>
      <c r="D26">
        <v>14</v>
      </c>
      <c r="E26">
        <v>14</v>
      </c>
      <c r="F26">
        <v>13</v>
      </c>
      <c r="G26">
        <v>15</v>
      </c>
      <c r="H26">
        <f t="shared" si="0"/>
        <v>14</v>
      </c>
      <c r="I26">
        <f t="shared" si="1"/>
        <v>3.5</v>
      </c>
      <c r="J26" s="1"/>
      <c r="L26" s="1" t="s">
        <v>10</v>
      </c>
      <c r="M26" t="s">
        <v>3</v>
      </c>
      <c r="N26" t="s">
        <v>5</v>
      </c>
      <c r="O26">
        <v>17</v>
      </c>
      <c r="P26">
        <v>17</v>
      </c>
      <c r="Q26">
        <v>16</v>
      </c>
      <c r="R26">
        <v>16</v>
      </c>
      <c r="S26">
        <f t="shared" si="2"/>
        <v>16.5</v>
      </c>
      <c r="T26">
        <f t="shared" si="3"/>
        <v>4.125</v>
      </c>
      <c r="W26" s="1" t="s">
        <v>10</v>
      </c>
      <c r="X26" t="s">
        <v>3</v>
      </c>
      <c r="Y26" t="s">
        <v>5</v>
      </c>
      <c r="Z26">
        <v>15</v>
      </c>
      <c r="AA26">
        <v>14</v>
      </c>
      <c r="AB26">
        <v>16</v>
      </c>
      <c r="AC26">
        <v>17</v>
      </c>
      <c r="AD26">
        <f t="shared" si="4"/>
        <v>15.5</v>
      </c>
      <c r="AE26">
        <f t="shared" si="5"/>
        <v>3.875</v>
      </c>
      <c r="AH26">
        <v>2.1875</v>
      </c>
      <c r="AI26">
        <f>1*10^5</f>
        <v>100000</v>
      </c>
      <c r="AV26" s="1" t="s">
        <v>10</v>
      </c>
      <c r="AW26" t="s">
        <v>3</v>
      </c>
      <c r="AX26" t="s">
        <v>5</v>
      </c>
      <c r="AY26">
        <f t="shared" si="12"/>
        <v>12507884455.242979</v>
      </c>
      <c r="AZ26">
        <f t="shared" si="13"/>
        <v>39899334341.195923</v>
      </c>
      <c r="BA26">
        <f t="shared" si="14"/>
        <v>19763845112.875443</v>
      </c>
      <c r="BB26">
        <f t="shared" si="9"/>
        <v>24057021303.104782</v>
      </c>
      <c r="BC26">
        <f t="shared" si="10"/>
        <v>14191420051.00025</v>
      </c>
      <c r="BD26">
        <f t="shared" si="11"/>
        <v>16058808475.994417</v>
      </c>
    </row>
    <row r="27" spans="1:56" x14ac:dyDescent="0.2">
      <c r="A27" s="1" t="s">
        <v>10</v>
      </c>
      <c r="B27" t="s">
        <v>3</v>
      </c>
      <c r="C27" t="s">
        <v>6</v>
      </c>
      <c r="D27">
        <v>15</v>
      </c>
      <c r="E27">
        <v>14</v>
      </c>
      <c r="F27">
        <v>15</v>
      </c>
      <c r="G27">
        <v>14</v>
      </c>
      <c r="H27">
        <f t="shared" si="0"/>
        <v>14.5</v>
      </c>
      <c r="I27">
        <f t="shared" si="1"/>
        <v>3.625</v>
      </c>
      <c r="J27" s="1"/>
      <c r="L27" s="1" t="s">
        <v>10</v>
      </c>
      <c r="M27" t="s">
        <v>3</v>
      </c>
      <c r="N27" t="s">
        <v>6</v>
      </c>
      <c r="O27">
        <v>0</v>
      </c>
      <c r="P27">
        <v>0</v>
      </c>
      <c r="Q27">
        <v>0</v>
      </c>
      <c r="R27">
        <v>0</v>
      </c>
      <c r="S27">
        <f t="shared" si="2"/>
        <v>0</v>
      </c>
      <c r="T27">
        <f t="shared" si="3"/>
        <v>0</v>
      </c>
      <c r="W27" s="1" t="s">
        <v>10</v>
      </c>
      <c r="X27" t="s">
        <v>3</v>
      </c>
      <c r="Y27" t="s">
        <v>6</v>
      </c>
      <c r="Z27">
        <v>17</v>
      </c>
      <c r="AA27">
        <v>15</v>
      </c>
      <c r="AB27">
        <v>15</v>
      </c>
      <c r="AC27">
        <v>16</v>
      </c>
      <c r="AD27">
        <f t="shared" si="4"/>
        <v>15.75</v>
      </c>
      <c r="AE27">
        <f t="shared" si="5"/>
        <v>3.9375</v>
      </c>
      <c r="AH27">
        <v>1.875</v>
      </c>
      <c r="AI27">
        <f>1*10^4</f>
        <v>10000</v>
      </c>
      <c r="AV27" s="1" t="s">
        <v>10</v>
      </c>
      <c r="AW27" t="s">
        <v>3</v>
      </c>
      <c r="AX27" t="s">
        <v>6</v>
      </c>
      <c r="AY27">
        <f t="shared" si="12"/>
        <v>19242187852.880791</v>
      </c>
      <c r="AZ27">
        <f t="shared" si="13"/>
        <v>1</v>
      </c>
      <c r="BA27">
        <f t="shared" si="14"/>
        <v>23458523874.043888</v>
      </c>
      <c r="BB27">
        <f t="shared" si="9"/>
        <v>14233570575.974894</v>
      </c>
      <c r="BC27">
        <f t="shared" si="10"/>
        <v>12505609575.123981</v>
      </c>
      <c r="BD27">
        <f t="shared" si="11"/>
        <v>14151169391.136671</v>
      </c>
    </row>
    <row r="28" spans="1:56" x14ac:dyDescent="0.2">
      <c r="A28" s="1" t="s">
        <v>10</v>
      </c>
      <c r="B28" t="s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0</v>
      </c>
      <c r="J28" s="1"/>
      <c r="L28" s="1" t="s">
        <v>10</v>
      </c>
      <c r="M28" t="s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2"/>
        <v>0</v>
      </c>
      <c r="T28">
        <f t="shared" si="3"/>
        <v>0</v>
      </c>
      <c r="W28" s="1" t="s">
        <v>10</v>
      </c>
      <c r="X28" t="s">
        <v>3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4"/>
        <v>0</v>
      </c>
      <c r="AE28">
        <f t="shared" si="5"/>
        <v>0</v>
      </c>
      <c r="AV28" s="1" t="s">
        <v>10</v>
      </c>
      <c r="AW28" t="s">
        <v>3</v>
      </c>
      <c r="AX28">
        <v>0</v>
      </c>
      <c r="AY28">
        <f t="shared" si="12"/>
        <v>1</v>
      </c>
      <c r="AZ28">
        <f t="shared" si="13"/>
        <v>1</v>
      </c>
      <c r="BA28">
        <f t="shared" si="14"/>
        <v>1</v>
      </c>
      <c r="BB28">
        <f t="shared" si="9"/>
        <v>1</v>
      </c>
      <c r="BC28">
        <f t="shared" si="10"/>
        <v>0</v>
      </c>
      <c r="BD28">
        <v>0</v>
      </c>
    </row>
    <row r="29" spans="1:56" x14ac:dyDescent="0.2">
      <c r="A29" t="s">
        <v>2</v>
      </c>
      <c r="B29" t="s">
        <v>11</v>
      </c>
      <c r="C29" t="s">
        <v>4</v>
      </c>
      <c r="D29">
        <v>14</v>
      </c>
      <c r="E29">
        <v>14</v>
      </c>
      <c r="F29">
        <v>14</v>
      </c>
      <c r="G29">
        <v>15</v>
      </c>
      <c r="H29">
        <f t="shared" si="0"/>
        <v>14.25</v>
      </c>
      <c r="I29">
        <f t="shared" si="1"/>
        <v>3.5625</v>
      </c>
      <c r="J29" s="1"/>
      <c r="L29" t="s">
        <v>2</v>
      </c>
      <c r="M29" t="s">
        <v>11</v>
      </c>
      <c r="N29" t="s">
        <v>4</v>
      </c>
      <c r="O29">
        <v>13</v>
      </c>
      <c r="P29">
        <v>14</v>
      </c>
      <c r="Q29">
        <v>14</v>
      </c>
      <c r="R29">
        <v>13</v>
      </c>
      <c r="S29">
        <f t="shared" si="2"/>
        <v>13.5</v>
      </c>
      <c r="T29">
        <f t="shared" si="3"/>
        <v>3.375</v>
      </c>
      <c r="W29" t="s">
        <v>2</v>
      </c>
      <c r="X29" t="s">
        <v>11</v>
      </c>
      <c r="Y29" t="s">
        <v>4</v>
      </c>
      <c r="Z29">
        <v>12</v>
      </c>
      <c r="AA29">
        <v>12</v>
      </c>
      <c r="AB29">
        <v>12</v>
      </c>
      <c r="AC29">
        <v>13</v>
      </c>
      <c r="AD29">
        <f t="shared" si="4"/>
        <v>12.25</v>
      </c>
      <c r="AE29">
        <f t="shared" si="5"/>
        <v>3.0625</v>
      </c>
      <c r="AV29" t="s">
        <v>2</v>
      </c>
      <c r="AW29" t="s">
        <v>11</v>
      </c>
      <c r="AX29" t="s">
        <v>4</v>
      </c>
      <c r="AY29">
        <f t="shared" si="12"/>
        <v>15543173060.817051</v>
      </c>
      <c r="AZ29">
        <f t="shared" si="13"/>
        <v>5200472043.2901688</v>
      </c>
      <c r="BA29">
        <f t="shared" si="14"/>
        <v>1589477076.6772118</v>
      </c>
      <c r="BB29">
        <f t="shared" si="9"/>
        <v>7444374060.2614775</v>
      </c>
      <c r="BC29">
        <f t="shared" si="10"/>
        <v>7242425705.5751705</v>
      </c>
      <c r="BD29">
        <f t="shared" si="11"/>
        <v>8195425608.5354137</v>
      </c>
    </row>
    <row r="30" spans="1:56" ht="19" x14ac:dyDescent="0.2">
      <c r="A30" t="s">
        <v>2</v>
      </c>
      <c r="B30" t="s">
        <v>11</v>
      </c>
      <c r="C30" t="s">
        <v>5</v>
      </c>
      <c r="D30">
        <v>14</v>
      </c>
      <c r="E30">
        <v>14</v>
      </c>
      <c r="F30">
        <v>14</v>
      </c>
      <c r="G30">
        <v>14</v>
      </c>
      <c r="H30">
        <f t="shared" si="0"/>
        <v>14</v>
      </c>
      <c r="I30">
        <f t="shared" si="1"/>
        <v>3.5</v>
      </c>
      <c r="L30" t="s">
        <v>2</v>
      </c>
      <c r="M30" t="s">
        <v>11</v>
      </c>
      <c r="N30" t="s">
        <v>5</v>
      </c>
      <c r="O30">
        <v>14</v>
      </c>
      <c r="P30">
        <v>13</v>
      </c>
      <c r="Q30">
        <v>14</v>
      </c>
      <c r="R30">
        <v>14</v>
      </c>
      <c r="S30">
        <f t="shared" si="2"/>
        <v>13.75</v>
      </c>
      <c r="T30">
        <f t="shared" si="3"/>
        <v>3.4375</v>
      </c>
      <c r="W30" t="s">
        <v>2</v>
      </c>
      <c r="X30" t="s">
        <v>11</v>
      </c>
      <c r="Y30" t="s">
        <v>5</v>
      </c>
      <c r="Z30" t="s">
        <v>24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H30" t="s">
        <v>50</v>
      </c>
      <c r="AV30" t="s">
        <v>2</v>
      </c>
      <c r="AW30" t="s">
        <v>11</v>
      </c>
      <c r="AX30" t="s">
        <v>5</v>
      </c>
      <c r="AY30">
        <f t="shared" si="12"/>
        <v>12507884455.242979</v>
      </c>
      <c r="AZ30">
        <f t="shared" si="13"/>
        <v>6265551122.9551182</v>
      </c>
      <c r="BA30" t="s">
        <v>24</v>
      </c>
      <c r="BB30">
        <f>AVERAGE(AY30,AZ30)</f>
        <v>9386717789.0990486</v>
      </c>
      <c r="BC30">
        <f>STDEV(AY30,AZ30)</f>
        <v>4413996229.687561</v>
      </c>
      <c r="BD30">
        <f>CONFIDENCE(0.05,BC30,2)</f>
        <v>6117374255.3890476</v>
      </c>
    </row>
    <row r="31" spans="1:56" x14ac:dyDescent="0.2">
      <c r="A31" t="s">
        <v>2</v>
      </c>
      <c r="B31" t="s">
        <v>11</v>
      </c>
      <c r="C31" t="s">
        <v>6</v>
      </c>
      <c r="D31">
        <v>13</v>
      </c>
      <c r="E31">
        <v>14</v>
      </c>
      <c r="F31">
        <v>14</v>
      </c>
      <c r="G31">
        <v>14</v>
      </c>
      <c r="H31">
        <f t="shared" si="0"/>
        <v>13.75</v>
      </c>
      <c r="I31">
        <f t="shared" si="1"/>
        <v>3.4375</v>
      </c>
      <c r="L31" t="s">
        <v>2</v>
      </c>
      <c r="M31" t="s">
        <v>11</v>
      </c>
      <c r="N31" t="s">
        <v>6</v>
      </c>
      <c r="O31">
        <v>13</v>
      </c>
      <c r="P31">
        <v>14</v>
      </c>
      <c r="Q31">
        <v>13</v>
      </c>
      <c r="R31">
        <v>14</v>
      </c>
      <c r="S31">
        <f t="shared" si="2"/>
        <v>13.5</v>
      </c>
      <c r="T31">
        <f t="shared" si="3"/>
        <v>3.375</v>
      </c>
      <c r="W31" t="s">
        <v>2</v>
      </c>
      <c r="X31" t="s">
        <v>11</v>
      </c>
      <c r="Y31" t="s">
        <v>6</v>
      </c>
      <c r="Z31">
        <v>15</v>
      </c>
      <c r="AA31">
        <v>15</v>
      </c>
      <c r="AB31">
        <v>15</v>
      </c>
      <c r="AC31">
        <v>15</v>
      </c>
      <c r="AD31">
        <f t="shared" si="4"/>
        <v>15</v>
      </c>
      <c r="AE31">
        <f t="shared" si="5"/>
        <v>3.75</v>
      </c>
      <c r="AV31" t="s">
        <v>2</v>
      </c>
      <c r="AW31" t="s">
        <v>11</v>
      </c>
      <c r="AX31" t="s">
        <v>6</v>
      </c>
      <c r="AY31">
        <f t="shared" si="12"/>
        <v>10026003288.704744</v>
      </c>
      <c r="AZ31">
        <f t="shared" si="13"/>
        <v>5200472043.2901688</v>
      </c>
      <c r="BA31">
        <f t="shared" si="14"/>
        <v>13910479429.638264</v>
      </c>
      <c r="BB31">
        <f t="shared" si="9"/>
        <v>9712318253.8777256</v>
      </c>
      <c r="BC31">
        <f t="shared" si="10"/>
        <v>4363468333.0311213</v>
      </c>
      <c r="BD31">
        <f t="shared" si="11"/>
        <v>4937638516.7511501</v>
      </c>
    </row>
    <row r="32" spans="1:56" x14ac:dyDescent="0.2">
      <c r="A32" t="s">
        <v>2</v>
      </c>
      <c r="B32" t="s">
        <v>11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  <c r="I32">
        <f t="shared" si="1"/>
        <v>0</v>
      </c>
      <c r="L32" t="s">
        <v>2</v>
      </c>
      <c r="M32" t="s">
        <v>11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2"/>
        <v>0</v>
      </c>
      <c r="T32">
        <f t="shared" si="3"/>
        <v>0</v>
      </c>
      <c r="W32" t="s">
        <v>2</v>
      </c>
      <c r="X32" t="s">
        <v>11</v>
      </c>
      <c r="Y32">
        <v>0</v>
      </c>
      <c r="Z32">
        <v>0</v>
      </c>
      <c r="AB32">
        <v>0</v>
      </c>
      <c r="AC32">
        <v>0</v>
      </c>
      <c r="AD32">
        <f t="shared" si="4"/>
        <v>0</v>
      </c>
      <c r="AE32">
        <f t="shared" si="5"/>
        <v>0</v>
      </c>
      <c r="AV32" t="s">
        <v>2</v>
      </c>
      <c r="AW32" t="s">
        <v>11</v>
      </c>
      <c r="AX32">
        <v>0</v>
      </c>
      <c r="AY32">
        <f t="shared" si="12"/>
        <v>1</v>
      </c>
      <c r="AZ32">
        <f t="shared" si="13"/>
        <v>1</v>
      </c>
      <c r="BA32">
        <f t="shared" si="14"/>
        <v>1</v>
      </c>
      <c r="BB32">
        <f t="shared" si="9"/>
        <v>1</v>
      </c>
      <c r="BC32">
        <f t="shared" si="10"/>
        <v>0</v>
      </c>
      <c r="BD32">
        <v>0</v>
      </c>
    </row>
    <row r="33" spans="1:56" x14ac:dyDescent="0.2">
      <c r="A33" s="1" t="s">
        <v>7</v>
      </c>
      <c r="B33" t="s">
        <v>11</v>
      </c>
      <c r="C33" t="s">
        <v>4</v>
      </c>
      <c r="D33">
        <v>14</v>
      </c>
      <c r="E33">
        <v>12</v>
      </c>
      <c r="F33">
        <v>12</v>
      </c>
      <c r="G33">
        <v>12</v>
      </c>
      <c r="H33">
        <f t="shared" si="0"/>
        <v>12.5</v>
      </c>
      <c r="I33">
        <f t="shared" si="1"/>
        <v>3.125</v>
      </c>
      <c r="L33" s="1" t="s">
        <v>7</v>
      </c>
      <c r="M33" t="s">
        <v>11</v>
      </c>
      <c r="N33" t="s">
        <v>4</v>
      </c>
      <c r="O33">
        <v>12</v>
      </c>
      <c r="P33">
        <v>12</v>
      </c>
      <c r="Q33">
        <v>12</v>
      </c>
      <c r="R33">
        <v>13</v>
      </c>
      <c r="S33">
        <f t="shared" si="2"/>
        <v>12.25</v>
      </c>
      <c r="T33">
        <f t="shared" si="3"/>
        <v>3.0625</v>
      </c>
      <c r="W33" s="1" t="s">
        <v>7</v>
      </c>
      <c r="X33" t="s">
        <v>11</v>
      </c>
      <c r="Y33" t="s">
        <v>4</v>
      </c>
      <c r="Z33">
        <v>14</v>
      </c>
      <c r="AA33">
        <v>14</v>
      </c>
      <c r="AB33">
        <v>14</v>
      </c>
      <c r="AC33">
        <v>14</v>
      </c>
      <c r="AD33">
        <f t="shared" si="4"/>
        <v>14</v>
      </c>
      <c r="AE33">
        <f t="shared" si="5"/>
        <v>3.5</v>
      </c>
      <c r="AV33" s="1" t="s">
        <v>7</v>
      </c>
      <c r="AW33" t="s">
        <v>11</v>
      </c>
      <c r="AX33" t="s">
        <v>4</v>
      </c>
      <c r="AY33">
        <f t="shared" si="12"/>
        <v>3111950157.5685353</v>
      </c>
      <c r="AZ33">
        <f t="shared" si="13"/>
        <v>1938954087.520519</v>
      </c>
      <c r="BA33">
        <f t="shared" si="14"/>
        <v>6643638800.2346926</v>
      </c>
      <c r="BB33">
        <f t="shared" si="9"/>
        <v>3898181015.1079154</v>
      </c>
      <c r="BC33">
        <f t="shared" si="10"/>
        <v>2448904608.7020102</v>
      </c>
      <c r="BD33">
        <f t="shared" si="11"/>
        <v>2771145519.3205838</v>
      </c>
    </row>
    <row r="34" spans="1:56" x14ac:dyDescent="0.2">
      <c r="A34" s="1" t="s">
        <v>7</v>
      </c>
      <c r="B34" t="s">
        <v>11</v>
      </c>
      <c r="C34" t="s">
        <v>5</v>
      </c>
      <c r="D34">
        <v>12</v>
      </c>
      <c r="E34">
        <v>12</v>
      </c>
      <c r="F34">
        <v>12</v>
      </c>
      <c r="G34">
        <v>12</v>
      </c>
      <c r="H34">
        <f t="shared" si="0"/>
        <v>12</v>
      </c>
      <c r="I34">
        <f t="shared" si="1"/>
        <v>3</v>
      </c>
      <c r="J34" s="1"/>
      <c r="L34" s="1" t="s">
        <v>7</v>
      </c>
      <c r="M34" t="s">
        <v>11</v>
      </c>
      <c r="N34" t="s">
        <v>5</v>
      </c>
      <c r="O34">
        <v>12</v>
      </c>
      <c r="P34">
        <v>12</v>
      </c>
      <c r="Q34">
        <v>13</v>
      </c>
      <c r="R34">
        <v>13</v>
      </c>
      <c r="S34">
        <f t="shared" si="2"/>
        <v>12.5</v>
      </c>
      <c r="T34">
        <f t="shared" si="3"/>
        <v>3.125</v>
      </c>
      <c r="W34" s="1" t="s">
        <v>7</v>
      </c>
      <c r="X34" t="s">
        <v>11</v>
      </c>
      <c r="Y34" t="s">
        <v>5</v>
      </c>
      <c r="Z34">
        <v>15</v>
      </c>
      <c r="AA34">
        <v>14</v>
      </c>
      <c r="AB34">
        <v>15</v>
      </c>
      <c r="AC34">
        <v>14</v>
      </c>
      <c r="AD34">
        <f t="shared" si="4"/>
        <v>14.5</v>
      </c>
      <c r="AE34">
        <f t="shared" si="5"/>
        <v>3.625</v>
      </c>
      <c r="AV34" s="1" t="s">
        <v>7</v>
      </c>
      <c r="AW34" t="s">
        <v>11</v>
      </c>
      <c r="AX34" t="s">
        <v>5</v>
      </c>
      <c r="AY34">
        <f t="shared" si="12"/>
        <v>1885436968.2965381</v>
      </c>
      <c r="AZ34">
        <f t="shared" si="13"/>
        <v>2380443911.0871315</v>
      </c>
      <c r="BA34">
        <f t="shared" si="14"/>
        <v>9674784375.7126961</v>
      </c>
      <c r="BB34">
        <f t="shared" si="9"/>
        <v>4646888418.3654556</v>
      </c>
      <c r="BC34">
        <f t="shared" si="10"/>
        <v>4361314169.6952152</v>
      </c>
      <c r="BD34">
        <f t="shared" si="11"/>
        <v>4935200896.2513695</v>
      </c>
    </row>
    <row r="35" spans="1:56" x14ac:dyDescent="0.2">
      <c r="A35" s="1" t="s">
        <v>7</v>
      </c>
      <c r="B35" t="s">
        <v>11</v>
      </c>
      <c r="C35" t="s">
        <v>6</v>
      </c>
      <c r="D35">
        <v>13</v>
      </c>
      <c r="E35">
        <v>14</v>
      </c>
      <c r="F35">
        <v>13</v>
      </c>
      <c r="G35">
        <v>12</v>
      </c>
      <c r="H35">
        <f t="shared" si="0"/>
        <v>13</v>
      </c>
      <c r="I35">
        <f t="shared" si="1"/>
        <v>3.25</v>
      </c>
      <c r="J35" s="1"/>
      <c r="L35" s="1" t="s">
        <v>7</v>
      </c>
      <c r="M35" t="s">
        <v>11</v>
      </c>
      <c r="N35" t="s">
        <v>6</v>
      </c>
      <c r="O35">
        <v>13</v>
      </c>
      <c r="P35">
        <v>12</v>
      </c>
      <c r="Q35">
        <v>12</v>
      </c>
      <c r="R35">
        <v>12</v>
      </c>
      <c r="S35">
        <f t="shared" si="2"/>
        <v>12.25</v>
      </c>
      <c r="T35">
        <f t="shared" si="3"/>
        <v>3.0625</v>
      </c>
      <c r="W35" s="1" t="s">
        <v>7</v>
      </c>
      <c r="X35" t="s">
        <v>11</v>
      </c>
      <c r="Y35" t="s">
        <v>6</v>
      </c>
      <c r="Z35">
        <v>15</v>
      </c>
      <c r="AA35">
        <v>15</v>
      </c>
      <c r="AB35">
        <v>16</v>
      </c>
      <c r="AC35">
        <v>15</v>
      </c>
      <c r="AD35">
        <f t="shared" si="4"/>
        <v>15.25</v>
      </c>
      <c r="AE35">
        <f t="shared" si="5"/>
        <v>3.8125</v>
      </c>
      <c r="AV35" s="1" t="s">
        <v>7</v>
      </c>
      <c r="AW35" t="s">
        <v>11</v>
      </c>
      <c r="AX35" t="s">
        <v>6</v>
      </c>
      <c r="AY35">
        <f t="shared" si="12"/>
        <v>5036361233.3200827</v>
      </c>
      <c r="AZ35">
        <f t="shared" si="13"/>
        <v>1938954087.520519</v>
      </c>
      <c r="BA35">
        <f t="shared" si="14"/>
        <v>16604733828.05559</v>
      </c>
      <c r="BB35">
        <f t="shared" si="9"/>
        <v>7860016382.9653969</v>
      </c>
      <c r="BC35">
        <f t="shared" si="10"/>
        <v>7729880021.8736334</v>
      </c>
      <c r="BD35">
        <f t="shared" si="11"/>
        <v>8747021958.8726082</v>
      </c>
    </row>
    <row r="36" spans="1:56" x14ac:dyDescent="0.2">
      <c r="A36" s="1" t="s">
        <v>7</v>
      </c>
      <c r="B36" t="s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  <c r="I36">
        <f t="shared" si="1"/>
        <v>0</v>
      </c>
      <c r="J36" s="1"/>
      <c r="L36" s="1" t="s">
        <v>7</v>
      </c>
      <c r="M36" t="s">
        <v>11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2"/>
        <v>0</v>
      </c>
      <c r="T36">
        <f t="shared" si="3"/>
        <v>0</v>
      </c>
      <c r="W36" s="1" t="s">
        <v>7</v>
      </c>
      <c r="X36" t="s">
        <v>11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4"/>
        <v>0</v>
      </c>
      <c r="AE36">
        <f t="shared" si="5"/>
        <v>0</v>
      </c>
      <c r="AV36" s="1" t="s">
        <v>7</v>
      </c>
      <c r="AW36" t="s">
        <v>11</v>
      </c>
      <c r="AX36">
        <v>0</v>
      </c>
      <c r="AY36">
        <f t="shared" si="12"/>
        <v>1</v>
      </c>
      <c r="AZ36">
        <f t="shared" si="13"/>
        <v>1</v>
      </c>
      <c r="BA36">
        <f t="shared" si="14"/>
        <v>1</v>
      </c>
      <c r="BB36">
        <f t="shared" si="9"/>
        <v>1</v>
      </c>
      <c r="BC36">
        <f t="shared" si="10"/>
        <v>0</v>
      </c>
      <c r="BD36">
        <v>0</v>
      </c>
    </row>
    <row r="37" spans="1:56" x14ac:dyDescent="0.2">
      <c r="A37" s="1" t="s">
        <v>8</v>
      </c>
      <c r="B37" t="s">
        <v>11</v>
      </c>
      <c r="C37" t="s">
        <v>4</v>
      </c>
      <c r="D37">
        <v>14</v>
      </c>
      <c r="E37">
        <v>14</v>
      </c>
      <c r="F37">
        <v>13</v>
      </c>
      <c r="G37">
        <v>13</v>
      </c>
      <c r="H37">
        <f t="shared" si="0"/>
        <v>13.5</v>
      </c>
      <c r="I37">
        <f t="shared" si="1"/>
        <v>3.375</v>
      </c>
      <c r="J37" s="1"/>
      <c r="L37" s="1" t="s">
        <v>8</v>
      </c>
      <c r="M37" t="s">
        <v>11</v>
      </c>
      <c r="N37" t="s">
        <v>4</v>
      </c>
      <c r="O37">
        <v>13</v>
      </c>
      <c r="P37">
        <v>13</v>
      </c>
      <c r="Q37">
        <v>13</v>
      </c>
      <c r="R37">
        <v>13</v>
      </c>
      <c r="S37">
        <f t="shared" si="2"/>
        <v>13</v>
      </c>
      <c r="T37">
        <f t="shared" si="3"/>
        <v>3.25</v>
      </c>
      <c r="W37" s="1" t="s">
        <v>8</v>
      </c>
      <c r="X37" t="s">
        <v>11</v>
      </c>
      <c r="Y37" t="s">
        <v>4</v>
      </c>
      <c r="Z37">
        <v>13</v>
      </c>
      <c r="AA37">
        <v>13</v>
      </c>
      <c r="AB37">
        <v>14</v>
      </c>
      <c r="AC37">
        <v>14</v>
      </c>
      <c r="AD37">
        <f t="shared" si="4"/>
        <v>13.5</v>
      </c>
      <c r="AE37">
        <f t="shared" si="5"/>
        <v>3.375</v>
      </c>
      <c r="AV37" s="1" t="s">
        <v>8</v>
      </c>
      <c r="AW37" t="s">
        <v>11</v>
      </c>
      <c r="AX37" t="s">
        <v>4</v>
      </c>
      <c r="AY37">
        <f t="shared" si="12"/>
        <v>8004039643.994091</v>
      </c>
      <c r="AZ37">
        <f t="shared" si="13"/>
        <v>3544985638.4932899</v>
      </c>
      <c r="BA37">
        <f t="shared" si="14"/>
        <v>4500218669.5344791</v>
      </c>
      <c r="BB37">
        <f t="shared" si="9"/>
        <v>5349747984.007287</v>
      </c>
      <c r="BC37">
        <f t="shared" si="10"/>
        <v>2347778886.1186786</v>
      </c>
      <c r="BD37">
        <f t="shared" si="11"/>
        <v>2656713094.2971411</v>
      </c>
    </row>
    <row r="38" spans="1:56" x14ac:dyDescent="0.2">
      <c r="A38" s="1" t="s">
        <v>8</v>
      </c>
      <c r="B38" t="s">
        <v>11</v>
      </c>
      <c r="C38" t="s">
        <v>5</v>
      </c>
      <c r="D38">
        <v>15</v>
      </c>
      <c r="E38">
        <v>15</v>
      </c>
      <c r="F38">
        <v>15</v>
      </c>
      <c r="G38">
        <v>15</v>
      </c>
      <c r="H38">
        <f t="shared" si="0"/>
        <v>15</v>
      </c>
      <c r="I38">
        <f t="shared" si="1"/>
        <v>3.75</v>
      </c>
      <c r="J38" s="1"/>
      <c r="L38" s="1" t="s">
        <v>8</v>
      </c>
      <c r="M38" t="s">
        <v>11</v>
      </c>
      <c r="N38" t="s">
        <v>5</v>
      </c>
      <c r="O38">
        <v>12</v>
      </c>
      <c r="P38">
        <v>12</v>
      </c>
      <c r="Q38">
        <v>12</v>
      </c>
      <c r="R38">
        <v>12</v>
      </c>
      <c r="S38">
        <f t="shared" si="2"/>
        <v>12</v>
      </c>
      <c r="T38">
        <f t="shared" si="3"/>
        <v>3</v>
      </c>
      <c r="W38" s="1" t="s">
        <v>8</v>
      </c>
      <c r="X38" t="s">
        <v>11</v>
      </c>
      <c r="Y38" t="s">
        <v>5</v>
      </c>
      <c r="Z38">
        <v>13</v>
      </c>
      <c r="AA38">
        <v>14</v>
      </c>
      <c r="AB38">
        <v>14</v>
      </c>
      <c r="AC38">
        <v>14</v>
      </c>
      <c r="AD38">
        <f t="shared" si="4"/>
        <v>13.75</v>
      </c>
      <c r="AE38">
        <f t="shared" si="5"/>
        <v>3.4375</v>
      </c>
      <c r="AV38" s="1" t="s">
        <v>8</v>
      </c>
      <c r="AW38" t="s">
        <v>11</v>
      </c>
      <c r="AX38" t="s">
        <v>5</v>
      </c>
      <c r="AY38">
        <f t="shared" si="12"/>
        <v>29173089717.633556</v>
      </c>
      <c r="AZ38">
        <f t="shared" si="13"/>
        <v>1572678875.4738922</v>
      </c>
      <c r="BA38">
        <f t="shared" si="14"/>
        <v>5477581180.2927179</v>
      </c>
      <c r="BB38">
        <f t="shared" si="9"/>
        <v>12074449924.466722</v>
      </c>
      <c r="BC38">
        <f t="shared" si="10"/>
        <v>14936019469.219234</v>
      </c>
      <c r="BD38">
        <f t="shared" si="11"/>
        <v>16901386555.252438</v>
      </c>
    </row>
    <row r="39" spans="1:56" x14ac:dyDescent="0.2">
      <c r="A39" s="1" t="s">
        <v>8</v>
      </c>
      <c r="B39" t="s">
        <v>11</v>
      </c>
      <c r="C39" t="s">
        <v>6</v>
      </c>
      <c r="D39">
        <v>15</v>
      </c>
      <c r="E39">
        <v>15</v>
      </c>
      <c r="F39">
        <v>15</v>
      </c>
      <c r="G39">
        <v>17</v>
      </c>
      <c r="H39">
        <f t="shared" si="0"/>
        <v>15.5</v>
      </c>
      <c r="I39">
        <f t="shared" si="1"/>
        <v>3.875</v>
      </c>
      <c r="J39" s="1"/>
      <c r="L39" s="1" t="s">
        <v>8</v>
      </c>
      <c r="M39" t="s">
        <v>11</v>
      </c>
      <c r="N39" t="s">
        <v>6</v>
      </c>
      <c r="O39">
        <v>12</v>
      </c>
      <c r="P39">
        <v>12</v>
      </c>
      <c r="Q39">
        <v>12</v>
      </c>
      <c r="R39">
        <v>12</v>
      </c>
      <c r="S39">
        <f t="shared" si="2"/>
        <v>12</v>
      </c>
      <c r="T39">
        <f t="shared" si="3"/>
        <v>3</v>
      </c>
      <c r="W39" s="1" t="s">
        <v>8</v>
      </c>
      <c r="X39" t="s">
        <v>11</v>
      </c>
      <c r="Y39" t="s">
        <v>6</v>
      </c>
      <c r="Z39">
        <v>15</v>
      </c>
      <c r="AA39">
        <v>15</v>
      </c>
      <c r="AB39">
        <v>14</v>
      </c>
      <c r="AC39">
        <v>14</v>
      </c>
      <c r="AD39">
        <f t="shared" si="4"/>
        <v>14.5</v>
      </c>
      <c r="AE39">
        <f t="shared" si="5"/>
        <v>3.625</v>
      </c>
      <c r="AV39" s="1" t="s">
        <v>8</v>
      </c>
      <c r="AW39" t="s">
        <v>11</v>
      </c>
      <c r="AX39" t="s">
        <v>6</v>
      </c>
      <c r="AY39">
        <f t="shared" si="12"/>
        <v>43629859832.151443</v>
      </c>
      <c r="AZ39">
        <f t="shared" si="13"/>
        <v>1572678875.4738922</v>
      </c>
      <c r="BA39">
        <f t="shared" si="14"/>
        <v>9674784375.7126961</v>
      </c>
      <c r="BB39">
        <f t="shared" si="9"/>
        <v>18292441027.779343</v>
      </c>
      <c r="BC39">
        <f t="shared" si="10"/>
        <v>22313664471.246353</v>
      </c>
      <c r="BD39">
        <f t="shared" si="11"/>
        <v>25249824390.624695</v>
      </c>
    </row>
    <row r="40" spans="1:56" x14ac:dyDescent="0.2">
      <c r="A40" s="1" t="s">
        <v>8</v>
      </c>
      <c r="B40" t="s">
        <v>11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  <c r="I40">
        <f t="shared" si="1"/>
        <v>0</v>
      </c>
      <c r="J40" s="1"/>
      <c r="L40" s="1" t="s">
        <v>8</v>
      </c>
      <c r="M40" t="s">
        <v>11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2"/>
        <v>0</v>
      </c>
      <c r="T40">
        <f t="shared" si="3"/>
        <v>0</v>
      </c>
      <c r="W40" s="1" t="s">
        <v>8</v>
      </c>
      <c r="X40" t="s">
        <v>11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4"/>
        <v>0</v>
      </c>
      <c r="AE40">
        <f t="shared" si="5"/>
        <v>0</v>
      </c>
      <c r="AV40" s="1" t="s">
        <v>8</v>
      </c>
      <c r="AW40" t="s">
        <v>11</v>
      </c>
      <c r="AX40">
        <v>0</v>
      </c>
      <c r="AY40">
        <f t="shared" si="12"/>
        <v>1</v>
      </c>
      <c r="AZ40">
        <f t="shared" si="13"/>
        <v>1</v>
      </c>
      <c r="BA40">
        <f t="shared" si="14"/>
        <v>1</v>
      </c>
      <c r="BB40">
        <f t="shared" si="9"/>
        <v>1</v>
      </c>
      <c r="BC40">
        <f t="shared" si="10"/>
        <v>0</v>
      </c>
      <c r="BD40">
        <v>0</v>
      </c>
    </row>
    <row r="41" spans="1:56" x14ac:dyDescent="0.2">
      <c r="A41" s="1" t="s">
        <v>9</v>
      </c>
      <c r="B41" t="s">
        <v>11</v>
      </c>
      <c r="C41" t="s">
        <v>4</v>
      </c>
      <c r="D41">
        <v>13</v>
      </c>
      <c r="E41">
        <v>12</v>
      </c>
      <c r="F41">
        <v>12</v>
      </c>
      <c r="G41">
        <v>13</v>
      </c>
      <c r="H41">
        <f t="shared" si="0"/>
        <v>12.5</v>
      </c>
      <c r="I41">
        <f t="shared" si="1"/>
        <v>3.125</v>
      </c>
      <c r="J41" s="1"/>
      <c r="L41" s="1" t="s">
        <v>9</v>
      </c>
      <c r="M41" t="s">
        <v>11</v>
      </c>
      <c r="N41" t="s">
        <v>4</v>
      </c>
      <c r="O41">
        <v>12</v>
      </c>
      <c r="P41">
        <v>13</v>
      </c>
      <c r="Q41">
        <v>13</v>
      </c>
      <c r="R41">
        <v>13</v>
      </c>
      <c r="S41">
        <f t="shared" si="2"/>
        <v>12.75</v>
      </c>
      <c r="T41">
        <f t="shared" si="3"/>
        <v>3.1875</v>
      </c>
      <c r="W41" s="1" t="s">
        <v>9</v>
      </c>
      <c r="X41" t="s">
        <v>11</v>
      </c>
      <c r="Y41" t="s">
        <v>4</v>
      </c>
      <c r="Z41">
        <v>13</v>
      </c>
      <c r="AA41">
        <v>13</v>
      </c>
      <c r="AB41">
        <v>13</v>
      </c>
      <c r="AC41">
        <v>12</v>
      </c>
      <c r="AD41">
        <f t="shared" si="4"/>
        <v>12.75</v>
      </c>
      <c r="AE41">
        <f t="shared" si="5"/>
        <v>3.1875</v>
      </c>
      <c r="AV41" s="1" t="s">
        <v>9</v>
      </c>
      <c r="AW41" t="s">
        <v>11</v>
      </c>
      <c r="AX41" t="s">
        <v>4</v>
      </c>
      <c r="AY41">
        <f t="shared" si="12"/>
        <v>3111950157.5685353</v>
      </c>
      <c r="AZ41">
        <f t="shared" si="13"/>
        <v>2910610535.0711198</v>
      </c>
      <c r="BA41">
        <f t="shared" si="14"/>
        <v>2439766208.1281772</v>
      </c>
      <c r="BB41">
        <f t="shared" si="9"/>
        <v>2820775633.5892773</v>
      </c>
      <c r="BC41">
        <f t="shared" si="10"/>
        <v>344979053.87791115</v>
      </c>
      <c r="BD41">
        <f t="shared" si="11"/>
        <v>390373375.92333919</v>
      </c>
    </row>
    <row r="42" spans="1:56" x14ac:dyDescent="0.2">
      <c r="A42" s="1" t="s">
        <v>9</v>
      </c>
      <c r="B42" t="s">
        <v>11</v>
      </c>
      <c r="C42" t="s">
        <v>5</v>
      </c>
      <c r="D42">
        <v>13</v>
      </c>
      <c r="E42">
        <v>11</v>
      </c>
      <c r="F42">
        <v>13</v>
      </c>
      <c r="G42">
        <v>12</v>
      </c>
      <c r="H42">
        <f t="shared" si="0"/>
        <v>12.25</v>
      </c>
      <c r="I42">
        <f t="shared" si="1"/>
        <v>3.0625</v>
      </c>
      <c r="J42" s="1"/>
      <c r="L42" s="1" t="s">
        <v>9</v>
      </c>
      <c r="M42" t="s">
        <v>11</v>
      </c>
      <c r="N42" t="s">
        <v>5</v>
      </c>
      <c r="O42">
        <v>12</v>
      </c>
      <c r="P42">
        <v>12</v>
      </c>
      <c r="Q42">
        <v>12</v>
      </c>
      <c r="R42">
        <v>13</v>
      </c>
      <c r="S42">
        <f t="shared" si="2"/>
        <v>12.25</v>
      </c>
      <c r="T42">
        <f t="shared" si="3"/>
        <v>3.0625</v>
      </c>
      <c r="W42" s="1" t="s">
        <v>9</v>
      </c>
      <c r="X42" t="s">
        <v>11</v>
      </c>
      <c r="Y42" t="s">
        <v>5</v>
      </c>
      <c r="Z42">
        <v>13</v>
      </c>
      <c r="AA42">
        <v>14</v>
      </c>
      <c r="AB42">
        <v>14</v>
      </c>
      <c r="AC42">
        <v>14</v>
      </c>
      <c r="AD42">
        <f t="shared" si="4"/>
        <v>13.75</v>
      </c>
      <c r="AE42">
        <f t="shared" si="5"/>
        <v>3.4375</v>
      </c>
      <c r="AV42" s="1" t="s">
        <v>9</v>
      </c>
      <c r="AW42" t="s">
        <v>11</v>
      </c>
      <c r="AX42" t="s">
        <v>5</v>
      </c>
      <c r="AY42">
        <f t="shared" si="12"/>
        <v>2428469825.9453406</v>
      </c>
      <c r="AZ42">
        <f t="shared" si="13"/>
        <v>1938954087.520519</v>
      </c>
      <c r="BA42">
        <f t="shared" si="14"/>
        <v>5477581180.2927179</v>
      </c>
      <c r="BB42">
        <f t="shared" si="9"/>
        <v>3281668364.5861926</v>
      </c>
      <c r="BC42">
        <f t="shared" si="10"/>
        <v>1917402210.069531</v>
      </c>
      <c r="BD42">
        <f t="shared" si="11"/>
        <v>2169704987.4008036</v>
      </c>
    </row>
    <row r="43" spans="1:56" x14ac:dyDescent="0.2">
      <c r="A43" s="1" t="s">
        <v>9</v>
      </c>
      <c r="B43" t="s">
        <v>11</v>
      </c>
      <c r="C43" t="s">
        <v>6</v>
      </c>
      <c r="D43">
        <v>13</v>
      </c>
      <c r="E43">
        <v>12</v>
      </c>
      <c r="F43">
        <v>13</v>
      </c>
      <c r="G43">
        <v>14</v>
      </c>
      <c r="H43">
        <f t="shared" si="0"/>
        <v>13</v>
      </c>
      <c r="I43">
        <f t="shared" si="1"/>
        <v>3.25</v>
      </c>
      <c r="J43" s="1"/>
      <c r="L43" s="1" t="s">
        <v>9</v>
      </c>
      <c r="M43" t="s">
        <v>11</v>
      </c>
      <c r="N43" t="s">
        <v>6</v>
      </c>
      <c r="O43">
        <v>14</v>
      </c>
      <c r="P43">
        <v>14</v>
      </c>
      <c r="Q43">
        <v>14</v>
      </c>
      <c r="R43">
        <v>14</v>
      </c>
      <c r="S43">
        <f t="shared" si="2"/>
        <v>14</v>
      </c>
      <c r="T43">
        <f t="shared" si="3"/>
        <v>3.5</v>
      </c>
      <c r="W43" s="1" t="s">
        <v>9</v>
      </c>
      <c r="X43" t="s">
        <v>11</v>
      </c>
      <c r="Y43" t="s">
        <v>6</v>
      </c>
      <c r="Z43">
        <v>15</v>
      </c>
      <c r="AA43">
        <v>16</v>
      </c>
      <c r="AB43">
        <v>16</v>
      </c>
      <c r="AC43">
        <v>16</v>
      </c>
      <c r="AD43">
        <f t="shared" si="4"/>
        <v>15.75</v>
      </c>
      <c r="AE43">
        <f t="shared" si="5"/>
        <v>3.9375</v>
      </c>
      <c r="AV43" s="1" t="s">
        <v>9</v>
      </c>
      <c r="AW43" t="s">
        <v>11</v>
      </c>
      <c r="AX43" t="s">
        <v>6</v>
      </c>
      <c r="AY43">
        <f t="shared" si="12"/>
        <v>5036361233.3200827</v>
      </c>
      <c r="AZ43">
        <f t="shared" si="13"/>
        <v>7523462402.5917454</v>
      </c>
      <c r="BA43">
        <f t="shared" si="14"/>
        <v>23458523874.043888</v>
      </c>
      <c r="BB43">
        <f t="shared" si="9"/>
        <v>12006115836.651907</v>
      </c>
      <c r="BC43">
        <f t="shared" si="10"/>
        <v>9995731861.536623</v>
      </c>
      <c r="BD43">
        <f t="shared" si="11"/>
        <v>11311027576.165495</v>
      </c>
    </row>
    <row r="44" spans="1:56" x14ac:dyDescent="0.2">
      <c r="A44" s="1" t="s">
        <v>9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0</v>
      </c>
      <c r="J44" s="1"/>
      <c r="L44" s="1" t="s">
        <v>9</v>
      </c>
      <c r="M44" t="s">
        <v>11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0</v>
      </c>
      <c r="T44">
        <f t="shared" si="3"/>
        <v>0</v>
      </c>
      <c r="W44" s="1" t="s">
        <v>9</v>
      </c>
      <c r="X44" t="s">
        <v>11</v>
      </c>
      <c r="Y44">
        <v>0</v>
      </c>
      <c r="Z44">
        <v>0</v>
      </c>
      <c r="AA44">
        <v>0</v>
      </c>
      <c r="AB44">
        <v>0</v>
      </c>
      <c r="AC44">
        <v>0</v>
      </c>
      <c r="AD44">
        <f t="shared" si="4"/>
        <v>0</v>
      </c>
      <c r="AE44">
        <f t="shared" si="5"/>
        <v>0</v>
      </c>
      <c r="AH44" t="s">
        <v>23</v>
      </c>
      <c r="AI44" t="s">
        <v>40</v>
      </c>
      <c r="AV44" s="1" t="s">
        <v>9</v>
      </c>
      <c r="AW44" t="s">
        <v>11</v>
      </c>
      <c r="AX44">
        <v>0</v>
      </c>
      <c r="AY44">
        <f t="shared" si="12"/>
        <v>1</v>
      </c>
      <c r="AZ44">
        <f t="shared" si="13"/>
        <v>1</v>
      </c>
      <c r="BA44">
        <f t="shared" si="14"/>
        <v>1</v>
      </c>
      <c r="BB44">
        <f t="shared" si="9"/>
        <v>1</v>
      </c>
      <c r="BC44">
        <f t="shared" si="10"/>
        <v>0</v>
      </c>
      <c r="BD44">
        <v>0</v>
      </c>
    </row>
    <row r="45" spans="1:56" x14ac:dyDescent="0.2">
      <c r="A45" s="1" t="s">
        <v>10</v>
      </c>
      <c r="B45" t="s">
        <v>11</v>
      </c>
      <c r="C45" t="s">
        <v>4</v>
      </c>
      <c r="D45">
        <v>15</v>
      </c>
      <c r="E45">
        <v>16</v>
      </c>
      <c r="F45">
        <v>14</v>
      </c>
      <c r="G45">
        <v>16</v>
      </c>
      <c r="H45">
        <f t="shared" si="0"/>
        <v>15.25</v>
      </c>
      <c r="I45">
        <f t="shared" si="1"/>
        <v>3.8125</v>
      </c>
      <c r="J45" s="1"/>
      <c r="L45" s="1" t="s">
        <v>10</v>
      </c>
      <c r="M45" t="s">
        <v>11</v>
      </c>
      <c r="N45" t="s">
        <v>4</v>
      </c>
      <c r="O45">
        <v>15</v>
      </c>
      <c r="P45">
        <v>14</v>
      </c>
      <c r="Q45">
        <v>14</v>
      </c>
      <c r="R45">
        <v>14</v>
      </c>
      <c r="S45">
        <f t="shared" si="2"/>
        <v>14.25</v>
      </c>
      <c r="T45">
        <f t="shared" si="3"/>
        <v>3.5625</v>
      </c>
      <c r="W45" s="1" t="s">
        <v>10</v>
      </c>
      <c r="X45" t="s">
        <v>11</v>
      </c>
      <c r="Y45" t="s">
        <v>4</v>
      </c>
      <c r="Z45">
        <v>15</v>
      </c>
      <c r="AA45">
        <v>15</v>
      </c>
      <c r="AB45">
        <v>15</v>
      </c>
      <c r="AC45">
        <v>15</v>
      </c>
      <c r="AD45">
        <f t="shared" si="4"/>
        <v>15</v>
      </c>
      <c r="AE45">
        <f t="shared" si="5"/>
        <v>3.75</v>
      </c>
      <c r="AH45">
        <v>4.3125</v>
      </c>
      <c r="AI45" s="4">
        <f>1*10^8</f>
        <v>100000000</v>
      </c>
      <c r="AV45" s="1" t="s">
        <v>10</v>
      </c>
      <c r="AW45" t="s">
        <v>11</v>
      </c>
      <c r="AX45" t="s">
        <v>4</v>
      </c>
      <c r="AY45">
        <f t="shared" si="12"/>
        <v>35735474568.025002</v>
      </c>
      <c r="AZ45">
        <f t="shared" si="13"/>
        <v>9004711710.3716297</v>
      </c>
      <c r="BA45">
        <f t="shared" si="14"/>
        <v>13910479429.638264</v>
      </c>
      <c r="BB45">
        <f t="shared" si="9"/>
        <v>19550221902.678299</v>
      </c>
      <c r="BC45">
        <f t="shared" si="10"/>
        <v>14229843362.092358</v>
      </c>
      <c r="BD45">
        <f t="shared" si="11"/>
        <v>16102287746.682219</v>
      </c>
    </row>
    <row r="46" spans="1:56" x14ac:dyDescent="0.2">
      <c r="A46" s="1" t="s">
        <v>10</v>
      </c>
      <c r="B46" t="s">
        <v>11</v>
      </c>
      <c r="C46" t="s">
        <v>5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s="1"/>
      <c r="L46" s="1" t="s">
        <v>10</v>
      </c>
      <c r="M46" t="s">
        <v>11</v>
      </c>
      <c r="N46" t="s">
        <v>5</v>
      </c>
      <c r="O46">
        <v>14</v>
      </c>
      <c r="P46">
        <v>13</v>
      </c>
      <c r="Q46">
        <v>14</v>
      </c>
      <c r="R46">
        <v>14</v>
      </c>
      <c r="S46">
        <f t="shared" si="2"/>
        <v>13.75</v>
      </c>
      <c r="T46">
        <f t="shared" si="3"/>
        <v>3.4375</v>
      </c>
      <c r="W46" s="1" t="s">
        <v>10</v>
      </c>
      <c r="X46" t="s">
        <v>11</v>
      </c>
      <c r="Y46" t="s">
        <v>5</v>
      </c>
      <c r="Z46">
        <v>0</v>
      </c>
      <c r="AA46">
        <v>0</v>
      </c>
      <c r="AB46">
        <v>0</v>
      </c>
      <c r="AC46">
        <v>0</v>
      </c>
      <c r="AD46">
        <f t="shared" si="4"/>
        <v>0</v>
      </c>
      <c r="AE46">
        <f t="shared" si="5"/>
        <v>0</v>
      </c>
      <c r="AH46">
        <v>3.6875</v>
      </c>
      <c r="AI46">
        <f>1*10^7</f>
        <v>10000000</v>
      </c>
      <c r="AV46" s="1" t="s">
        <v>10</v>
      </c>
      <c r="AW46" t="s">
        <v>11</v>
      </c>
      <c r="AX46" t="s">
        <v>5</v>
      </c>
      <c r="AY46" t="s">
        <v>24</v>
      </c>
      <c r="AZ46">
        <f t="shared" si="13"/>
        <v>6265551122.9551182</v>
      </c>
      <c r="BA46">
        <f t="shared" si="14"/>
        <v>1</v>
      </c>
      <c r="BB46">
        <f>AVERAGE(AZ46,BA46)</f>
        <v>3132775561.9775591</v>
      </c>
      <c r="BC46">
        <f>STDEV(AZ46,BA46)</f>
        <v>4430413686.2054453</v>
      </c>
      <c r="BD46">
        <f>CONFIDENCE(0.05,BC46,2)</f>
        <v>6140127271.1632786</v>
      </c>
    </row>
    <row r="47" spans="1:56" x14ac:dyDescent="0.2">
      <c r="A47" s="1" t="s">
        <v>10</v>
      </c>
      <c r="B47" t="s">
        <v>11</v>
      </c>
      <c r="C47" t="s">
        <v>6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0</v>
      </c>
      <c r="J47" s="1"/>
      <c r="L47" s="1" t="s">
        <v>10</v>
      </c>
      <c r="M47" t="s">
        <v>11</v>
      </c>
      <c r="N47" t="s">
        <v>6</v>
      </c>
      <c r="O47">
        <v>15</v>
      </c>
      <c r="P47">
        <v>14</v>
      </c>
      <c r="Q47">
        <v>14</v>
      </c>
      <c r="R47">
        <v>14</v>
      </c>
      <c r="S47">
        <f t="shared" si="2"/>
        <v>14.25</v>
      </c>
      <c r="T47">
        <f t="shared" si="3"/>
        <v>3.5625</v>
      </c>
      <c r="W47" s="1" t="s">
        <v>10</v>
      </c>
      <c r="X47" t="s">
        <v>11</v>
      </c>
      <c r="Y47" t="s">
        <v>6</v>
      </c>
      <c r="Z47">
        <v>0</v>
      </c>
      <c r="AA47">
        <v>0</v>
      </c>
      <c r="AB47">
        <v>0</v>
      </c>
      <c r="AC47">
        <v>0</v>
      </c>
      <c r="AD47">
        <f t="shared" si="4"/>
        <v>0</v>
      </c>
      <c r="AE47">
        <f t="shared" si="5"/>
        <v>0</v>
      </c>
      <c r="AH47">
        <v>2.9375</v>
      </c>
      <c r="AI47">
        <f>1*10^6</f>
        <v>1000000</v>
      </c>
      <c r="AV47" s="1" t="s">
        <v>10</v>
      </c>
      <c r="AW47" t="s">
        <v>11</v>
      </c>
      <c r="AX47" t="s">
        <v>6</v>
      </c>
      <c r="AY47">
        <f t="shared" si="12"/>
        <v>1</v>
      </c>
      <c r="AZ47">
        <f t="shared" si="13"/>
        <v>9004711710.3716297</v>
      </c>
      <c r="BA47">
        <f t="shared" si="14"/>
        <v>1</v>
      </c>
      <c r="BB47">
        <f t="shared" si="9"/>
        <v>3001570570.7905431</v>
      </c>
      <c r="BC47">
        <f t="shared" si="10"/>
        <v>5198872729.3806849</v>
      </c>
      <c r="BD47">
        <f t="shared" si="11"/>
        <v>5882970213.8448315</v>
      </c>
    </row>
    <row r="48" spans="1:56" x14ac:dyDescent="0.2">
      <c r="A48" s="1" t="s">
        <v>10</v>
      </c>
      <c r="B48" t="s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  <c r="I48">
        <f t="shared" si="1"/>
        <v>0</v>
      </c>
      <c r="J48" s="1"/>
      <c r="L48" s="1" t="s">
        <v>10</v>
      </c>
      <c r="M48" t="s">
        <v>11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2"/>
        <v>0</v>
      </c>
      <c r="T48">
        <f t="shared" si="3"/>
        <v>0</v>
      </c>
      <c r="W48" s="1" t="s">
        <v>10</v>
      </c>
      <c r="X48" t="s">
        <v>11</v>
      </c>
      <c r="Y48">
        <v>0</v>
      </c>
      <c r="Z48">
        <v>0</v>
      </c>
      <c r="AA48">
        <v>0</v>
      </c>
      <c r="AB48">
        <v>0</v>
      </c>
      <c r="AC48">
        <v>0</v>
      </c>
      <c r="AD48">
        <f t="shared" si="4"/>
        <v>0</v>
      </c>
      <c r="AE48">
        <f t="shared" si="5"/>
        <v>0</v>
      </c>
      <c r="AH48">
        <v>2.5625</v>
      </c>
      <c r="AI48">
        <f>1*10^5</f>
        <v>100000</v>
      </c>
      <c r="AV48" s="1" t="s">
        <v>10</v>
      </c>
      <c r="AW48" t="s">
        <v>11</v>
      </c>
      <c r="AX48">
        <v>0</v>
      </c>
      <c r="AY48">
        <f t="shared" si="12"/>
        <v>1</v>
      </c>
      <c r="AZ48">
        <f t="shared" si="13"/>
        <v>1</v>
      </c>
      <c r="BA48">
        <f t="shared" si="14"/>
        <v>1</v>
      </c>
      <c r="BB48">
        <f t="shared" si="9"/>
        <v>1</v>
      </c>
      <c r="BC48">
        <f t="shared" si="10"/>
        <v>0</v>
      </c>
      <c r="BD48">
        <v>0</v>
      </c>
    </row>
    <row r="49" spans="1:56" x14ac:dyDescent="0.2">
      <c r="A49" t="s">
        <v>2</v>
      </c>
      <c r="B49" t="s">
        <v>12</v>
      </c>
      <c r="C49" t="s">
        <v>4</v>
      </c>
      <c r="D49">
        <v>13</v>
      </c>
      <c r="E49">
        <v>13</v>
      </c>
      <c r="F49">
        <v>13</v>
      </c>
      <c r="G49">
        <v>13</v>
      </c>
      <c r="H49">
        <f t="shared" si="0"/>
        <v>13</v>
      </c>
      <c r="I49">
        <f t="shared" si="1"/>
        <v>3.25</v>
      </c>
      <c r="J49" s="1"/>
      <c r="L49" t="s">
        <v>2</v>
      </c>
      <c r="M49" t="s">
        <v>12</v>
      </c>
      <c r="N49" t="s">
        <v>4</v>
      </c>
      <c r="O49" t="s">
        <v>24</v>
      </c>
      <c r="P49" t="s">
        <v>24</v>
      </c>
      <c r="Q49" t="s">
        <v>24</v>
      </c>
      <c r="R49" t="s">
        <v>24</v>
      </c>
      <c r="S49" t="s">
        <v>24</v>
      </c>
      <c r="T49" t="s">
        <v>24</v>
      </c>
      <c r="W49" t="s">
        <v>2</v>
      </c>
      <c r="X49" t="s">
        <v>12</v>
      </c>
      <c r="Y49" t="s">
        <v>4</v>
      </c>
      <c r="Z49">
        <v>11</v>
      </c>
      <c r="AA49">
        <v>13</v>
      </c>
      <c r="AB49">
        <v>13</v>
      </c>
      <c r="AC49">
        <v>12</v>
      </c>
      <c r="AD49">
        <f t="shared" si="4"/>
        <v>12.25</v>
      </c>
      <c r="AE49">
        <f t="shared" si="5"/>
        <v>3.0625</v>
      </c>
      <c r="AH49">
        <v>1.8125</v>
      </c>
      <c r="AI49">
        <f>1*10^4</f>
        <v>10000</v>
      </c>
      <c r="AV49" t="s">
        <v>2</v>
      </c>
      <c r="AW49" t="s">
        <v>12</v>
      </c>
      <c r="AX49" t="s">
        <v>4</v>
      </c>
      <c r="AY49">
        <f t="shared" si="12"/>
        <v>5036361233.3200827</v>
      </c>
      <c r="AZ49" t="s">
        <v>24</v>
      </c>
      <c r="BA49">
        <f>(9.8831*AE49^10.711)*1000+1</f>
        <v>1589477076.6772118</v>
      </c>
      <c r="BB49">
        <f>AVERAGE(AY49,BA49)</f>
        <v>3312919154.9986472</v>
      </c>
      <c r="BC49">
        <f>STDEV(AY49,BA49)</f>
        <v>2437315161.1266484</v>
      </c>
      <c r="BD49">
        <f>CONFIDENCE(0.05,BC49,2)</f>
        <v>3377884402.9508724</v>
      </c>
    </row>
    <row r="50" spans="1:56" x14ac:dyDescent="0.2">
      <c r="A50" t="s">
        <v>2</v>
      </c>
      <c r="B50" t="s">
        <v>12</v>
      </c>
      <c r="C50" t="s">
        <v>5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L50" t="s">
        <v>2</v>
      </c>
      <c r="M50" t="s">
        <v>12</v>
      </c>
      <c r="N50" t="s">
        <v>5</v>
      </c>
      <c r="O50">
        <v>12</v>
      </c>
      <c r="P50">
        <v>12</v>
      </c>
      <c r="Q50">
        <v>13</v>
      </c>
      <c r="R50">
        <v>12</v>
      </c>
      <c r="S50">
        <f t="shared" si="2"/>
        <v>12.25</v>
      </c>
      <c r="T50">
        <f t="shared" si="3"/>
        <v>3.0625</v>
      </c>
      <c r="W50" t="s">
        <v>2</v>
      </c>
      <c r="X50" t="s">
        <v>12</v>
      </c>
      <c r="Y50" t="s">
        <v>5</v>
      </c>
      <c r="Z50">
        <v>13</v>
      </c>
      <c r="AA50">
        <v>13</v>
      </c>
      <c r="AB50">
        <v>13</v>
      </c>
      <c r="AC50">
        <v>13</v>
      </c>
      <c r="AD50">
        <f t="shared" si="4"/>
        <v>13</v>
      </c>
      <c r="AE50">
        <f t="shared" si="5"/>
        <v>3.25</v>
      </c>
      <c r="AV50" t="s">
        <v>2</v>
      </c>
      <c r="AW50" t="s">
        <v>12</v>
      </c>
      <c r="AX50" t="s">
        <v>5</v>
      </c>
      <c r="AY50" t="s">
        <v>24</v>
      </c>
      <c r="AZ50">
        <f t="shared" si="13"/>
        <v>1938954087.520519</v>
      </c>
      <c r="BA50">
        <f t="shared" si="14"/>
        <v>3003833589.047739</v>
      </c>
      <c r="BB50">
        <f>AVERAGE(AZ50,BA50)</f>
        <v>2471393838.2841291</v>
      </c>
      <c r="BC50">
        <f>STDEV(AZ50,BA50)</f>
        <v>752983516.67644691</v>
      </c>
      <c r="BD50">
        <f>CONFIDENCE(0.05,BC50,2)</f>
        <v>1043562735.4341568</v>
      </c>
    </row>
    <row r="51" spans="1:56" ht="19" x14ac:dyDescent="0.2">
      <c r="A51" t="s">
        <v>2</v>
      </c>
      <c r="B51" t="s">
        <v>12</v>
      </c>
      <c r="C51" t="s">
        <v>6</v>
      </c>
      <c r="D51">
        <v>14</v>
      </c>
      <c r="E51">
        <v>13</v>
      </c>
      <c r="F51">
        <v>14</v>
      </c>
      <c r="G51">
        <v>15</v>
      </c>
      <c r="H51">
        <f t="shared" si="0"/>
        <v>14</v>
      </c>
      <c r="I51">
        <f t="shared" si="1"/>
        <v>3.5</v>
      </c>
      <c r="L51" t="s">
        <v>2</v>
      </c>
      <c r="M51" t="s">
        <v>12</v>
      </c>
      <c r="N51" t="s">
        <v>6</v>
      </c>
      <c r="O51">
        <v>13</v>
      </c>
      <c r="P51">
        <v>14</v>
      </c>
      <c r="Q51">
        <v>14</v>
      </c>
      <c r="R51">
        <v>14</v>
      </c>
      <c r="S51">
        <f t="shared" si="2"/>
        <v>13.75</v>
      </c>
      <c r="T51">
        <f t="shared" si="3"/>
        <v>3.4375</v>
      </c>
      <c r="W51" t="s">
        <v>2</v>
      </c>
      <c r="X51" t="s">
        <v>12</v>
      </c>
      <c r="Y51" t="s">
        <v>6</v>
      </c>
      <c r="Z51">
        <v>12</v>
      </c>
      <c r="AA51">
        <v>13</v>
      </c>
      <c r="AB51">
        <v>14</v>
      </c>
      <c r="AC51">
        <v>13</v>
      </c>
      <c r="AD51">
        <f t="shared" si="4"/>
        <v>13</v>
      </c>
      <c r="AE51">
        <f t="shared" si="5"/>
        <v>3.25</v>
      </c>
      <c r="AH51" t="s">
        <v>51</v>
      </c>
      <c r="AV51" t="s">
        <v>2</v>
      </c>
      <c r="AW51" t="s">
        <v>12</v>
      </c>
      <c r="AX51" t="s">
        <v>6</v>
      </c>
      <c r="AY51">
        <f t="shared" si="12"/>
        <v>12507884455.242979</v>
      </c>
      <c r="AZ51">
        <f t="shared" si="13"/>
        <v>6265551122.9551182</v>
      </c>
      <c r="BA51">
        <f t="shared" si="14"/>
        <v>3003833589.047739</v>
      </c>
      <c r="BB51">
        <f t="shared" si="9"/>
        <v>7259089722.4152784</v>
      </c>
      <c r="BC51">
        <f t="shared" si="10"/>
        <v>4829294454.5005293</v>
      </c>
      <c r="BD51">
        <f t="shared" si="11"/>
        <v>5464760710.3659649</v>
      </c>
    </row>
    <row r="52" spans="1:56" x14ac:dyDescent="0.2">
      <c r="A52" t="s">
        <v>2</v>
      </c>
      <c r="B52" t="s">
        <v>12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  <c r="I52">
        <f t="shared" si="1"/>
        <v>0</v>
      </c>
      <c r="L52" t="s">
        <v>2</v>
      </c>
      <c r="M52" t="s">
        <v>12</v>
      </c>
      <c r="N52">
        <v>0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  <c r="T52" t="s">
        <v>24</v>
      </c>
      <c r="W52" t="s">
        <v>2</v>
      </c>
      <c r="X52" t="s">
        <v>12</v>
      </c>
      <c r="Y52">
        <v>0</v>
      </c>
      <c r="Z52">
        <v>0</v>
      </c>
      <c r="AA52">
        <v>0</v>
      </c>
      <c r="AB52">
        <v>0</v>
      </c>
      <c r="AC52">
        <v>0</v>
      </c>
      <c r="AD52">
        <f t="shared" si="4"/>
        <v>0</v>
      </c>
      <c r="AE52">
        <f t="shared" si="5"/>
        <v>0</v>
      </c>
      <c r="AV52" t="s">
        <v>2</v>
      </c>
      <c r="AW52" t="s">
        <v>12</v>
      </c>
      <c r="AX52">
        <v>0</v>
      </c>
      <c r="AY52">
        <f t="shared" si="12"/>
        <v>1</v>
      </c>
      <c r="AZ52" t="s">
        <v>24</v>
      </c>
      <c r="BA52">
        <f t="shared" si="14"/>
        <v>1</v>
      </c>
      <c r="BB52">
        <f>AVERAGE(AY52,BA52)</f>
        <v>1</v>
      </c>
      <c r="BC52">
        <f>STDEV(AY52,BA52)</f>
        <v>0</v>
      </c>
      <c r="BD52">
        <v>0</v>
      </c>
    </row>
    <row r="53" spans="1:56" x14ac:dyDescent="0.2">
      <c r="A53" s="1" t="s">
        <v>7</v>
      </c>
      <c r="B53" t="s">
        <v>12</v>
      </c>
      <c r="C53" t="s">
        <v>4</v>
      </c>
      <c r="D53">
        <v>14</v>
      </c>
      <c r="E53">
        <v>14</v>
      </c>
      <c r="F53">
        <v>13</v>
      </c>
      <c r="G53">
        <v>14</v>
      </c>
      <c r="H53">
        <f t="shared" si="0"/>
        <v>13.75</v>
      </c>
      <c r="I53">
        <f t="shared" si="1"/>
        <v>3.4375</v>
      </c>
      <c r="L53" s="1" t="s">
        <v>7</v>
      </c>
      <c r="M53" t="s">
        <v>12</v>
      </c>
      <c r="N53" t="s">
        <v>4</v>
      </c>
      <c r="O53">
        <v>13</v>
      </c>
      <c r="P53">
        <v>12</v>
      </c>
      <c r="Q53">
        <v>12</v>
      </c>
      <c r="R53">
        <v>13</v>
      </c>
      <c r="S53">
        <f t="shared" si="2"/>
        <v>12.5</v>
      </c>
      <c r="T53">
        <f t="shared" si="3"/>
        <v>3.125</v>
      </c>
      <c r="W53" s="1" t="s">
        <v>7</v>
      </c>
      <c r="X53" t="s">
        <v>12</v>
      </c>
      <c r="Y53" t="s">
        <v>4</v>
      </c>
      <c r="Z53">
        <v>12</v>
      </c>
      <c r="AA53">
        <v>13</v>
      </c>
      <c r="AB53">
        <v>13</v>
      </c>
      <c r="AC53">
        <v>13</v>
      </c>
      <c r="AD53">
        <f t="shared" si="4"/>
        <v>12.75</v>
      </c>
      <c r="AE53">
        <f t="shared" si="5"/>
        <v>3.1875</v>
      </c>
      <c r="AV53" s="1" t="s">
        <v>7</v>
      </c>
      <c r="AW53" t="s">
        <v>12</v>
      </c>
      <c r="AX53" t="s">
        <v>4</v>
      </c>
      <c r="AY53">
        <f t="shared" si="12"/>
        <v>10026003288.704744</v>
      </c>
      <c r="AZ53">
        <f t="shared" si="13"/>
        <v>2380443911.0871315</v>
      </c>
      <c r="BA53">
        <f t="shared" si="14"/>
        <v>2439766208.1281772</v>
      </c>
      <c r="BB53">
        <f t="shared" si="9"/>
        <v>4948737802.6400175</v>
      </c>
      <c r="BC53">
        <f t="shared" si="10"/>
        <v>4397140934.257123</v>
      </c>
      <c r="BD53">
        <f t="shared" si="11"/>
        <v>4975741951.9277287</v>
      </c>
    </row>
    <row r="54" spans="1:56" x14ac:dyDescent="0.2">
      <c r="A54" s="1" t="s">
        <v>7</v>
      </c>
      <c r="B54" t="s">
        <v>12</v>
      </c>
      <c r="C54" t="s">
        <v>5</v>
      </c>
      <c r="D54">
        <v>13</v>
      </c>
      <c r="E54">
        <v>13</v>
      </c>
      <c r="F54">
        <v>13</v>
      </c>
      <c r="G54">
        <v>13</v>
      </c>
      <c r="H54">
        <f t="shared" si="0"/>
        <v>13</v>
      </c>
      <c r="I54">
        <f t="shared" si="1"/>
        <v>3.25</v>
      </c>
      <c r="J54" s="1"/>
      <c r="L54" s="1" t="s">
        <v>7</v>
      </c>
      <c r="M54" t="s">
        <v>12</v>
      </c>
      <c r="N54" t="s">
        <v>5</v>
      </c>
      <c r="O54">
        <v>12</v>
      </c>
      <c r="P54">
        <v>13</v>
      </c>
      <c r="Q54">
        <v>12</v>
      </c>
      <c r="R54">
        <v>12</v>
      </c>
      <c r="S54">
        <f t="shared" si="2"/>
        <v>12.25</v>
      </c>
      <c r="T54">
        <f t="shared" si="3"/>
        <v>3.0625</v>
      </c>
      <c r="W54" s="1" t="s">
        <v>7</v>
      </c>
      <c r="X54" t="s">
        <v>12</v>
      </c>
      <c r="Y54" t="s">
        <v>5</v>
      </c>
      <c r="Z54">
        <v>14</v>
      </c>
      <c r="AA54">
        <v>13</v>
      </c>
      <c r="AB54">
        <v>14</v>
      </c>
      <c r="AC54">
        <v>14</v>
      </c>
      <c r="AD54">
        <f t="shared" si="4"/>
        <v>13.75</v>
      </c>
      <c r="AE54">
        <f t="shared" si="5"/>
        <v>3.4375</v>
      </c>
      <c r="AV54" s="1" t="s">
        <v>7</v>
      </c>
      <c r="AW54" t="s">
        <v>12</v>
      </c>
      <c r="AX54" t="s">
        <v>5</v>
      </c>
      <c r="AY54">
        <f t="shared" si="12"/>
        <v>5036361233.3200827</v>
      </c>
      <c r="AZ54">
        <f t="shared" si="13"/>
        <v>1938954087.520519</v>
      </c>
      <c r="BA54">
        <f t="shared" si="14"/>
        <v>5477581180.2927179</v>
      </c>
      <c r="BB54">
        <f t="shared" si="9"/>
        <v>4150965500.3777733</v>
      </c>
      <c r="BC54">
        <f t="shared" si="10"/>
        <v>1928319119.9486916</v>
      </c>
      <c r="BD54">
        <f t="shared" si="11"/>
        <v>2182058406.8802571</v>
      </c>
    </row>
    <row r="55" spans="1:56" x14ac:dyDescent="0.2">
      <c r="A55" s="1" t="s">
        <v>7</v>
      </c>
      <c r="B55" t="s">
        <v>12</v>
      </c>
      <c r="C55" t="s">
        <v>6</v>
      </c>
      <c r="D55">
        <v>14</v>
      </c>
      <c r="E55">
        <v>13</v>
      </c>
      <c r="F55">
        <v>13</v>
      </c>
      <c r="G55">
        <v>14</v>
      </c>
      <c r="H55">
        <f t="shared" si="0"/>
        <v>13.5</v>
      </c>
      <c r="I55">
        <f t="shared" si="1"/>
        <v>3.375</v>
      </c>
      <c r="J55" s="1"/>
      <c r="L55" s="1" t="s">
        <v>7</v>
      </c>
      <c r="M55" t="s">
        <v>12</v>
      </c>
      <c r="N55" t="s">
        <v>6</v>
      </c>
      <c r="O55">
        <v>14</v>
      </c>
      <c r="P55">
        <v>14</v>
      </c>
      <c r="Q55">
        <v>14</v>
      </c>
      <c r="R55">
        <v>14</v>
      </c>
      <c r="S55">
        <f t="shared" si="2"/>
        <v>14</v>
      </c>
      <c r="T55">
        <f t="shared" si="3"/>
        <v>3.5</v>
      </c>
      <c r="W55" s="1" t="s">
        <v>7</v>
      </c>
      <c r="X55" t="s">
        <v>12</v>
      </c>
      <c r="Y55" t="s">
        <v>6</v>
      </c>
      <c r="Z55">
        <v>13</v>
      </c>
      <c r="AA55">
        <v>14</v>
      </c>
      <c r="AB55">
        <v>12</v>
      </c>
      <c r="AC55">
        <v>13</v>
      </c>
      <c r="AD55">
        <f t="shared" si="4"/>
        <v>13</v>
      </c>
      <c r="AE55">
        <f t="shared" si="5"/>
        <v>3.25</v>
      </c>
      <c r="AV55" s="1" t="s">
        <v>7</v>
      </c>
      <c r="AW55" t="s">
        <v>12</v>
      </c>
      <c r="AX55" t="s">
        <v>6</v>
      </c>
      <c r="AY55">
        <f t="shared" si="12"/>
        <v>8004039643.994091</v>
      </c>
      <c r="AZ55">
        <f t="shared" si="13"/>
        <v>7523462402.5917454</v>
      </c>
      <c r="BA55">
        <f t="shared" si="14"/>
        <v>3003833589.047739</v>
      </c>
      <c r="BB55">
        <f t="shared" si="9"/>
        <v>6177111878.5445251</v>
      </c>
      <c r="BC55">
        <f t="shared" si="10"/>
        <v>2758624647.9327703</v>
      </c>
      <c r="BD55">
        <f t="shared" si="11"/>
        <v>3121620297.2716241</v>
      </c>
    </row>
    <row r="56" spans="1:56" x14ac:dyDescent="0.2">
      <c r="A56" s="1" t="s">
        <v>7</v>
      </c>
      <c r="B56" t="s">
        <v>12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  <c r="I56">
        <f t="shared" si="1"/>
        <v>0</v>
      </c>
      <c r="J56" s="1"/>
      <c r="L56" s="1" t="s">
        <v>7</v>
      </c>
      <c r="M56" t="s">
        <v>12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2"/>
        <v>0</v>
      </c>
      <c r="T56">
        <f t="shared" si="3"/>
        <v>0</v>
      </c>
      <c r="W56" s="1" t="s">
        <v>7</v>
      </c>
      <c r="X56" t="s">
        <v>12</v>
      </c>
      <c r="Y56">
        <v>0</v>
      </c>
      <c r="Z56">
        <v>0</v>
      </c>
      <c r="AA56">
        <v>0</v>
      </c>
      <c r="AB56">
        <v>0</v>
      </c>
      <c r="AC56">
        <v>0</v>
      </c>
      <c r="AD56">
        <f t="shared" si="4"/>
        <v>0</v>
      </c>
      <c r="AE56">
        <f t="shared" si="5"/>
        <v>0</v>
      </c>
      <c r="AV56" s="1" t="s">
        <v>7</v>
      </c>
      <c r="AW56" t="s">
        <v>12</v>
      </c>
      <c r="AX56">
        <v>0</v>
      </c>
      <c r="AY56">
        <f t="shared" si="12"/>
        <v>1</v>
      </c>
      <c r="AZ56">
        <f t="shared" si="13"/>
        <v>1</v>
      </c>
      <c r="BA56">
        <f t="shared" si="14"/>
        <v>1</v>
      </c>
      <c r="BB56">
        <f t="shared" si="9"/>
        <v>1</v>
      </c>
      <c r="BC56">
        <f t="shared" si="10"/>
        <v>0</v>
      </c>
      <c r="BD56">
        <v>0</v>
      </c>
    </row>
    <row r="57" spans="1:56" x14ac:dyDescent="0.2">
      <c r="A57" s="1" t="s">
        <v>8</v>
      </c>
      <c r="B57" t="s">
        <v>12</v>
      </c>
      <c r="C57" t="s">
        <v>4</v>
      </c>
      <c r="D57">
        <v>14</v>
      </c>
      <c r="E57">
        <v>13</v>
      </c>
      <c r="F57">
        <v>14</v>
      </c>
      <c r="G57">
        <v>14</v>
      </c>
      <c r="H57">
        <f t="shared" si="0"/>
        <v>13.75</v>
      </c>
      <c r="I57">
        <f t="shared" si="1"/>
        <v>3.4375</v>
      </c>
      <c r="J57" s="1"/>
      <c r="L57" s="1" t="s">
        <v>8</v>
      </c>
      <c r="M57" t="s">
        <v>12</v>
      </c>
      <c r="N57" t="s">
        <v>4</v>
      </c>
      <c r="O57">
        <v>15</v>
      </c>
      <c r="P57">
        <v>16</v>
      </c>
      <c r="Q57">
        <v>16</v>
      </c>
      <c r="R57">
        <v>13</v>
      </c>
      <c r="S57">
        <f t="shared" si="2"/>
        <v>15</v>
      </c>
      <c r="T57">
        <f t="shared" si="3"/>
        <v>3.75</v>
      </c>
      <c r="W57" s="1" t="s">
        <v>8</v>
      </c>
      <c r="X57" t="s">
        <v>12</v>
      </c>
      <c r="Y57" t="s">
        <v>4</v>
      </c>
      <c r="Z57">
        <v>13</v>
      </c>
      <c r="AA57">
        <v>13</v>
      </c>
      <c r="AB57">
        <v>12</v>
      </c>
      <c r="AC57">
        <v>13</v>
      </c>
      <c r="AD57">
        <f t="shared" si="4"/>
        <v>12.75</v>
      </c>
      <c r="AE57">
        <f t="shared" si="5"/>
        <v>3.1875</v>
      </c>
      <c r="AV57" s="1" t="s">
        <v>8</v>
      </c>
      <c r="AW57" t="s">
        <v>12</v>
      </c>
      <c r="AX57" t="s">
        <v>4</v>
      </c>
      <c r="AY57">
        <f t="shared" si="12"/>
        <v>10026003288.704744</v>
      </c>
      <c r="AZ57">
        <f t="shared" si="13"/>
        <v>15158782620.111811</v>
      </c>
      <c r="BA57">
        <f t="shared" si="14"/>
        <v>2439766208.1281772</v>
      </c>
      <c r="BB57">
        <f t="shared" si="9"/>
        <v>9208184038.9815769</v>
      </c>
      <c r="BC57">
        <f t="shared" si="10"/>
        <v>6398825350.4835224</v>
      </c>
      <c r="BD57">
        <f t="shared" si="11"/>
        <v>7240819481.4521122</v>
      </c>
    </row>
    <row r="58" spans="1:56" x14ac:dyDescent="0.2">
      <c r="A58" s="1" t="s">
        <v>8</v>
      </c>
      <c r="B58" t="s">
        <v>12</v>
      </c>
      <c r="C58" t="s">
        <v>5</v>
      </c>
      <c r="D58">
        <v>16</v>
      </c>
      <c r="E58">
        <v>15</v>
      </c>
      <c r="F58">
        <v>14</v>
      </c>
      <c r="G58">
        <v>15</v>
      </c>
      <c r="H58">
        <f t="shared" si="0"/>
        <v>15</v>
      </c>
      <c r="I58">
        <f t="shared" si="1"/>
        <v>3.75</v>
      </c>
      <c r="J58" s="1"/>
      <c r="L58" s="1" t="s">
        <v>8</v>
      </c>
      <c r="M58" t="s">
        <v>12</v>
      </c>
      <c r="N58" t="s">
        <v>5</v>
      </c>
      <c r="O58">
        <v>14</v>
      </c>
      <c r="P58">
        <v>15</v>
      </c>
      <c r="Q58">
        <v>14</v>
      </c>
      <c r="R58">
        <v>15</v>
      </c>
      <c r="S58">
        <f t="shared" si="2"/>
        <v>14.5</v>
      </c>
      <c r="T58">
        <f t="shared" si="3"/>
        <v>3.625</v>
      </c>
      <c r="W58" s="1" t="s">
        <v>8</v>
      </c>
      <c r="X58" t="s">
        <v>12</v>
      </c>
      <c r="Y58" t="s">
        <v>5</v>
      </c>
      <c r="Z58">
        <v>14</v>
      </c>
      <c r="AA58">
        <v>14</v>
      </c>
      <c r="AB58">
        <v>15</v>
      </c>
      <c r="AC58">
        <v>14</v>
      </c>
      <c r="AD58">
        <f t="shared" si="4"/>
        <v>14.25</v>
      </c>
      <c r="AE58">
        <f t="shared" si="5"/>
        <v>3.5625</v>
      </c>
      <c r="AV58" s="1" t="s">
        <v>8</v>
      </c>
      <c r="AW58" t="s">
        <v>12</v>
      </c>
      <c r="AX58" t="s">
        <v>5</v>
      </c>
      <c r="AY58">
        <f>(2.6227*I58^12.275)*1000+1</f>
        <v>29173089717.633556</v>
      </c>
      <c r="AZ58">
        <f t="shared" si="13"/>
        <v>10743959817.275545</v>
      </c>
      <c r="BA58">
        <f t="shared" si="14"/>
        <v>8030445418.7478456</v>
      </c>
      <c r="BB58">
        <f t="shared" si="9"/>
        <v>15982498317.885651</v>
      </c>
      <c r="BC58">
        <f t="shared" si="10"/>
        <v>11503676203.895945</v>
      </c>
      <c r="BD58">
        <f t="shared" si="11"/>
        <v>13017395881.76018</v>
      </c>
    </row>
    <row r="59" spans="1:56" x14ac:dyDescent="0.2">
      <c r="A59" s="1" t="s">
        <v>8</v>
      </c>
      <c r="B59" t="s">
        <v>12</v>
      </c>
      <c r="C59" t="s">
        <v>6</v>
      </c>
      <c r="D59">
        <v>14</v>
      </c>
      <c r="E59">
        <v>14</v>
      </c>
      <c r="F59">
        <v>14</v>
      </c>
      <c r="G59">
        <v>15</v>
      </c>
      <c r="H59">
        <f t="shared" si="0"/>
        <v>14.25</v>
      </c>
      <c r="I59">
        <f t="shared" si="1"/>
        <v>3.5625</v>
      </c>
      <c r="J59" s="1"/>
      <c r="L59" s="1" t="s">
        <v>8</v>
      </c>
      <c r="M59" t="s">
        <v>12</v>
      </c>
      <c r="N59" t="s">
        <v>6</v>
      </c>
      <c r="O59">
        <v>15</v>
      </c>
      <c r="P59">
        <v>15</v>
      </c>
      <c r="Q59">
        <v>15</v>
      </c>
      <c r="R59">
        <v>15</v>
      </c>
      <c r="S59">
        <f t="shared" si="2"/>
        <v>15</v>
      </c>
      <c r="T59">
        <f t="shared" si="3"/>
        <v>3.75</v>
      </c>
      <c r="W59" s="1" t="s">
        <v>8</v>
      </c>
      <c r="X59" t="s">
        <v>12</v>
      </c>
      <c r="Y59" t="s">
        <v>6</v>
      </c>
      <c r="Z59">
        <v>13</v>
      </c>
      <c r="AA59">
        <v>14</v>
      </c>
      <c r="AB59">
        <v>13</v>
      </c>
      <c r="AC59">
        <v>14</v>
      </c>
      <c r="AD59">
        <f t="shared" si="4"/>
        <v>13.5</v>
      </c>
      <c r="AE59">
        <f t="shared" si="5"/>
        <v>3.375</v>
      </c>
      <c r="AV59" s="1" t="s">
        <v>8</v>
      </c>
      <c r="AW59" t="s">
        <v>12</v>
      </c>
      <c r="AX59" t="s">
        <v>6</v>
      </c>
      <c r="AY59">
        <f t="shared" si="12"/>
        <v>15543173060.817051</v>
      </c>
      <c r="AZ59">
        <f t="shared" si="13"/>
        <v>15158782620.111811</v>
      </c>
      <c r="BA59">
        <f t="shared" si="14"/>
        <v>4500218669.5344791</v>
      </c>
      <c r="BB59">
        <f t="shared" si="9"/>
        <v>11734058116.821114</v>
      </c>
      <c r="BC59">
        <f t="shared" si="10"/>
        <v>6267636226.2472239</v>
      </c>
      <c r="BD59">
        <f t="shared" si="11"/>
        <v>7092367740.00037</v>
      </c>
    </row>
    <row r="60" spans="1:56" x14ac:dyDescent="0.2">
      <c r="A60" s="1" t="s">
        <v>8</v>
      </c>
      <c r="B60" t="s">
        <v>12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  <c r="I60">
        <f t="shared" si="1"/>
        <v>0</v>
      </c>
      <c r="J60" s="1"/>
      <c r="L60" s="1" t="s">
        <v>8</v>
      </c>
      <c r="M60" t="s">
        <v>12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2"/>
        <v>0</v>
      </c>
      <c r="T60">
        <f t="shared" si="3"/>
        <v>0</v>
      </c>
      <c r="W60" s="1" t="s">
        <v>8</v>
      </c>
      <c r="X60" t="s">
        <v>12</v>
      </c>
      <c r="Y60">
        <v>0</v>
      </c>
      <c r="Z60">
        <v>0</v>
      </c>
      <c r="AA60">
        <v>0</v>
      </c>
      <c r="AB60">
        <v>0</v>
      </c>
      <c r="AC60">
        <v>0</v>
      </c>
      <c r="AD60">
        <f t="shared" si="4"/>
        <v>0</v>
      </c>
      <c r="AE60">
        <f t="shared" si="5"/>
        <v>0</v>
      </c>
      <c r="AV60" s="1" t="s">
        <v>8</v>
      </c>
      <c r="AW60" t="s">
        <v>12</v>
      </c>
      <c r="AX60">
        <v>0</v>
      </c>
      <c r="AY60">
        <f t="shared" si="12"/>
        <v>1</v>
      </c>
      <c r="AZ60">
        <f t="shared" si="13"/>
        <v>1</v>
      </c>
      <c r="BA60">
        <f t="shared" si="14"/>
        <v>1</v>
      </c>
      <c r="BB60">
        <f t="shared" si="9"/>
        <v>1</v>
      </c>
      <c r="BC60">
        <f t="shared" si="10"/>
        <v>0</v>
      </c>
      <c r="BD60">
        <v>0</v>
      </c>
    </row>
    <row r="61" spans="1:56" x14ac:dyDescent="0.2">
      <c r="A61" s="1" t="s">
        <v>9</v>
      </c>
      <c r="B61" t="s">
        <v>12</v>
      </c>
      <c r="C61" t="s">
        <v>4</v>
      </c>
      <c r="D61">
        <v>14</v>
      </c>
      <c r="E61">
        <v>13</v>
      </c>
      <c r="F61">
        <v>13</v>
      </c>
      <c r="G61">
        <v>14</v>
      </c>
      <c r="H61">
        <f t="shared" si="0"/>
        <v>13.5</v>
      </c>
      <c r="I61">
        <f t="shared" si="1"/>
        <v>3.375</v>
      </c>
      <c r="J61" s="1"/>
      <c r="L61" s="1" t="s">
        <v>9</v>
      </c>
      <c r="M61" t="s">
        <v>12</v>
      </c>
      <c r="N61" t="s">
        <v>4</v>
      </c>
      <c r="O61">
        <v>13</v>
      </c>
      <c r="P61">
        <v>14</v>
      </c>
      <c r="Q61">
        <v>14</v>
      </c>
      <c r="R61">
        <v>13</v>
      </c>
      <c r="S61">
        <f t="shared" si="2"/>
        <v>13.5</v>
      </c>
      <c r="T61">
        <f t="shared" si="3"/>
        <v>3.375</v>
      </c>
      <c r="W61" s="1" t="s">
        <v>9</v>
      </c>
      <c r="X61" t="s">
        <v>12</v>
      </c>
      <c r="Y61" t="s">
        <v>4</v>
      </c>
      <c r="Z61">
        <v>12</v>
      </c>
      <c r="AA61">
        <v>12</v>
      </c>
      <c r="AB61">
        <v>13</v>
      </c>
      <c r="AC61">
        <v>12</v>
      </c>
      <c r="AD61">
        <f t="shared" si="4"/>
        <v>12.25</v>
      </c>
      <c r="AE61">
        <f t="shared" si="5"/>
        <v>3.0625</v>
      </c>
      <c r="AV61" s="1" t="s">
        <v>9</v>
      </c>
      <c r="AW61" t="s">
        <v>12</v>
      </c>
      <c r="AX61" t="s">
        <v>4</v>
      </c>
      <c r="AY61">
        <f t="shared" si="12"/>
        <v>8004039643.994091</v>
      </c>
      <c r="AZ61">
        <f t="shared" si="13"/>
        <v>5200472043.2901688</v>
      </c>
      <c r="BA61">
        <f t="shared" si="14"/>
        <v>1589477076.6772118</v>
      </c>
      <c r="BB61">
        <f t="shared" si="9"/>
        <v>4931329587.9871569</v>
      </c>
      <c r="BC61">
        <f t="shared" si="10"/>
        <v>3215739647.1792665</v>
      </c>
      <c r="BD61">
        <f t="shared" si="11"/>
        <v>3638885109.2511992</v>
      </c>
    </row>
    <row r="62" spans="1:56" x14ac:dyDescent="0.2">
      <c r="A62" s="1" t="s">
        <v>9</v>
      </c>
      <c r="B62" t="s">
        <v>12</v>
      </c>
      <c r="C62" t="s">
        <v>5</v>
      </c>
      <c r="D62">
        <v>14</v>
      </c>
      <c r="E62">
        <v>13</v>
      </c>
      <c r="F62">
        <v>14</v>
      </c>
      <c r="G62">
        <v>14</v>
      </c>
      <c r="H62">
        <f t="shared" si="0"/>
        <v>13.75</v>
      </c>
      <c r="I62">
        <f t="shared" si="1"/>
        <v>3.4375</v>
      </c>
      <c r="J62" s="1"/>
      <c r="L62" s="1" t="s">
        <v>9</v>
      </c>
      <c r="M62" t="s">
        <v>12</v>
      </c>
      <c r="N62" t="s">
        <v>5</v>
      </c>
      <c r="O62">
        <v>14</v>
      </c>
      <c r="P62">
        <v>14</v>
      </c>
      <c r="Q62">
        <v>14</v>
      </c>
      <c r="R62">
        <v>14</v>
      </c>
      <c r="S62">
        <f t="shared" si="2"/>
        <v>14</v>
      </c>
      <c r="T62">
        <f t="shared" si="3"/>
        <v>3.5</v>
      </c>
      <c r="W62" s="1" t="s">
        <v>9</v>
      </c>
      <c r="X62" t="s">
        <v>12</v>
      </c>
      <c r="Y62" t="s">
        <v>5</v>
      </c>
      <c r="Z62">
        <v>14</v>
      </c>
      <c r="AA62">
        <v>14</v>
      </c>
      <c r="AB62">
        <v>14</v>
      </c>
      <c r="AC62">
        <v>14</v>
      </c>
      <c r="AD62">
        <f t="shared" si="4"/>
        <v>14</v>
      </c>
      <c r="AE62">
        <f t="shared" si="5"/>
        <v>3.5</v>
      </c>
      <c r="AV62" s="1" t="s">
        <v>9</v>
      </c>
      <c r="AW62" t="s">
        <v>12</v>
      </c>
      <c r="AX62" t="s">
        <v>5</v>
      </c>
      <c r="AY62">
        <f t="shared" si="12"/>
        <v>10026003288.704744</v>
      </c>
      <c r="AZ62">
        <f t="shared" si="13"/>
        <v>7523462402.5917454</v>
      </c>
      <c r="BA62">
        <f t="shared" si="14"/>
        <v>6643638800.2346926</v>
      </c>
      <c r="BB62">
        <f t="shared" si="9"/>
        <v>8064368163.8437271</v>
      </c>
      <c r="BC62">
        <f t="shared" si="10"/>
        <v>1754859443.1271467</v>
      </c>
      <c r="BD62">
        <f t="shared" si="11"/>
        <v>1985773911.1515341</v>
      </c>
    </row>
    <row r="63" spans="1:56" x14ac:dyDescent="0.2">
      <c r="A63" s="1" t="s">
        <v>9</v>
      </c>
      <c r="B63" t="s">
        <v>12</v>
      </c>
      <c r="C63" t="s">
        <v>6</v>
      </c>
      <c r="D63">
        <v>12</v>
      </c>
      <c r="E63">
        <v>12</v>
      </c>
      <c r="F63">
        <v>15</v>
      </c>
      <c r="G63">
        <v>15</v>
      </c>
      <c r="H63">
        <f t="shared" si="0"/>
        <v>13.5</v>
      </c>
      <c r="I63">
        <f t="shared" si="1"/>
        <v>3.375</v>
      </c>
      <c r="J63" s="1"/>
      <c r="L63" s="1" t="s">
        <v>9</v>
      </c>
      <c r="M63" t="s">
        <v>12</v>
      </c>
      <c r="N63" t="s">
        <v>6</v>
      </c>
      <c r="O63">
        <v>12</v>
      </c>
      <c r="P63">
        <v>13</v>
      </c>
      <c r="Q63">
        <v>13</v>
      </c>
      <c r="R63">
        <v>12</v>
      </c>
      <c r="S63">
        <f t="shared" si="2"/>
        <v>12.5</v>
      </c>
      <c r="T63">
        <f t="shared" si="3"/>
        <v>3.125</v>
      </c>
      <c r="W63" s="1" t="s">
        <v>9</v>
      </c>
      <c r="X63" t="s">
        <v>12</v>
      </c>
      <c r="Y63" t="s">
        <v>6</v>
      </c>
      <c r="Z63">
        <v>12</v>
      </c>
      <c r="AA63">
        <v>12</v>
      </c>
      <c r="AB63">
        <v>13</v>
      </c>
      <c r="AC63">
        <v>12</v>
      </c>
      <c r="AD63">
        <f t="shared" si="4"/>
        <v>12.25</v>
      </c>
      <c r="AE63">
        <f t="shared" si="5"/>
        <v>3.0625</v>
      </c>
      <c r="AV63" s="1" t="s">
        <v>9</v>
      </c>
      <c r="AW63" t="s">
        <v>12</v>
      </c>
      <c r="AX63" t="s">
        <v>6</v>
      </c>
      <c r="AY63">
        <f t="shared" si="12"/>
        <v>8004039643.994091</v>
      </c>
      <c r="AZ63">
        <f t="shared" si="13"/>
        <v>2380443911.0871315</v>
      </c>
      <c r="BA63">
        <f t="shared" si="14"/>
        <v>1589477076.6772118</v>
      </c>
      <c r="BB63">
        <f t="shared" si="9"/>
        <v>3991320210.5861449</v>
      </c>
      <c r="BC63">
        <f t="shared" si="10"/>
        <v>3497548437.366015</v>
      </c>
      <c r="BD63">
        <f t="shared" si="11"/>
        <v>3957775915.9637885</v>
      </c>
    </row>
    <row r="64" spans="1:56" x14ac:dyDescent="0.2">
      <c r="A64" s="1" t="s">
        <v>9</v>
      </c>
      <c r="B64" t="s">
        <v>12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  <c r="I64">
        <f t="shared" si="1"/>
        <v>0</v>
      </c>
      <c r="J64" s="1"/>
      <c r="L64" s="1" t="s">
        <v>9</v>
      </c>
      <c r="M64" t="s">
        <v>12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2"/>
        <v>0</v>
      </c>
      <c r="T64">
        <f t="shared" si="3"/>
        <v>0</v>
      </c>
      <c r="W64" s="1" t="s">
        <v>9</v>
      </c>
      <c r="X64" t="s">
        <v>12</v>
      </c>
      <c r="Y64">
        <v>0</v>
      </c>
      <c r="Z64">
        <v>0</v>
      </c>
      <c r="AA64">
        <v>0</v>
      </c>
      <c r="AB64">
        <v>0</v>
      </c>
      <c r="AC64">
        <v>0</v>
      </c>
      <c r="AD64">
        <f t="shared" si="4"/>
        <v>0</v>
      </c>
      <c r="AE64">
        <f t="shared" si="5"/>
        <v>0</v>
      </c>
      <c r="AV64" s="1" t="s">
        <v>9</v>
      </c>
      <c r="AW64" t="s">
        <v>12</v>
      </c>
      <c r="AX64">
        <v>0</v>
      </c>
      <c r="AY64">
        <f t="shared" si="12"/>
        <v>1</v>
      </c>
      <c r="AZ64">
        <f t="shared" si="13"/>
        <v>1</v>
      </c>
      <c r="BA64">
        <f t="shared" si="14"/>
        <v>1</v>
      </c>
      <c r="BB64">
        <f t="shared" si="9"/>
        <v>1</v>
      </c>
      <c r="BC64">
        <f t="shared" si="10"/>
        <v>0</v>
      </c>
      <c r="BD64">
        <v>0</v>
      </c>
    </row>
    <row r="65" spans="1:56" x14ac:dyDescent="0.2">
      <c r="A65" s="1" t="s">
        <v>10</v>
      </c>
      <c r="B65" t="s">
        <v>12</v>
      </c>
      <c r="C65" t="s">
        <v>4</v>
      </c>
      <c r="D65">
        <v>15</v>
      </c>
      <c r="E65">
        <v>14</v>
      </c>
      <c r="F65">
        <v>14</v>
      </c>
      <c r="G65">
        <v>15</v>
      </c>
      <c r="H65">
        <f t="shared" si="0"/>
        <v>14.5</v>
      </c>
      <c r="I65">
        <f t="shared" si="1"/>
        <v>3.625</v>
      </c>
      <c r="J65" s="1"/>
      <c r="L65" s="1" t="s">
        <v>10</v>
      </c>
      <c r="M65" t="s">
        <v>12</v>
      </c>
      <c r="N65" t="s">
        <v>4</v>
      </c>
      <c r="O65">
        <v>15</v>
      </c>
      <c r="P65">
        <v>16</v>
      </c>
      <c r="Q65">
        <v>15</v>
      </c>
      <c r="R65">
        <v>16</v>
      </c>
      <c r="S65">
        <f t="shared" si="2"/>
        <v>15.5</v>
      </c>
      <c r="T65">
        <f t="shared" si="3"/>
        <v>3.875</v>
      </c>
      <c r="W65" s="1" t="s">
        <v>10</v>
      </c>
      <c r="X65" t="s">
        <v>12</v>
      </c>
      <c r="Y65" t="s">
        <v>4</v>
      </c>
      <c r="Z65">
        <v>15</v>
      </c>
      <c r="AA65">
        <v>13</v>
      </c>
      <c r="AB65">
        <v>15</v>
      </c>
      <c r="AC65">
        <v>13</v>
      </c>
      <c r="AD65">
        <f t="shared" si="4"/>
        <v>14</v>
      </c>
      <c r="AE65">
        <f t="shared" si="5"/>
        <v>3.5</v>
      </c>
      <c r="AV65" s="1" t="s">
        <v>10</v>
      </c>
      <c r="AW65" t="s">
        <v>12</v>
      </c>
      <c r="AX65" t="s">
        <v>4</v>
      </c>
      <c r="AY65">
        <f t="shared" si="12"/>
        <v>19242187852.880791</v>
      </c>
      <c r="AZ65">
        <f t="shared" si="13"/>
        <v>21147631973.845673</v>
      </c>
      <c r="BA65">
        <f t="shared" si="14"/>
        <v>6643638800.2346926</v>
      </c>
      <c r="BB65">
        <f t="shared" si="9"/>
        <v>15677819542.320387</v>
      </c>
      <c r="BC65">
        <f t="shared" si="10"/>
        <v>7881623918.0154915</v>
      </c>
      <c r="BD65">
        <f t="shared" si="11"/>
        <v>8918733186.9798717</v>
      </c>
    </row>
    <row r="66" spans="1:56" x14ac:dyDescent="0.2">
      <c r="A66" s="1" t="s">
        <v>10</v>
      </c>
      <c r="B66" t="s">
        <v>12</v>
      </c>
      <c r="C66" t="s">
        <v>5</v>
      </c>
      <c r="D66">
        <v>13</v>
      </c>
      <c r="E66">
        <v>13</v>
      </c>
      <c r="F66">
        <v>12</v>
      </c>
      <c r="G66">
        <v>12</v>
      </c>
      <c r="H66">
        <f t="shared" si="0"/>
        <v>12.5</v>
      </c>
      <c r="I66">
        <f t="shared" si="1"/>
        <v>3.125</v>
      </c>
      <c r="J66" s="1"/>
      <c r="L66" s="1" t="s">
        <v>10</v>
      </c>
      <c r="M66" t="s">
        <v>12</v>
      </c>
      <c r="N66" t="s">
        <v>5</v>
      </c>
      <c r="O66">
        <v>15</v>
      </c>
      <c r="P66">
        <v>15</v>
      </c>
      <c r="Q66">
        <v>16</v>
      </c>
      <c r="R66">
        <v>15</v>
      </c>
      <c r="S66">
        <f t="shared" si="2"/>
        <v>15.25</v>
      </c>
      <c r="T66">
        <f t="shared" si="3"/>
        <v>3.8125</v>
      </c>
      <c r="W66" s="1" t="s">
        <v>10</v>
      </c>
      <c r="X66" t="s">
        <v>12</v>
      </c>
      <c r="Y66" t="s">
        <v>5</v>
      </c>
      <c r="Z66">
        <v>0</v>
      </c>
      <c r="AA66">
        <v>0</v>
      </c>
      <c r="AB66">
        <v>0</v>
      </c>
      <c r="AC66">
        <v>0</v>
      </c>
      <c r="AD66">
        <f t="shared" si="4"/>
        <v>0</v>
      </c>
      <c r="AE66">
        <f t="shared" si="5"/>
        <v>0</v>
      </c>
      <c r="AV66" s="1" t="s">
        <v>10</v>
      </c>
      <c r="AW66" t="s">
        <v>12</v>
      </c>
      <c r="AX66" t="s">
        <v>5</v>
      </c>
      <c r="AY66">
        <f t="shared" si="12"/>
        <v>3111950157.5685353</v>
      </c>
      <c r="AZ66">
        <f t="shared" si="13"/>
        <v>17928983743.343906</v>
      </c>
      <c r="BA66">
        <f t="shared" si="14"/>
        <v>1</v>
      </c>
      <c r="BB66">
        <f t="shared" si="9"/>
        <v>7013644633.9708138</v>
      </c>
      <c r="BC66">
        <f t="shared" si="10"/>
        <v>9580163325.7841206</v>
      </c>
      <c r="BD66">
        <f t="shared" si="11"/>
        <v>10840776149.577042</v>
      </c>
    </row>
    <row r="67" spans="1:56" x14ac:dyDescent="0.2">
      <c r="A67" s="1" t="s">
        <v>10</v>
      </c>
      <c r="B67" t="s">
        <v>12</v>
      </c>
      <c r="C67" t="s">
        <v>6</v>
      </c>
      <c r="D67" t="s">
        <v>24</v>
      </c>
      <c r="E67" t="s">
        <v>24</v>
      </c>
      <c r="F67" t="s">
        <v>24</v>
      </c>
      <c r="G67" t="s">
        <v>24</v>
      </c>
      <c r="H67" t="s">
        <v>24</v>
      </c>
      <c r="I67" t="s">
        <v>24</v>
      </c>
      <c r="J67" s="1"/>
      <c r="L67" s="1" t="s">
        <v>10</v>
      </c>
      <c r="M67" t="s">
        <v>12</v>
      </c>
      <c r="N67" t="s">
        <v>6</v>
      </c>
      <c r="O67">
        <v>0</v>
      </c>
      <c r="P67">
        <v>0</v>
      </c>
      <c r="Q67">
        <v>0</v>
      </c>
      <c r="R67">
        <v>0</v>
      </c>
      <c r="S67">
        <f t="shared" si="2"/>
        <v>0</v>
      </c>
      <c r="T67">
        <f t="shared" si="3"/>
        <v>0</v>
      </c>
      <c r="W67" s="1" t="s">
        <v>10</v>
      </c>
      <c r="X67" t="s">
        <v>12</v>
      </c>
      <c r="Y67" t="s">
        <v>6</v>
      </c>
      <c r="Z67">
        <v>0</v>
      </c>
      <c r="AA67">
        <v>0</v>
      </c>
      <c r="AB67">
        <v>0</v>
      </c>
      <c r="AC67">
        <v>0</v>
      </c>
      <c r="AD67">
        <f t="shared" si="4"/>
        <v>0</v>
      </c>
      <c r="AE67">
        <f t="shared" si="5"/>
        <v>0</v>
      </c>
      <c r="AV67" s="1" t="s">
        <v>10</v>
      </c>
      <c r="AW67" t="s">
        <v>12</v>
      </c>
      <c r="AX67" t="s">
        <v>6</v>
      </c>
      <c r="AY67" t="s">
        <v>24</v>
      </c>
      <c r="AZ67">
        <f t="shared" si="13"/>
        <v>1</v>
      </c>
      <c r="BA67">
        <f t="shared" si="14"/>
        <v>1</v>
      </c>
      <c r="BB67">
        <f>AVERAGE(AZ67,BA67)</f>
        <v>1</v>
      </c>
      <c r="BC67">
        <f>STDEV(AZ67,BA67)</f>
        <v>0</v>
      </c>
      <c r="BD67">
        <v>0</v>
      </c>
    </row>
    <row r="68" spans="1:56" x14ac:dyDescent="0.2">
      <c r="A68" s="1" t="s">
        <v>10</v>
      </c>
      <c r="B68" t="s">
        <v>12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ref="H68" si="15">AVERAGE(D68:G68)</f>
        <v>0</v>
      </c>
      <c r="I68">
        <f t="shared" ref="I68" si="16">(H68/4)</f>
        <v>0</v>
      </c>
      <c r="J68" s="1"/>
      <c r="L68" s="1" t="s">
        <v>10</v>
      </c>
      <c r="M68" t="s">
        <v>12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ref="S68" si="17">AVERAGE(O68:R68)</f>
        <v>0</v>
      </c>
      <c r="T68">
        <f t="shared" ref="T68" si="18">(S68/4)</f>
        <v>0</v>
      </c>
      <c r="W68" s="1" t="s">
        <v>10</v>
      </c>
      <c r="X68" t="s">
        <v>12</v>
      </c>
      <c r="Y68">
        <v>0</v>
      </c>
      <c r="Z68">
        <v>0</v>
      </c>
      <c r="AA68">
        <v>0</v>
      </c>
      <c r="AB68">
        <v>0</v>
      </c>
      <c r="AC68">
        <v>0</v>
      </c>
      <c r="AD68">
        <f t="shared" ref="AD68" si="19">AVERAGE(Z68:AC68)</f>
        <v>0</v>
      </c>
      <c r="AE68">
        <f t="shared" ref="AE68" si="20">(AD68/4)</f>
        <v>0</v>
      </c>
      <c r="AV68" s="1" t="s">
        <v>10</v>
      </c>
      <c r="AW68" t="s">
        <v>12</v>
      </c>
      <c r="AX68">
        <v>0</v>
      </c>
      <c r="AY68">
        <f t="shared" si="12"/>
        <v>1</v>
      </c>
      <c r="AZ68">
        <f t="shared" si="13"/>
        <v>1</v>
      </c>
      <c r="BA68">
        <f t="shared" si="14"/>
        <v>1</v>
      </c>
      <c r="BB68">
        <f t="shared" ref="BB68" si="21">AVERAGE(AY68,AZ68,BA68)</f>
        <v>1</v>
      </c>
      <c r="BC68">
        <f t="shared" ref="BC68" si="22">STDEV(AY68,AZ68,BA68)</f>
        <v>0</v>
      </c>
      <c r="BD68">
        <v>0</v>
      </c>
    </row>
    <row r="69" spans="1:56" x14ac:dyDescent="0.2">
      <c r="J69" s="1"/>
    </row>
    <row r="70" spans="1:56" x14ac:dyDescent="0.2">
      <c r="A70" t="s">
        <v>28</v>
      </c>
    </row>
    <row r="71" spans="1:56" x14ac:dyDescent="0.2">
      <c r="A71" t="s">
        <v>36</v>
      </c>
    </row>
    <row r="72" spans="1:56" x14ac:dyDescent="0.2">
      <c r="A72" t="s">
        <v>37</v>
      </c>
    </row>
    <row r="73" spans="1:56" x14ac:dyDescent="0.2">
      <c r="A73" t="s">
        <v>29</v>
      </c>
    </row>
    <row r="75" spans="1:56" x14ac:dyDescent="0.2">
      <c r="AV75" t="s">
        <v>52</v>
      </c>
    </row>
    <row r="77" spans="1:56" x14ac:dyDescent="0.2">
      <c r="AV77" t="s">
        <v>0</v>
      </c>
      <c r="AW77" t="s">
        <v>17</v>
      </c>
      <c r="AX77" t="s">
        <v>1</v>
      </c>
      <c r="AY77" t="s">
        <v>25</v>
      </c>
      <c r="AZ77" t="s">
        <v>26</v>
      </c>
      <c r="BA77" t="s">
        <v>27</v>
      </c>
      <c r="BB77" t="s">
        <v>22</v>
      </c>
      <c r="BC77" t="s">
        <v>45</v>
      </c>
      <c r="BD77" t="s">
        <v>39</v>
      </c>
    </row>
    <row r="78" spans="1:56" x14ac:dyDescent="0.2">
      <c r="AV78" t="s">
        <v>18</v>
      </c>
      <c r="AW78" t="s">
        <v>24</v>
      </c>
      <c r="AX78" t="s">
        <v>19</v>
      </c>
      <c r="AY78">
        <f>LOG10(AY3)</f>
        <v>8.0532440361425905</v>
      </c>
      <c r="AZ78">
        <f t="shared" ref="AZ78:BA78" si="23">LOG10(AZ3)</f>
        <v>7.6672800846786995</v>
      </c>
      <c r="BA78">
        <f t="shared" si="23"/>
        <v>7.7934766733478993</v>
      </c>
      <c r="BB78">
        <f>AVERAGE(AY78,AZ78,BA78)</f>
        <v>7.8380002647230631</v>
      </c>
      <c r="BC78">
        <f>STDEV(AY78,AZ78,BA78)</f>
        <v>0.19679635565505815</v>
      </c>
      <c r="BD78">
        <f>CONFIDENCE(0.05,BC78,3)</f>
        <v>0.22269194857744429</v>
      </c>
    </row>
    <row r="79" spans="1:56" x14ac:dyDescent="0.2">
      <c r="AV79" t="s">
        <v>18</v>
      </c>
      <c r="AW79" t="s">
        <v>24</v>
      </c>
      <c r="AX79" t="s">
        <v>4</v>
      </c>
      <c r="AY79">
        <f t="shared" ref="AY79:BA79" si="24">LOG10(AY4)</f>
        <v>6.9033092852344442</v>
      </c>
      <c r="AZ79">
        <f t="shared" si="24"/>
        <v>7.3958204853195602</v>
      </c>
      <c r="BA79">
        <f t="shared" si="24"/>
        <v>7.0651599895516046</v>
      </c>
      <c r="BB79">
        <f t="shared" ref="BB79:BB141" si="25">AVERAGE(AY79,AZ79,BA79)</f>
        <v>7.1214299200352018</v>
      </c>
      <c r="BC79">
        <f t="shared" ref="BC79:BC141" si="26">STDEV(AY79,AZ79,BA79)</f>
        <v>0.25103097290930459</v>
      </c>
      <c r="BD79">
        <f t="shared" ref="BD79:BD141" si="27">CONFIDENCE(0.05,BC79,3)</f>
        <v>0.28406306775543094</v>
      </c>
    </row>
    <row r="80" spans="1:56" x14ac:dyDescent="0.2">
      <c r="AV80" t="s">
        <v>18</v>
      </c>
      <c r="AW80" t="s">
        <v>24</v>
      </c>
      <c r="AX80" t="s">
        <v>5</v>
      </c>
      <c r="AY80">
        <f t="shared" ref="AY80:BA80" si="28">LOG10(AY5)</f>
        <v>5.9313599443969673</v>
      </c>
      <c r="AZ80">
        <f t="shared" si="28"/>
        <v>6.008959977032335</v>
      </c>
      <c r="BA80">
        <f t="shared" si="28"/>
        <v>6.0074046387761753</v>
      </c>
      <c r="BB80">
        <f t="shared" si="25"/>
        <v>5.9825748534018262</v>
      </c>
      <c r="BC80">
        <f t="shared" si="26"/>
        <v>4.436022934515467E-2</v>
      </c>
      <c r="BD80">
        <f t="shared" si="27"/>
        <v>5.0197402687324172E-2</v>
      </c>
    </row>
    <row r="81" spans="1:56" x14ac:dyDescent="0.2">
      <c r="AV81" t="s">
        <v>18</v>
      </c>
      <c r="AW81" t="s">
        <v>24</v>
      </c>
      <c r="AX81" t="s">
        <v>6</v>
      </c>
      <c r="AY81">
        <f t="shared" ref="AY81:BA81" si="29">LOG10(AY6)</f>
        <v>5.1684968267797311</v>
      </c>
      <c r="AZ81">
        <f t="shared" si="29"/>
        <v>4.8037902743906784</v>
      </c>
      <c r="BA81">
        <f t="shared" si="29"/>
        <v>5.3720937885040199</v>
      </c>
      <c r="BB81">
        <f t="shared" si="25"/>
        <v>5.1147936298914765</v>
      </c>
      <c r="BC81">
        <f t="shared" si="26"/>
        <v>0.28793271098540923</v>
      </c>
      <c r="BD81">
        <f t="shared" si="27"/>
        <v>0.32582054812496647</v>
      </c>
    </row>
    <row r="82" spans="1:56" x14ac:dyDescent="0.2">
      <c r="AV82" t="s">
        <v>18</v>
      </c>
      <c r="AW82" t="s">
        <v>24</v>
      </c>
      <c r="AX82" t="s">
        <v>20</v>
      </c>
      <c r="AY82">
        <f t="shared" ref="AY82:BA82" si="30">LOG10(AY7)</f>
        <v>3.9446899518621805</v>
      </c>
      <c r="AZ82">
        <f t="shared" si="30"/>
        <v>4.1240383900433448</v>
      </c>
      <c r="BA82">
        <f t="shared" si="30"/>
        <v>3.7613842490455309</v>
      </c>
      <c r="BB82">
        <f t="shared" si="25"/>
        <v>3.9433708636503524</v>
      </c>
      <c r="BC82">
        <f t="shared" si="26"/>
        <v>0.18133066892006577</v>
      </c>
      <c r="BD82">
        <f t="shared" si="27"/>
        <v>0.20519119810043585</v>
      </c>
    </row>
    <row r="83" spans="1:56" x14ac:dyDescent="0.2">
      <c r="AV83" t="s">
        <v>18</v>
      </c>
      <c r="AW83" t="s">
        <v>24</v>
      </c>
      <c r="AX83" t="s">
        <v>21</v>
      </c>
      <c r="AY83">
        <f t="shared" ref="AY83:BA83" si="31">LOG10(AY8)</f>
        <v>2.4012681903575968</v>
      </c>
      <c r="AZ83">
        <f t="shared" si="31"/>
        <v>3.4247484858703272</v>
      </c>
      <c r="BA83">
        <f t="shared" si="31"/>
        <v>3.0339378434411501</v>
      </c>
      <c r="BB83">
        <f t="shared" si="25"/>
        <v>2.9533181732230247</v>
      </c>
      <c r="BC83">
        <f t="shared" si="26"/>
        <v>0.51648100376031825</v>
      </c>
      <c r="BD83">
        <f t="shared" si="27"/>
        <v>0.58444253577651761</v>
      </c>
    </row>
    <row r="84" spans="1:56" x14ac:dyDescent="0.2">
      <c r="A84" s="2"/>
      <c r="B84" s="2"/>
      <c r="C84" s="2"/>
      <c r="D84" s="2"/>
      <c r="E84" s="2"/>
      <c r="F84" s="2"/>
      <c r="AV84" t="s">
        <v>2</v>
      </c>
      <c r="AW84" t="s">
        <v>3</v>
      </c>
      <c r="AX84" t="s">
        <v>4</v>
      </c>
      <c r="AY84">
        <f t="shared" ref="AY84:BA84" si="32">LOG10(AY9)</f>
        <v>9.702116872351489</v>
      </c>
      <c r="AZ84">
        <f t="shared" si="32"/>
        <v>9.1966400532989869</v>
      </c>
      <c r="BA84">
        <f t="shared" si="32"/>
        <v>9.2012542689325265</v>
      </c>
      <c r="BB84">
        <f t="shared" si="25"/>
        <v>9.3666703981943336</v>
      </c>
      <c r="BC84">
        <f t="shared" si="26"/>
        <v>0.29051432927624804</v>
      </c>
      <c r="BD84">
        <f t="shared" si="27"/>
        <v>0.32874187055370974</v>
      </c>
    </row>
    <row r="85" spans="1:56" x14ac:dyDescent="0.2">
      <c r="A85" s="2"/>
      <c r="B85" s="2"/>
      <c r="C85" s="2"/>
      <c r="AV85" t="s">
        <v>2</v>
      </c>
      <c r="AW85" t="s">
        <v>3</v>
      </c>
      <c r="AX85" t="s">
        <v>5</v>
      </c>
      <c r="AY85">
        <f t="shared" ref="AY85:BA85" si="33">LOG10(AY10)</f>
        <v>10.639783817749118</v>
      </c>
      <c r="AZ85">
        <f t="shared" si="33"/>
        <v>9.1966400532989869</v>
      </c>
      <c r="BA85">
        <f t="shared" si="33"/>
        <v>9.7385888227260171</v>
      </c>
      <c r="BB85">
        <f t="shared" si="25"/>
        <v>9.8583375645913733</v>
      </c>
      <c r="BC85">
        <f t="shared" si="26"/>
        <v>0.72898614671444584</v>
      </c>
      <c r="BD85">
        <f t="shared" si="27"/>
        <v>0.82491032396122588</v>
      </c>
    </row>
    <row r="86" spans="1:56" x14ac:dyDescent="0.2">
      <c r="A86" s="2"/>
      <c r="B86" s="2"/>
      <c r="C86" s="2"/>
      <c r="AV86" t="s">
        <v>2</v>
      </c>
      <c r="AW86" t="s">
        <v>3</v>
      </c>
      <c r="AX86" t="s">
        <v>6</v>
      </c>
      <c r="AY86">
        <f t="shared" ref="AY86:BA86" si="34">LOG10(AY11)</f>
        <v>10.464982427622211</v>
      </c>
      <c r="AZ86">
        <f t="shared" si="34"/>
        <v>9.4639840969587805</v>
      </c>
      <c r="BA86">
        <f t="shared" si="34"/>
        <v>10.515679018488759</v>
      </c>
      <c r="BB86">
        <f t="shared" si="25"/>
        <v>10.148215181023252</v>
      </c>
      <c r="BC86">
        <f t="shared" si="26"/>
        <v>0.59310342131992633</v>
      </c>
      <c r="BD86">
        <f t="shared" si="27"/>
        <v>0.67114737039739758</v>
      </c>
    </row>
    <row r="87" spans="1:56" x14ac:dyDescent="0.2">
      <c r="A87" s="2"/>
      <c r="B87" s="2"/>
      <c r="C87" s="2"/>
      <c r="AV87" t="s">
        <v>2</v>
      </c>
      <c r="AW87" t="s">
        <v>3</v>
      </c>
      <c r="AX87">
        <v>0</v>
      </c>
      <c r="AY87">
        <f t="shared" ref="AY87:BA87" si="35">LOG10(AY12)</f>
        <v>0</v>
      </c>
      <c r="AZ87">
        <f t="shared" si="35"/>
        <v>0</v>
      </c>
      <c r="BA87">
        <f t="shared" si="35"/>
        <v>0</v>
      </c>
      <c r="BB87">
        <f t="shared" si="25"/>
        <v>0</v>
      </c>
      <c r="BC87">
        <f t="shared" si="26"/>
        <v>0</v>
      </c>
      <c r="BD87">
        <v>0</v>
      </c>
    </row>
    <row r="88" spans="1:56" x14ac:dyDescent="0.2">
      <c r="A88" s="2"/>
      <c r="B88" s="2"/>
      <c r="C88" s="2"/>
      <c r="AV88" s="1" t="s">
        <v>7</v>
      </c>
      <c r="AW88" t="s">
        <v>3</v>
      </c>
      <c r="AX88" t="s">
        <v>4</v>
      </c>
      <c r="AY88">
        <f t="shared" ref="AY88:BA88" si="36">LOG10(AY13)</f>
        <v>10.001127842733258</v>
      </c>
      <c r="AZ88">
        <f t="shared" si="36"/>
        <v>9.9544698132578304</v>
      </c>
      <c r="BA88">
        <f t="shared" si="36"/>
        <v>9.9856412945713959</v>
      </c>
      <c r="BB88">
        <f t="shared" si="25"/>
        <v>9.9804129835208286</v>
      </c>
      <c r="BC88">
        <f t="shared" si="26"/>
        <v>2.3764350526862259E-2</v>
      </c>
      <c r="BD88">
        <f t="shared" si="27"/>
        <v>2.6891400035782883E-2</v>
      </c>
    </row>
    <row r="89" spans="1:56" x14ac:dyDescent="0.2">
      <c r="A89" s="2"/>
      <c r="B89" s="2"/>
      <c r="C89" s="2"/>
      <c r="AV89" s="1" t="s">
        <v>7</v>
      </c>
      <c r="AW89" t="s">
        <v>3</v>
      </c>
      <c r="AX89" t="s">
        <v>5</v>
      </c>
      <c r="AY89">
        <f t="shared" ref="AY89:BA89" si="37">LOG10(AY14)</f>
        <v>10.639783817749118</v>
      </c>
      <c r="AZ89">
        <f t="shared" si="37"/>
        <v>9.7969592779049908</v>
      </c>
      <c r="BA89">
        <f t="shared" si="37"/>
        <v>10.143342098364315</v>
      </c>
      <c r="BB89">
        <f t="shared" si="25"/>
        <v>10.193361731339474</v>
      </c>
      <c r="BC89">
        <f t="shared" si="26"/>
        <v>0.4236328292319817</v>
      </c>
      <c r="BD89">
        <f t="shared" si="27"/>
        <v>0.47937686604523744</v>
      </c>
    </row>
    <row r="90" spans="1:56" x14ac:dyDescent="0.2">
      <c r="A90" s="2"/>
      <c r="B90" s="2"/>
      <c r="C90" s="2"/>
      <c r="AV90" s="1" t="s">
        <v>7</v>
      </c>
      <c r="AW90" t="s">
        <v>3</v>
      </c>
      <c r="AX90" t="s">
        <v>6</v>
      </c>
      <c r="AY90">
        <f t="shared" ref="AY90:BA90" si="38">LOG10(AY15)</f>
        <v>10.464982427622211</v>
      </c>
      <c r="AZ90">
        <f t="shared" si="38"/>
        <v>9.7160427660370576</v>
      </c>
      <c r="BA90">
        <f t="shared" si="38"/>
        <v>10.370300680689713</v>
      </c>
      <c r="BB90">
        <f t="shared" si="25"/>
        <v>10.18377529144966</v>
      </c>
      <c r="BC90">
        <f t="shared" si="26"/>
        <v>0.40782526257845492</v>
      </c>
      <c r="BD90">
        <f t="shared" si="27"/>
        <v>0.46148924912964828</v>
      </c>
    </row>
    <row r="91" spans="1:56" x14ac:dyDescent="0.2">
      <c r="A91" s="2"/>
      <c r="B91" s="2"/>
      <c r="C91" s="2"/>
      <c r="AV91" s="1" t="s">
        <v>7</v>
      </c>
      <c r="AW91" t="s">
        <v>3</v>
      </c>
      <c r="AX91">
        <v>0</v>
      </c>
      <c r="AY91">
        <f t="shared" ref="AY91:BA91" si="39">LOG10(AY16)</f>
        <v>0</v>
      </c>
      <c r="AZ91">
        <f t="shared" si="39"/>
        <v>0</v>
      </c>
      <c r="BA91">
        <f t="shared" si="39"/>
        <v>0</v>
      </c>
      <c r="BB91">
        <f t="shared" si="25"/>
        <v>0</v>
      </c>
      <c r="BC91">
        <f t="shared" si="26"/>
        <v>0</v>
      </c>
      <c r="BD91">
        <v>0</v>
      </c>
    </row>
    <row r="92" spans="1:56" x14ac:dyDescent="0.2">
      <c r="A92" s="2"/>
      <c r="B92" s="2"/>
      <c r="C92" s="2"/>
      <c r="AV92" s="1" t="s">
        <v>8</v>
      </c>
      <c r="AW92" t="s">
        <v>3</v>
      </c>
      <c r="AX92" t="s">
        <v>4</v>
      </c>
      <c r="AY92">
        <f t="shared" ref="AY92:BA92" si="40">LOG10(AY17)</f>
        <v>9.1631770356072977</v>
      </c>
      <c r="AZ92">
        <f t="shared" si="40"/>
        <v>9.3766579529215015</v>
      </c>
      <c r="BA92">
        <f t="shared" si="40"/>
        <v>9.9047396346360213</v>
      </c>
      <c r="BB92">
        <f t="shared" si="25"/>
        <v>9.4815248743882723</v>
      </c>
      <c r="BC92">
        <f t="shared" si="26"/>
        <v>0.38174150348501201</v>
      </c>
      <c r="BD92">
        <f t="shared" si="27"/>
        <v>0.43197323944842869</v>
      </c>
    </row>
    <row r="93" spans="1:56" x14ac:dyDescent="0.2">
      <c r="A93" s="2"/>
      <c r="B93" s="2"/>
      <c r="C93" s="2"/>
      <c r="AV93" s="1" t="s">
        <v>8</v>
      </c>
      <c r="AW93" t="s">
        <v>3</v>
      </c>
      <c r="AX93" t="s">
        <v>5</v>
      </c>
      <c r="AY93">
        <f t="shared" ref="AY93:BA93" si="41">LOG10(AY18)</f>
        <v>10.464982427622211</v>
      </c>
      <c r="AZ93">
        <f t="shared" si="41"/>
        <v>8.048836838768425</v>
      </c>
      <c r="BA93">
        <f t="shared" si="41"/>
        <v>9.1053389493445582</v>
      </c>
      <c r="BB93">
        <f t="shared" si="25"/>
        <v>9.2063860719117301</v>
      </c>
      <c r="BC93">
        <f t="shared" si="26"/>
        <v>1.2112381134065962</v>
      </c>
      <c r="BD93">
        <f t="shared" si="27"/>
        <v>1.3706197697002402</v>
      </c>
    </row>
    <row r="94" spans="1:56" x14ac:dyDescent="0.2">
      <c r="A94" s="2"/>
      <c r="B94" s="2"/>
      <c r="C94" s="2"/>
      <c r="AV94" s="1" t="s">
        <v>8</v>
      </c>
      <c r="AW94" t="s">
        <v>3</v>
      </c>
      <c r="AX94" t="s">
        <v>6</v>
      </c>
      <c r="AY94">
        <f t="shared" ref="AY94:BA94" si="42">LOG10(AY19)</f>
        <v>9.3853327116769378</v>
      </c>
      <c r="AZ94">
        <f t="shared" si="42"/>
        <v>9.0089595520312535</v>
      </c>
      <c r="BA94">
        <f t="shared" si="42"/>
        <v>10.370300680689713</v>
      </c>
      <c r="BB94">
        <f t="shared" si="25"/>
        <v>9.5881976481326348</v>
      </c>
      <c r="BC94">
        <f t="shared" si="26"/>
        <v>0.7029779896815066</v>
      </c>
      <c r="BD94">
        <f t="shared" si="27"/>
        <v>0.7954798644931389</v>
      </c>
    </row>
    <row r="95" spans="1:56" x14ac:dyDescent="0.2">
      <c r="A95" s="3"/>
      <c r="B95" s="2"/>
      <c r="C95" s="2"/>
      <c r="AV95" s="1" t="s">
        <v>8</v>
      </c>
      <c r="AW95" t="s">
        <v>3</v>
      </c>
      <c r="AX95">
        <v>0</v>
      </c>
      <c r="AY95">
        <f t="shared" ref="AY95:BA95" si="43">LOG10(AY20)</f>
        <v>0</v>
      </c>
      <c r="AZ95">
        <f t="shared" si="43"/>
        <v>0</v>
      </c>
      <c r="BA95">
        <f t="shared" si="43"/>
        <v>0</v>
      </c>
      <c r="BB95">
        <f t="shared" si="25"/>
        <v>0</v>
      </c>
      <c r="BC95">
        <f t="shared" si="26"/>
        <v>0</v>
      </c>
      <c r="BD95">
        <v>0</v>
      </c>
    </row>
    <row r="96" spans="1:56" x14ac:dyDescent="0.2">
      <c r="A96" s="3"/>
      <c r="B96" s="2"/>
      <c r="C96" s="2"/>
      <c r="AV96" s="1" t="s">
        <v>9</v>
      </c>
      <c r="AW96" t="s">
        <v>3</v>
      </c>
      <c r="AX96" t="s">
        <v>4</v>
      </c>
      <c r="AY96">
        <f t="shared" ref="AY96:BA96" si="44">LOG10(AY21)</f>
        <v>9.5985997408597097</v>
      </c>
      <c r="AZ96">
        <f t="shared" si="44"/>
        <v>9.4639840969587805</v>
      </c>
      <c r="BA96">
        <f t="shared" si="44"/>
        <v>9.9856412945713959</v>
      </c>
      <c r="BB96">
        <f t="shared" si="25"/>
        <v>9.6827417107966287</v>
      </c>
      <c r="BC96">
        <f t="shared" si="26"/>
        <v>0.27081628696204901</v>
      </c>
      <c r="BD96">
        <f t="shared" si="27"/>
        <v>0.30645184688173333</v>
      </c>
    </row>
    <row r="97" spans="1:56" x14ac:dyDescent="0.2">
      <c r="A97" s="3"/>
      <c r="B97" s="2"/>
      <c r="C97" s="2"/>
      <c r="AV97" s="1" t="s">
        <v>9</v>
      </c>
      <c r="AW97" t="s">
        <v>3</v>
      </c>
      <c r="AX97" t="s">
        <v>5</v>
      </c>
      <c r="AY97">
        <f t="shared" ref="AY97:BA97" si="45">LOG10(AY22)</f>
        <v>9.9033092310292954</v>
      </c>
      <c r="AZ97">
        <f t="shared" si="45"/>
        <v>9.7160427660370576</v>
      </c>
      <c r="BA97">
        <f t="shared" si="45"/>
        <v>9.7385888227260171</v>
      </c>
      <c r="BB97">
        <f t="shared" si="25"/>
        <v>9.7859802732641228</v>
      </c>
      <c r="BC97">
        <f t="shared" si="26"/>
        <v>0.10223328428526386</v>
      </c>
      <c r="BD97">
        <f t="shared" si="27"/>
        <v>0.11568572604495825</v>
      </c>
    </row>
    <row r="98" spans="1:56" x14ac:dyDescent="0.2">
      <c r="A98" s="3"/>
      <c r="B98" s="2"/>
      <c r="C98" s="2"/>
      <c r="AV98" s="1" t="s">
        <v>9</v>
      </c>
      <c r="AW98" t="s">
        <v>3</v>
      </c>
      <c r="AX98" t="s">
        <v>6</v>
      </c>
      <c r="AY98">
        <f t="shared" ref="AY98:BA98" si="46">LOG10(AY23)</f>
        <v>10.19153968255587</v>
      </c>
      <c r="AZ98">
        <f t="shared" si="46"/>
        <v>9.7969592779049908</v>
      </c>
      <c r="BA98" t="s">
        <v>24</v>
      </c>
      <c r="BB98">
        <f>AVERAGE(AY98,AZ98)</f>
        <v>9.9942494802304296</v>
      </c>
      <c r="BC98">
        <f>STDEV(AY98,AZ98)</f>
        <v>0.27901047985196875</v>
      </c>
      <c r="BD98">
        <f>CONFIDENCE(0.05,BC98,2)</f>
        <v>0.38668169106048211</v>
      </c>
    </row>
    <row r="99" spans="1:56" x14ac:dyDescent="0.2">
      <c r="A99" s="3"/>
      <c r="B99" s="2"/>
      <c r="C99" s="2"/>
      <c r="AV99" s="1" t="s">
        <v>9</v>
      </c>
      <c r="AW99" t="s">
        <v>3</v>
      </c>
      <c r="AX99">
        <v>0</v>
      </c>
      <c r="AY99">
        <f t="shared" ref="AY99:BA99" si="47">LOG10(AY24)</f>
        <v>0</v>
      </c>
      <c r="AZ99">
        <f t="shared" si="47"/>
        <v>0</v>
      </c>
      <c r="BA99">
        <f t="shared" si="47"/>
        <v>0</v>
      </c>
      <c r="BB99">
        <f t="shared" si="25"/>
        <v>0</v>
      </c>
      <c r="BC99">
        <f t="shared" si="26"/>
        <v>0</v>
      </c>
      <c r="BD99">
        <v>0</v>
      </c>
    </row>
    <row r="100" spans="1:56" x14ac:dyDescent="0.2">
      <c r="A100" s="3"/>
      <c r="B100" s="2"/>
      <c r="C100" s="2"/>
      <c r="AV100" s="1" t="s">
        <v>10</v>
      </c>
      <c r="AW100" t="s">
        <v>3</v>
      </c>
      <c r="AX100" t="s">
        <v>4</v>
      </c>
      <c r="AY100">
        <f t="shared" ref="AY100:BA100" si="48">LOG10(AY25)</f>
        <v>9.4930326325122856</v>
      </c>
      <c r="AZ100">
        <f t="shared" si="48"/>
        <v>10.106547854959437</v>
      </c>
      <c r="BA100">
        <f t="shared" si="48"/>
        <v>10.515679018488759</v>
      </c>
      <c r="BB100">
        <f t="shared" si="25"/>
        <v>10.038419835320161</v>
      </c>
      <c r="BC100">
        <f t="shared" si="26"/>
        <v>0.51471591969033081</v>
      </c>
      <c r="BD100">
        <f t="shared" si="27"/>
        <v>0.58244519182347476</v>
      </c>
    </row>
    <row r="101" spans="1:56" x14ac:dyDescent="0.2">
      <c r="A101" s="3"/>
      <c r="B101" s="2"/>
      <c r="C101" s="2"/>
      <c r="AV101" s="1" t="s">
        <v>10</v>
      </c>
      <c r="AW101" t="s">
        <v>3</v>
      </c>
      <c r="AX101" t="s">
        <v>5</v>
      </c>
      <c r="AY101">
        <f t="shared" ref="AY101:BA101" si="49">LOG10(AY26)</f>
        <v>10.097183860683931</v>
      </c>
      <c r="AZ101">
        <f t="shared" si="49"/>
        <v>10.600965650214142</v>
      </c>
      <c r="BA101">
        <f t="shared" si="49"/>
        <v>10.295871441711657</v>
      </c>
      <c r="BB101">
        <f t="shared" si="25"/>
        <v>10.331340317536577</v>
      </c>
      <c r="BC101">
        <f t="shared" si="26"/>
        <v>0.25375687917725176</v>
      </c>
      <c r="BD101">
        <f t="shared" si="27"/>
        <v>0.2871476644006688</v>
      </c>
    </row>
    <row r="102" spans="1:56" x14ac:dyDescent="0.2">
      <c r="A102" s="3"/>
      <c r="B102" s="2"/>
      <c r="C102" s="2"/>
      <c r="AV102" s="1" t="s">
        <v>10</v>
      </c>
      <c r="AW102" t="s">
        <v>3</v>
      </c>
      <c r="AX102" t="s">
        <v>6</v>
      </c>
      <c r="AY102">
        <f t="shared" ref="AY102:BA102" si="50">LOG10(AY27)</f>
        <v>10.284254450155723</v>
      </c>
      <c r="AZ102">
        <f t="shared" si="50"/>
        <v>0</v>
      </c>
      <c r="BA102">
        <f t="shared" si="50"/>
        <v>10.370300680689713</v>
      </c>
      <c r="BB102">
        <f t="shared" si="25"/>
        <v>6.8848517102818123</v>
      </c>
      <c r="BC102">
        <f t="shared" si="26"/>
        <v>5.9626117006623085</v>
      </c>
      <c r="BD102">
        <f t="shared" si="27"/>
        <v>6.7472063383051282</v>
      </c>
    </row>
    <row r="103" spans="1:56" x14ac:dyDescent="0.2">
      <c r="A103" s="3"/>
      <c r="B103" s="2"/>
      <c r="C103" s="2"/>
      <c r="AV103" s="1" t="s">
        <v>10</v>
      </c>
      <c r="AW103" t="s">
        <v>3</v>
      </c>
      <c r="AX103">
        <v>0</v>
      </c>
      <c r="AY103">
        <f t="shared" ref="AY103:BA103" si="51">LOG10(AY28)</f>
        <v>0</v>
      </c>
      <c r="AZ103">
        <f t="shared" si="51"/>
        <v>0</v>
      </c>
      <c r="BA103">
        <f t="shared" si="51"/>
        <v>0</v>
      </c>
      <c r="BB103">
        <f t="shared" si="25"/>
        <v>0</v>
      </c>
      <c r="BC103">
        <f t="shared" si="26"/>
        <v>0</v>
      </c>
      <c r="BD103">
        <v>0</v>
      </c>
    </row>
    <row r="104" spans="1:56" x14ac:dyDescent="0.2">
      <c r="A104" s="3"/>
      <c r="B104" s="2"/>
      <c r="C104" s="2"/>
      <c r="AV104" t="s">
        <v>2</v>
      </c>
      <c r="AW104" t="s">
        <v>11</v>
      </c>
      <c r="AX104" t="s">
        <v>4</v>
      </c>
      <c r="AY104">
        <f t="shared" ref="AY104:BA104" si="52">LOG10(AY29)</f>
        <v>10.19153968255587</v>
      </c>
      <c r="AZ104">
        <f t="shared" si="52"/>
        <v>9.7160427660370576</v>
      </c>
      <c r="BA104">
        <f t="shared" si="52"/>
        <v>9.2012542689325265</v>
      </c>
      <c r="BB104">
        <f t="shared" si="25"/>
        <v>9.7029455725084848</v>
      </c>
      <c r="BC104">
        <f t="shared" si="26"/>
        <v>0.49527260419644942</v>
      </c>
      <c r="BD104">
        <f t="shared" si="27"/>
        <v>0.56044341338745629</v>
      </c>
    </row>
    <row r="105" spans="1:56" x14ac:dyDescent="0.2">
      <c r="A105" s="3"/>
      <c r="B105" s="2"/>
      <c r="C105" s="2"/>
      <c r="AV105" t="s">
        <v>2</v>
      </c>
      <c r="AW105" t="s">
        <v>11</v>
      </c>
      <c r="AX105" t="s">
        <v>5</v>
      </c>
      <c r="AY105">
        <f t="shared" ref="AY105:BA105" si="53">LOG10(AY30)</f>
        <v>10.097183860683931</v>
      </c>
      <c r="AZ105">
        <f t="shared" si="53"/>
        <v>9.7969592779049908</v>
      </c>
      <c r="BA105" t="s">
        <v>24</v>
      </c>
      <c r="BB105">
        <f>AVERAGE(AY105,AZ105)</f>
        <v>9.9470715692944616</v>
      </c>
      <c r="BC105">
        <f>STDEV(AY105,AZ105)</f>
        <v>0.2122908383618903</v>
      </c>
      <c r="BD105">
        <f>CONFIDENCE(0.05,BC105,2)</f>
        <v>0.29421468476014295</v>
      </c>
    </row>
    <row r="106" spans="1:56" x14ac:dyDescent="0.2">
      <c r="A106" s="3"/>
      <c r="B106" s="2"/>
      <c r="C106" s="2"/>
      <c r="AV106" t="s">
        <v>2</v>
      </c>
      <c r="AW106" t="s">
        <v>11</v>
      </c>
      <c r="AX106" t="s">
        <v>6</v>
      </c>
      <c r="AY106">
        <f t="shared" ref="AY106:BA106" si="54">LOG10(AY31)</f>
        <v>10.001127842733258</v>
      </c>
      <c r="AZ106">
        <f t="shared" si="54"/>
        <v>9.7160427660370576</v>
      </c>
      <c r="BA106">
        <f t="shared" si="54"/>
        <v>10.143342098364315</v>
      </c>
      <c r="BB106">
        <f t="shared" si="25"/>
        <v>9.9535042357115433</v>
      </c>
      <c r="BC106">
        <f t="shared" si="26"/>
        <v>0.2175940849636058</v>
      </c>
      <c r="BD106">
        <f t="shared" si="27"/>
        <v>0.24622636236417472</v>
      </c>
    </row>
    <row r="107" spans="1:56" x14ac:dyDescent="0.2">
      <c r="A107" s="3"/>
      <c r="B107" s="2"/>
      <c r="C107" s="2"/>
      <c r="AV107" t="s">
        <v>2</v>
      </c>
      <c r="AW107" t="s">
        <v>11</v>
      </c>
      <c r="AX107">
        <v>0</v>
      </c>
      <c r="AY107">
        <f t="shared" ref="AY107:BA107" si="55">LOG10(AY32)</f>
        <v>0</v>
      </c>
      <c r="AZ107">
        <f t="shared" si="55"/>
        <v>0</v>
      </c>
      <c r="BA107">
        <f t="shared" si="55"/>
        <v>0</v>
      </c>
      <c r="BB107">
        <f t="shared" si="25"/>
        <v>0</v>
      </c>
      <c r="BC107">
        <f t="shared" si="26"/>
        <v>0</v>
      </c>
      <c r="BD107">
        <v>0</v>
      </c>
    </row>
    <row r="108" spans="1:56" x14ac:dyDescent="0.2">
      <c r="A108" s="3"/>
      <c r="B108" s="2"/>
      <c r="C108" s="2"/>
      <c r="AV108" s="1" t="s">
        <v>7</v>
      </c>
      <c r="AW108" t="s">
        <v>11</v>
      </c>
      <c r="AX108" t="s">
        <v>4</v>
      </c>
      <c r="AY108">
        <f t="shared" ref="AY108:BA108" si="56">LOG10(AY33)</f>
        <v>9.4930326325122856</v>
      </c>
      <c r="AZ108">
        <f t="shared" si="56"/>
        <v>9.2875675255446364</v>
      </c>
      <c r="BA108">
        <f t="shared" si="56"/>
        <v>9.8224060128026682</v>
      </c>
      <c r="BB108">
        <f t="shared" si="25"/>
        <v>9.5343353902865289</v>
      </c>
      <c r="BC108">
        <f t="shared" si="26"/>
        <v>0.26980083434439822</v>
      </c>
      <c r="BD108">
        <f t="shared" si="27"/>
        <v>0.30530277518596943</v>
      </c>
    </row>
    <row r="109" spans="1:56" x14ac:dyDescent="0.2">
      <c r="A109" s="3"/>
      <c r="B109" s="2"/>
      <c r="C109" s="2"/>
      <c r="AV109" s="1" t="s">
        <v>7</v>
      </c>
      <c r="AW109" t="s">
        <v>11</v>
      </c>
      <c r="AX109" t="s">
        <v>5</v>
      </c>
      <c r="AY109">
        <f t="shared" ref="AY109:BA109" si="57">LOG10(AY34)</f>
        <v>9.2754120181637738</v>
      </c>
      <c r="AZ109">
        <f t="shared" si="57"/>
        <v>9.3766579529215015</v>
      </c>
      <c r="BA109">
        <f t="shared" si="57"/>
        <v>9.9856412945713959</v>
      </c>
      <c r="BB109">
        <f t="shared" si="25"/>
        <v>9.5459037552188892</v>
      </c>
      <c r="BC109">
        <f t="shared" si="26"/>
        <v>0.38417380501940623</v>
      </c>
      <c r="BD109">
        <f t="shared" si="27"/>
        <v>0.43472559716572079</v>
      </c>
    </row>
    <row r="110" spans="1:56" x14ac:dyDescent="0.2">
      <c r="A110" s="3"/>
      <c r="B110" s="2"/>
      <c r="C110" s="2"/>
      <c r="AV110" s="1" t="s">
        <v>7</v>
      </c>
      <c r="AW110" t="s">
        <v>11</v>
      </c>
      <c r="AX110" t="s">
        <v>6</v>
      </c>
      <c r="AY110">
        <f t="shared" ref="AY110:BA110" si="58">LOG10(AY35)</f>
        <v>9.702116872351489</v>
      </c>
      <c r="AZ110">
        <f t="shared" si="58"/>
        <v>9.2875675255446364</v>
      </c>
      <c r="BA110">
        <f t="shared" si="58"/>
        <v>10.220231918300367</v>
      </c>
      <c r="BB110">
        <f t="shared" si="25"/>
        <v>9.7366387720654988</v>
      </c>
      <c r="BC110">
        <f t="shared" si="26"/>
        <v>0.4672895660599562</v>
      </c>
      <c r="BD110">
        <f t="shared" si="27"/>
        <v>0.5287782066360911</v>
      </c>
    </row>
    <row r="111" spans="1:56" x14ac:dyDescent="0.2">
      <c r="A111" s="2"/>
      <c r="B111" s="2"/>
      <c r="C111" s="2"/>
      <c r="AV111" s="1" t="s">
        <v>7</v>
      </c>
      <c r="AW111" t="s">
        <v>11</v>
      </c>
      <c r="AX111">
        <v>0</v>
      </c>
      <c r="AY111">
        <f t="shared" ref="AY111:BA111" si="59">LOG10(AY36)</f>
        <v>0</v>
      </c>
      <c r="AZ111">
        <f t="shared" si="59"/>
        <v>0</v>
      </c>
      <c r="BA111">
        <f t="shared" si="59"/>
        <v>0</v>
      </c>
      <c r="BB111">
        <f t="shared" si="25"/>
        <v>0</v>
      </c>
      <c r="BC111">
        <f t="shared" si="26"/>
        <v>0</v>
      </c>
      <c r="BD111">
        <v>0</v>
      </c>
    </row>
    <row r="112" spans="1:56" x14ac:dyDescent="0.2">
      <c r="A112" s="2"/>
      <c r="B112" s="2"/>
      <c r="C112" s="2"/>
      <c r="AV112" s="1" t="s">
        <v>8</v>
      </c>
      <c r="AW112" t="s">
        <v>11</v>
      </c>
      <c r="AX112" t="s">
        <v>4</v>
      </c>
      <c r="AY112">
        <f t="shared" ref="AY112:BA112" si="60">LOG10(AY37)</f>
        <v>9.9033092310292954</v>
      </c>
      <c r="AZ112">
        <f t="shared" si="60"/>
        <v>9.5496144801013845</v>
      </c>
      <c r="BA112">
        <f t="shared" si="60"/>
        <v>9.653233617034207</v>
      </c>
      <c r="BB112">
        <f t="shared" si="25"/>
        <v>9.7020524427216284</v>
      </c>
      <c r="BC112">
        <f t="shared" si="26"/>
        <v>0.18183083488400256</v>
      </c>
      <c r="BD112">
        <f t="shared" si="27"/>
        <v>0.20575717876989719</v>
      </c>
    </row>
    <row r="113" spans="1:56" x14ac:dyDescent="0.2">
      <c r="A113" s="2"/>
      <c r="B113" s="2"/>
      <c r="C113" s="2"/>
      <c r="AV113" s="1" t="s">
        <v>8</v>
      </c>
      <c r="AW113" t="s">
        <v>11</v>
      </c>
      <c r="AX113" t="s">
        <v>5</v>
      </c>
      <c r="AY113">
        <f t="shared" ref="AY113:BA113" si="61">LOG10(AY38)</f>
        <v>10.464982427622211</v>
      </c>
      <c r="AZ113">
        <f t="shared" si="61"/>
        <v>9.1966400532989869</v>
      </c>
      <c r="BA113">
        <f t="shared" si="61"/>
        <v>9.7385888227260171</v>
      </c>
      <c r="BB113">
        <f t="shared" si="25"/>
        <v>9.8000704345490703</v>
      </c>
      <c r="BC113">
        <f t="shared" si="26"/>
        <v>0.6364024560529592</v>
      </c>
      <c r="BD113">
        <f t="shared" si="27"/>
        <v>0.7201439404005664</v>
      </c>
    </row>
    <row r="114" spans="1:56" x14ac:dyDescent="0.2">
      <c r="A114" s="2"/>
      <c r="B114" s="2"/>
      <c r="C114" s="2"/>
      <c r="AV114" s="1" t="s">
        <v>8</v>
      </c>
      <c r="AW114" t="s">
        <v>11</v>
      </c>
      <c r="AX114" t="s">
        <v>6</v>
      </c>
      <c r="AY114">
        <f t="shared" ref="AY114:BA114" si="62">LOG10(AY39)</f>
        <v>10.639783817749118</v>
      </c>
      <c r="AZ114">
        <f t="shared" si="62"/>
        <v>9.1966400532989869</v>
      </c>
      <c r="BA114">
        <f t="shared" si="62"/>
        <v>9.9856412945713959</v>
      </c>
      <c r="BB114">
        <f t="shared" si="25"/>
        <v>9.9406883885398329</v>
      </c>
      <c r="BC114">
        <f t="shared" si="26"/>
        <v>0.72262130748984665</v>
      </c>
      <c r="BD114">
        <f t="shared" si="27"/>
        <v>0.81770796269498103</v>
      </c>
    </row>
    <row r="115" spans="1:56" x14ac:dyDescent="0.2">
      <c r="A115" s="3"/>
      <c r="B115" s="2"/>
      <c r="C115" s="2"/>
      <c r="AV115" s="1" t="s">
        <v>8</v>
      </c>
      <c r="AW115" t="s">
        <v>11</v>
      </c>
      <c r="AX115">
        <v>0</v>
      </c>
      <c r="AY115">
        <f t="shared" ref="AY115:BA115" si="63">LOG10(AY40)</f>
        <v>0</v>
      </c>
      <c r="AZ115">
        <f t="shared" si="63"/>
        <v>0</v>
      </c>
      <c r="BA115">
        <f t="shared" si="63"/>
        <v>0</v>
      </c>
      <c r="BB115">
        <f t="shared" si="25"/>
        <v>0</v>
      </c>
      <c r="BC115">
        <f t="shared" si="26"/>
        <v>0</v>
      </c>
      <c r="BD115">
        <v>0</v>
      </c>
    </row>
    <row r="116" spans="1:56" x14ac:dyDescent="0.2">
      <c r="A116" s="3"/>
      <c r="B116" s="2"/>
      <c r="C116" s="2"/>
      <c r="AV116" s="1" t="s">
        <v>9</v>
      </c>
      <c r="AW116" t="s">
        <v>11</v>
      </c>
      <c r="AX116" t="s">
        <v>4</v>
      </c>
      <c r="AY116">
        <f t="shared" ref="AY116:BA116" si="64">LOG10(AY41)</f>
        <v>9.4930326325122856</v>
      </c>
      <c r="AZ116">
        <f t="shared" si="64"/>
        <v>9.4639840969587805</v>
      </c>
      <c r="BA116">
        <f t="shared" si="64"/>
        <v>9.3873482118368887</v>
      </c>
      <c r="BB116">
        <f t="shared" si="25"/>
        <v>9.448121647102651</v>
      </c>
      <c r="BC116">
        <f t="shared" si="26"/>
        <v>5.4598646319778073E-2</v>
      </c>
      <c r="BD116">
        <f t="shared" si="27"/>
        <v>6.1783049275331327E-2</v>
      </c>
    </row>
    <row r="117" spans="1:56" x14ac:dyDescent="0.2">
      <c r="A117" s="3"/>
      <c r="B117" s="2"/>
      <c r="C117" s="2"/>
      <c r="AV117" s="1" t="s">
        <v>9</v>
      </c>
      <c r="AW117" t="s">
        <v>11</v>
      </c>
      <c r="AX117" t="s">
        <v>5</v>
      </c>
      <c r="AY117">
        <f t="shared" ref="AY117:BA117" si="65">LOG10(AY42)</f>
        <v>9.3853327116769378</v>
      </c>
      <c r="AZ117">
        <f t="shared" si="65"/>
        <v>9.2875675255446364</v>
      </c>
      <c r="BA117">
        <f t="shared" si="65"/>
        <v>9.7385888227260171</v>
      </c>
      <c r="BB117">
        <f t="shared" si="25"/>
        <v>9.4704963533158644</v>
      </c>
      <c r="BC117">
        <f t="shared" si="26"/>
        <v>0.23726501432089894</v>
      </c>
      <c r="BD117">
        <f t="shared" si="27"/>
        <v>0.26848570540090777</v>
      </c>
    </row>
    <row r="118" spans="1:56" x14ac:dyDescent="0.2">
      <c r="A118" s="3"/>
      <c r="B118" s="2"/>
      <c r="C118" s="2"/>
      <c r="AV118" s="1" t="s">
        <v>9</v>
      </c>
      <c r="AW118" t="s">
        <v>11</v>
      </c>
      <c r="AX118" t="s">
        <v>6</v>
      </c>
      <c r="AY118">
        <f t="shared" ref="AY118:BA118" si="66">LOG10(AY43)</f>
        <v>9.702116872351489</v>
      </c>
      <c r="AZ118">
        <f t="shared" si="66"/>
        <v>9.8764177549898076</v>
      </c>
      <c r="BA118">
        <f t="shared" si="66"/>
        <v>10.370300680689713</v>
      </c>
      <c r="BB118">
        <f t="shared" si="25"/>
        <v>9.9829451026770037</v>
      </c>
      <c r="BC118">
        <f t="shared" si="26"/>
        <v>0.34659552404105648</v>
      </c>
      <c r="BD118">
        <f t="shared" si="27"/>
        <v>0.39220255049951425</v>
      </c>
    </row>
    <row r="119" spans="1:56" x14ac:dyDescent="0.2">
      <c r="A119" s="3"/>
      <c r="B119" s="2"/>
      <c r="C119" s="2"/>
      <c r="AV119" s="1" t="s">
        <v>9</v>
      </c>
      <c r="AW119" t="s">
        <v>11</v>
      </c>
      <c r="AX119">
        <v>0</v>
      </c>
      <c r="AY119">
        <f t="shared" ref="AY119:BA119" si="67">LOG10(AY44)</f>
        <v>0</v>
      </c>
      <c r="AZ119">
        <f t="shared" si="67"/>
        <v>0</v>
      </c>
      <c r="BA119">
        <f t="shared" si="67"/>
        <v>0</v>
      </c>
      <c r="BB119">
        <f t="shared" si="25"/>
        <v>0</v>
      </c>
      <c r="BC119">
        <f t="shared" si="26"/>
        <v>0</v>
      </c>
      <c r="BD119">
        <v>0</v>
      </c>
    </row>
    <row r="120" spans="1:56" x14ac:dyDescent="0.2">
      <c r="A120" s="3"/>
      <c r="B120" s="2"/>
      <c r="C120" s="2"/>
      <c r="AV120" s="1" t="s">
        <v>10</v>
      </c>
      <c r="AW120" t="s">
        <v>11</v>
      </c>
      <c r="AX120" t="s">
        <v>4</v>
      </c>
      <c r="AY120">
        <f t="shared" ref="AY120:BA120" si="68">LOG10(AY45)</f>
        <v>10.553099553917416</v>
      </c>
      <c r="AZ120">
        <f t="shared" si="68"/>
        <v>9.9544698132578304</v>
      </c>
      <c r="BA120">
        <f t="shared" si="68"/>
        <v>10.143342098364315</v>
      </c>
      <c r="BB120">
        <f t="shared" si="25"/>
        <v>10.216970488513187</v>
      </c>
      <c r="BC120">
        <f t="shared" si="26"/>
        <v>0.30603144687674949</v>
      </c>
      <c r="BD120">
        <f t="shared" si="27"/>
        <v>0.34630081946441948</v>
      </c>
    </row>
    <row r="121" spans="1:56" x14ac:dyDescent="0.2">
      <c r="A121" s="3"/>
      <c r="B121" s="2"/>
      <c r="C121" s="2"/>
      <c r="AV121" s="1" t="s">
        <v>10</v>
      </c>
      <c r="AW121" t="s">
        <v>11</v>
      </c>
      <c r="AX121" t="s">
        <v>5</v>
      </c>
      <c r="AY121" t="s">
        <v>24</v>
      </c>
      <c r="AZ121">
        <f t="shared" ref="AY121:BA121" si="69">LOG10(AZ46)</f>
        <v>9.7969592779049908</v>
      </c>
      <c r="BA121">
        <f t="shared" si="69"/>
        <v>0</v>
      </c>
      <c r="BB121">
        <f>AVERAGE(AZ121,BA121)</f>
        <v>4.8984796389524954</v>
      </c>
      <c r="BC121">
        <f>STDEV(AZ121,BA121)</f>
        <v>6.9274963404150807</v>
      </c>
      <c r="BD121">
        <f>CONFIDENCE(0.05,BC121,2)</f>
        <v>9.6008436713496543</v>
      </c>
    </row>
    <row r="122" spans="1:56" x14ac:dyDescent="0.2">
      <c r="A122" s="3"/>
      <c r="B122" s="2"/>
      <c r="C122" s="2"/>
      <c r="AV122" s="1" t="s">
        <v>10</v>
      </c>
      <c r="AW122" t="s">
        <v>11</v>
      </c>
      <c r="AX122" t="s">
        <v>6</v>
      </c>
      <c r="AY122">
        <f t="shared" ref="AY122:BA122" si="70">LOG10(AY47)</f>
        <v>0</v>
      </c>
      <c r="AZ122">
        <f t="shared" si="70"/>
        <v>9.9544698132578304</v>
      </c>
      <c r="BA122">
        <f t="shared" si="70"/>
        <v>0</v>
      </c>
      <c r="BB122">
        <f t="shared" si="25"/>
        <v>3.318156604419277</v>
      </c>
      <c r="BC122">
        <f t="shared" si="26"/>
        <v>5.7472158263244122</v>
      </c>
      <c r="BD122">
        <f t="shared" si="27"/>
        <v>6.5034674397255001</v>
      </c>
    </row>
    <row r="123" spans="1:56" x14ac:dyDescent="0.2">
      <c r="A123" s="3"/>
      <c r="B123" s="2"/>
      <c r="C123" s="2"/>
      <c r="AV123" s="1" t="s">
        <v>10</v>
      </c>
      <c r="AW123" t="s">
        <v>11</v>
      </c>
      <c r="AX123">
        <v>0</v>
      </c>
      <c r="AY123">
        <f t="shared" ref="AY123:BA123" si="71">LOG10(AY48)</f>
        <v>0</v>
      </c>
      <c r="AZ123">
        <f t="shared" si="71"/>
        <v>0</v>
      </c>
      <c r="BA123">
        <f t="shared" si="71"/>
        <v>0</v>
      </c>
      <c r="BB123">
        <f t="shared" si="25"/>
        <v>0</v>
      </c>
      <c r="BC123">
        <f t="shared" si="26"/>
        <v>0</v>
      </c>
      <c r="BD123">
        <v>0</v>
      </c>
    </row>
    <row r="124" spans="1:56" x14ac:dyDescent="0.2">
      <c r="A124" s="3"/>
      <c r="B124" s="2"/>
      <c r="C124" s="2"/>
      <c r="AV124" t="s">
        <v>2</v>
      </c>
      <c r="AW124" t="s">
        <v>12</v>
      </c>
      <c r="AX124" t="s">
        <v>4</v>
      </c>
      <c r="AY124">
        <f t="shared" ref="AY124:BA124" si="72">LOG10(AY49)</f>
        <v>9.702116872351489</v>
      </c>
      <c r="AZ124" t="s">
        <v>24</v>
      </c>
      <c r="BA124">
        <f t="shared" si="72"/>
        <v>9.2012542689325265</v>
      </c>
      <c r="BB124">
        <f>AVERAGE(AY124,BA124)</f>
        <v>9.4516855706420078</v>
      </c>
      <c r="BC124">
        <f>STDEV(AY124,BA124)</f>
        <v>0.35416334332029681</v>
      </c>
      <c r="BD124">
        <f>CONFIDENCE(0.05,BC124,2)</f>
        <v>0.49083633195206711</v>
      </c>
    </row>
    <row r="125" spans="1:56" x14ac:dyDescent="0.2">
      <c r="A125" s="3"/>
      <c r="B125" s="2"/>
      <c r="C125" s="2"/>
      <c r="AV125" t="s">
        <v>2</v>
      </c>
      <c r="AW125" t="s">
        <v>12</v>
      </c>
      <c r="AX125" t="s">
        <v>5</v>
      </c>
      <c r="AY125" t="s">
        <v>24</v>
      </c>
      <c r="AZ125">
        <f t="shared" ref="AY125:BA125" si="73">LOG10(AZ50)</f>
        <v>9.2875675255446364</v>
      </c>
      <c r="BA125">
        <f t="shared" si="73"/>
        <v>9.4776758692908007</v>
      </c>
      <c r="BB125">
        <f>AVERAGE(AZ125,BA125)</f>
        <v>9.3826216974177186</v>
      </c>
      <c r="BC125">
        <f>STDEV(AZ125,BA125)</f>
        <v>0.13442689902305602</v>
      </c>
      <c r="BD125">
        <f>CONFIDENCE(0.05,BC125,2)</f>
        <v>0.18630275345152125</v>
      </c>
    </row>
    <row r="126" spans="1:56" x14ac:dyDescent="0.2">
      <c r="A126" s="3"/>
      <c r="B126" s="2"/>
      <c r="C126" s="2"/>
      <c r="AV126" t="s">
        <v>2</v>
      </c>
      <c r="AW126" t="s">
        <v>12</v>
      </c>
      <c r="AX126" t="s">
        <v>6</v>
      </c>
      <c r="AY126">
        <f t="shared" ref="AY126:BA126" si="74">LOG10(AY51)</f>
        <v>10.097183860683931</v>
      </c>
      <c r="AZ126">
        <f t="shared" si="74"/>
        <v>9.7969592779049908</v>
      </c>
      <c r="BA126">
        <f t="shared" si="74"/>
        <v>9.4776758692908007</v>
      </c>
      <c r="BB126">
        <f t="shared" si="25"/>
        <v>9.7906063359599074</v>
      </c>
      <c r="BC126">
        <f t="shared" si="26"/>
        <v>0.30980285304287591</v>
      </c>
      <c r="BD126">
        <f t="shared" si="27"/>
        <v>0.35056848887941505</v>
      </c>
    </row>
    <row r="127" spans="1:56" x14ac:dyDescent="0.2">
      <c r="A127" s="3"/>
      <c r="B127" s="2"/>
      <c r="C127" s="2"/>
      <c r="AV127" t="s">
        <v>2</v>
      </c>
      <c r="AW127" t="s">
        <v>12</v>
      </c>
      <c r="AX127">
        <v>0</v>
      </c>
      <c r="AY127">
        <f t="shared" ref="AY127:BA127" si="75">LOG10(AY52)</f>
        <v>0</v>
      </c>
      <c r="AZ127" t="s">
        <v>24</v>
      </c>
      <c r="BA127">
        <f t="shared" si="75"/>
        <v>0</v>
      </c>
      <c r="BB127">
        <f>AVERAGE(AY127,BA127)</f>
        <v>0</v>
      </c>
      <c r="BC127">
        <f>STDEV(AY127,BA127)</f>
        <v>0</v>
      </c>
      <c r="BD127">
        <v>0</v>
      </c>
    </row>
    <row r="128" spans="1:56" x14ac:dyDescent="0.2">
      <c r="A128" s="3"/>
      <c r="B128" s="2"/>
      <c r="C128" s="2"/>
      <c r="AV128" s="1" t="s">
        <v>7</v>
      </c>
      <c r="AW128" t="s">
        <v>12</v>
      </c>
      <c r="AX128" t="s">
        <v>4</v>
      </c>
      <c r="AY128">
        <f t="shared" ref="AY128:BA128" si="76">LOG10(AY53)</f>
        <v>10.001127842733258</v>
      </c>
      <c r="AZ128">
        <f t="shared" si="76"/>
        <v>9.3766579529215015</v>
      </c>
      <c r="BA128">
        <f t="shared" si="76"/>
        <v>9.3873482118368887</v>
      </c>
      <c r="BB128">
        <f t="shared" si="25"/>
        <v>9.5883780024972154</v>
      </c>
      <c r="BC128">
        <f t="shared" si="26"/>
        <v>0.35749180881536008</v>
      </c>
      <c r="BD128">
        <f t="shared" si="27"/>
        <v>0.40453263090454761</v>
      </c>
    </row>
    <row r="129" spans="1:56" x14ac:dyDescent="0.2">
      <c r="A129" s="3"/>
      <c r="B129" s="2"/>
      <c r="C129" s="2"/>
      <c r="AV129" s="1" t="s">
        <v>7</v>
      </c>
      <c r="AW129" t="s">
        <v>12</v>
      </c>
      <c r="AX129" t="s">
        <v>5</v>
      </c>
      <c r="AY129">
        <f t="shared" ref="AY129:BA129" si="77">LOG10(AY54)</f>
        <v>9.702116872351489</v>
      </c>
      <c r="AZ129">
        <f t="shared" si="77"/>
        <v>9.2875675255446364</v>
      </c>
      <c r="BA129">
        <f t="shared" si="77"/>
        <v>9.7385888227260171</v>
      </c>
      <c r="BB129">
        <f t="shared" si="25"/>
        <v>9.5760910735407148</v>
      </c>
      <c r="BC129">
        <f t="shared" si="26"/>
        <v>0.25053328940924052</v>
      </c>
      <c r="BD129">
        <f t="shared" si="27"/>
        <v>0.28349989620667337</v>
      </c>
    </row>
    <row r="130" spans="1:56" x14ac:dyDescent="0.2">
      <c r="A130" s="3"/>
      <c r="B130" s="2"/>
      <c r="C130" s="2"/>
      <c r="AV130" s="1" t="s">
        <v>7</v>
      </c>
      <c r="AW130" t="s">
        <v>12</v>
      </c>
      <c r="AX130" t="s">
        <v>6</v>
      </c>
      <c r="AY130">
        <f t="shared" ref="AY130:BA130" si="78">LOG10(AY55)</f>
        <v>9.9033092310292954</v>
      </c>
      <c r="AZ130">
        <f t="shared" si="78"/>
        <v>9.8764177549898076</v>
      </c>
      <c r="BA130">
        <f t="shared" si="78"/>
        <v>9.4776758692908007</v>
      </c>
      <c r="BB130">
        <f t="shared" si="25"/>
        <v>9.7524676184366346</v>
      </c>
      <c r="BC130">
        <f t="shared" si="26"/>
        <v>0.23835617659264827</v>
      </c>
      <c r="BD130">
        <f t="shared" si="27"/>
        <v>0.26972044906118148</v>
      </c>
    </row>
    <row r="131" spans="1:56" x14ac:dyDescent="0.2">
      <c r="A131" s="2"/>
      <c r="B131" s="2"/>
      <c r="C131" s="2"/>
      <c r="AV131" s="1" t="s">
        <v>7</v>
      </c>
      <c r="AW131" t="s">
        <v>12</v>
      </c>
      <c r="AX131">
        <v>0</v>
      </c>
      <c r="AY131">
        <f t="shared" ref="AY131:BA131" si="79">LOG10(AY56)</f>
        <v>0</v>
      </c>
      <c r="AZ131">
        <f t="shared" si="79"/>
        <v>0</v>
      </c>
      <c r="BA131">
        <f t="shared" si="79"/>
        <v>0</v>
      </c>
      <c r="BB131">
        <f t="shared" si="25"/>
        <v>0</v>
      </c>
      <c r="BC131">
        <f t="shared" si="26"/>
        <v>0</v>
      </c>
      <c r="BD131">
        <v>0</v>
      </c>
    </row>
    <row r="132" spans="1:56" x14ac:dyDescent="0.2">
      <c r="A132" s="2"/>
      <c r="B132" s="2"/>
      <c r="C132" s="2"/>
      <c r="AV132" s="1" t="s">
        <v>8</v>
      </c>
      <c r="AW132" t="s">
        <v>12</v>
      </c>
      <c r="AX132" t="s">
        <v>4</v>
      </c>
      <c r="AY132">
        <f t="shared" ref="AY132:BA132" si="80">LOG10(AY57)</f>
        <v>10.001127842733258</v>
      </c>
      <c r="AZ132">
        <f t="shared" si="80"/>
        <v>10.180664325135291</v>
      </c>
      <c r="BA132">
        <f t="shared" si="80"/>
        <v>9.3873482118368887</v>
      </c>
      <c r="BB132">
        <f t="shared" si="25"/>
        <v>9.8563801265684798</v>
      </c>
      <c r="BC132">
        <f t="shared" si="26"/>
        <v>0.41599463927544839</v>
      </c>
      <c r="BD132">
        <f t="shared" si="27"/>
        <v>0.47073359925626046</v>
      </c>
    </row>
    <row r="133" spans="1:56" x14ac:dyDescent="0.2">
      <c r="A133" s="2"/>
      <c r="B133" s="2"/>
      <c r="C133" s="2"/>
      <c r="AV133" s="1" t="s">
        <v>8</v>
      </c>
      <c r="AW133" t="s">
        <v>12</v>
      </c>
      <c r="AX133" t="s">
        <v>5</v>
      </c>
      <c r="AY133">
        <f t="shared" ref="AY133:BA133" si="81">LOG10(AY58)</f>
        <v>10.464982427622211</v>
      </c>
      <c r="AZ133">
        <f t="shared" si="81"/>
        <v>10.031164375389611</v>
      </c>
      <c r="BA133">
        <f t="shared" si="81"/>
        <v>9.9047396346360213</v>
      </c>
      <c r="BB133">
        <f t="shared" si="25"/>
        <v>10.133628812549281</v>
      </c>
      <c r="BC133">
        <f t="shared" si="26"/>
        <v>0.29384046255592072</v>
      </c>
      <c r="BD133">
        <f t="shared" si="27"/>
        <v>0.33250567552262333</v>
      </c>
    </row>
    <row r="134" spans="1:56" x14ac:dyDescent="0.2">
      <c r="A134" s="2"/>
      <c r="B134" s="2"/>
      <c r="C134" s="2"/>
      <c r="AV134" s="1" t="s">
        <v>8</v>
      </c>
      <c r="AW134" t="s">
        <v>12</v>
      </c>
      <c r="AX134" t="s">
        <v>6</v>
      </c>
      <c r="AY134">
        <f t="shared" ref="AY134:BA134" si="82">LOG10(AY59)</f>
        <v>10.19153968255587</v>
      </c>
      <c r="AZ134">
        <f t="shared" si="82"/>
        <v>10.180664325135291</v>
      </c>
      <c r="BA134">
        <f t="shared" si="82"/>
        <v>9.653233617034207</v>
      </c>
      <c r="BB134">
        <f t="shared" si="25"/>
        <v>10.008479208241789</v>
      </c>
      <c r="BC134">
        <f t="shared" si="26"/>
        <v>0.30769975772508323</v>
      </c>
      <c r="BD134">
        <f t="shared" si="27"/>
        <v>0.34818865622039841</v>
      </c>
    </row>
    <row r="135" spans="1:56" x14ac:dyDescent="0.2">
      <c r="A135" s="3"/>
      <c r="B135" s="2"/>
      <c r="C135" s="2"/>
      <c r="AV135" s="1" t="s">
        <v>8</v>
      </c>
      <c r="AW135" t="s">
        <v>12</v>
      </c>
      <c r="AX135">
        <v>0</v>
      </c>
      <c r="AY135">
        <f t="shared" ref="AY135:BA135" si="83">LOG10(AY60)</f>
        <v>0</v>
      </c>
      <c r="AZ135">
        <f t="shared" si="83"/>
        <v>0</v>
      </c>
      <c r="BA135">
        <f t="shared" si="83"/>
        <v>0</v>
      </c>
      <c r="BB135">
        <f t="shared" si="25"/>
        <v>0</v>
      </c>
      <c r="BC135">
        <f t="shared" si="26"/>
        <v>0</v>
      </c>
      <c r="BD135">
        <v>0</v>
      </c>
    </row>
    <row r="136" spans="1:56" x14ac:dyDescent="0.2">
      <c r="A136" s="3"/>
      <c r="B136" s="2"/>
      <c r="C136" s="2"/>
      <c r="AV136" s="1" t="s">
        <v>9</v>
      </c>
      <c r="AW136" t="s">
        <v>12</v>
      </c>
      <c r="AX136" t="s">
        <v>4</v>
      </c>
      <c r="AY136">
        <f t="shared" ref="AY136:BA136" si="84">LOG10(AY61)</f>
        <v>9.9033092310292954</v>
      </c>
      <c r="AZ136">
        <f t="shared" si="84"/>
        <v>9.7160427660370576</v>
      </c>
      <c r="BA136">
        <f t="shared" si="84"/>
        <v>9.2012542689325265</v>
      </c>
      <c r="BB136">
        <f t="shared" si="25"/>
        <v>9.6068687553329593</v>
      </c>
      <c r="BC136">
        <f t="shared" si="26"/>
        <v>0.36353750275740154</v>
      </c>
      <c r="BD136">
        <f t="shared" si="27"/>
        <v>0.41137385192195242</v>
      </c>
    </row>
    <row r="137" spans="1:56" x14ac:dyDescent="0.2">
      <c r="A137" s="3"/>
      <c r="B137" s="2"/>
      <c r="C137" s="2"/>
      <c r="AV137" s="1" t="s">
        <v>9</v>
      </c>
      <c r="AW137" t="s">
        <v>12</v>
      </c>
      <c r="AX137" t="s">
        <v>5</v>
      </c>
      <c r="AY137">
        <f t="shared" ref="AY137:BA137" si="85">LOG10(AY62)</f>
        <v>10.001127842733258</v>
      </c>
      <c r="AZ137">
        <f t="shared" si="85"/>
        <v>9.8764177549898076</v>
      </c>
      <c r="BA137">
        <f t="shared" si="85"/>
        <v>9.8224060128026682</v>
      </c>
      <c r="BB137">
        <f t="shared" si="25"/>
        <v>9.8999838701752427</v>
      </c>
      <c r="BC137">
        <f t="shared" si="26"/>
        <v>9.1661848454712064E-2</v>
      </c>
      <c r="BD137">
        <f t="shared" si="27"/>
        <v>0.10372324007040414</v>
      </c>
    </row>
    <row r="138" spans="1:56" x14ac:dyDescent="0.2">
      <c r="A138" s="3"/>
      <c r="B138" s="2"/>
      <c r="C138" s="2"/>
      <c r="AV138" s="1" t="s">
        <v>9</v>
      </c>
      <c r="AW138" t="s">
        <v>12</v>
      </c>
      <c r="AX138" t="s">
        <v>6</v>
      </c>
      <c r="AY138">
        <f t="shared" ref="AY138:BA138" si="86">LOG10(AY63)</f>
        <v>9.9033092310292954</v>
      </c>
      <c r="AZ138">
        <f t="shared" si="86"/>
        <v>9.3766579529215015</v>
      </c>
      <c r="BA138">
        <f t="shared" si="86"/>
        <v>9.2012542689325265</v>
      </c>
      <c r="BB138">
        <f t="shared" si="25"/>
        <v>9.49374048429444</v>
      </c>
      <c r="BC138">
        <f t="shared" si="26"/>
        <v>0.36537861433818952</v>
      </c>
      <c r="BD138">
        <f t="shared" si="27"/>
        <v>0.41345722752161457</v>
      </c>
    </row>
    <row r="139" spans="1:56" x14ac:dyDescent="0.2">
      <c r="A139" s="3"/>
      <c r="B139" s="2"/>
      <c r="C139" s="2"/>
      <c r="AV139" s="1" t="s">
        <v>9</v>
      </c>
      <c r="AW139" t="s">
        <v>12</v>
      </c>
      <c r="AX139">
        <v>0</v>
      </c>
      <c r="AY139">
        <f t="shared" ref="AY139:BA139" si="87">LOG10(AY64)</f>
        <v>0</v>
      </c>
      <c r="AZ139">
        <f t="shared" si="87"/>
        <v>0</v>
      </c>
      <c r="BA139">
        <f t="shared" si="87"/>
        <v>0</v>
      </c>
      <c r="BB139">
        <f t="shared" si="25"/>
        <v>0</v>
      </c>
      <c r="BC139">
        <f t="shared" si="26"/>
        <v>0</v>
      </c>
      <c r="BD139">
        <v>0</v>
      </c>
    </row>
    <row r="140" spans="1:56" x14ac:dyDescent="0.2">
      <c r="A140" s="3"/>
      <c r="B140" s="2"/>
      <c r="C140" s="2"/>
      <c r="AV140" s="1" t="s">
        <v>10</v>
      </c>
      <c r="AW140" t="s">
        <v>12</v>
      </c>
      <c r="AX140" t="s">
        <v>4</v>
      </c>
      <c r="AY140">
        <f t="shared" ref="AY140:BA140" si="88">LOG10(AY65)</f>
        <v>10.284254450155723</v>
      </c>
      <c r="AZ140">
        <f t="shared" si="88"/>
        <v>10.325261743896931</v>
      </c>
      <c r="BA140">
        <f t="shared" si="88"/>
        <v>9.8224060128026682</v>
      </c>
      <c r="BB140">
        <f t="shared" si="25"/>
        <v>10.143974068951772</v>
      </c>
      <c r="BC140">
        <f t="shared" si="26"/>
        <v>0.2792398800075489</v>
      </c>
      <c r="BD140">
        <f t="shared" si="27"/>
        <v>0.31598386460168432</v>
      </c>
    </row>
    <row r="141" spans="1:56" x14ac:dyDescent="0.2">
      <c r="A141" s="3"/>
      <c r="B141" s="2"/>
      <c r="C141" s="2"/>
      <c r="AV141" s="1" t="s">
        <v>10</v>
      </c>
      <c r="AW141" t="s">
        <v>12</v>
      </c>
      <c r="AX141" t="s">
        <v>5</v>
      </c>
      <c r="AY141">
        <f t="shared" ref="AY141:BA141" si="89">LOG10(AY66)</f>
        <v>9.4930326325122856</v>
      </c>
      <c r="AZ141">
        <f t="shared" si="89"/>
        <v>10.253555673434676</v>
      </c>
      <c r="BA141">
        <f t="shared" si="89"/>
        <v>0</v>
      </c>
      <c r="BB141">
        <f t="shared" si="25"/>
        <v>6.5821961019823201</v>
      </c>
      <c r="BC141">
        <f t="shared" si="26"/>
        <v>5.7130182887556815</v>
      </c>
      <c r="BD141">
        <f t="shared" si="27"/>
        <v>6.4647699940721912</v>
      </c>
    </row>
    <row r="142" spans="1:56" x14ac:dyDescent="0.2">
      <c r="A142" s="3"/>
      <c r="B142" s="2"/>
      <c r="C142" s="2"/>
      <c r="AV142" s="1" t="s">
        <v>10</v>
      </c>
      <c r="AW142" t="s">
        <v>12</v>
      </c>
      <c r="AX142" t="s">
        <v>6</v>
      </c>
      <c r="AY142" t="s">
        <v>24</v>
      </c>
      <c r="AZ142">
        <f t="shared" ref="AY142:BA142" si="90">LOG10(AZ67)</f>
        <v>0</v>
      </c>
      <c r="BA142">
        <f t="shared" si="90"/>
        <v>0</v>
      </c>
      <c r="BB142">
        <f>AVERAGE(AZ142,BA142)</f>
        <v>0</v>
      </c>
      <c r="BC142">
        <f>STDEV(AZ142,BA142)</f>
        <v>0</v>
      </c>
      <c r="BD142">
        <v>0</v>
      </c>
    </row>
    <row r="143" spans="1:56" x14ac:dyDescent="0.2">
      <c r="A143" s="3"/>
      <c r="B143" s="2"/>
      <c r="C143" s="2"/>
      <c r="AV143" s="1" t="s">
        <v>10</v>
      </c>
      <c r="AW143" t="s">
        <v>12</v>
      </c>
      <c r="AX143">
        <v>0</v>
      </c>
      <c r="AY143">
        <f t="shared" ref="AY143:BA143" si="91">LOG10(AY68)</f>
        <v>0</v>
      </c>
      <c r="AZ143">
        <f t="shared" si="91"/>
        <v>0</v>
      </c>
      <c r="BA143">
        <f t="shared" si="91"/>
        <v>0</v>
      </c>
      <c r="BB143">
        <f t="shared" ref="BB143" si="92">AVERAGE(AY143,AZ143,BA143)</f>
        <v>0</v>
      </c>
      <c r="BC143">
        <f t="shared" ref="BC143" si="93">STDEV(AY143,AZ143,BA143)</f>
        <v>0</v>
      </c>
      <c r="BD143">
        <v>0</v>
      </c>
    </row>
    <row r="144" spans="1:56" x14ac:dyDescent="0.2">
      <c r="A144" s="3"/>
      <c r="B144" s="2"/>
      <c r="C144" s="2"/>
    </row>
    <row r="145" spans="1:3" x14ac:dyDescent="0.2">
      <c r="A145" s="3"/>
      <c r="B145" s="2"/>
      <c r="C145" s="2"/>
    </row>
    <row r="146" spans="1:3" x14ac:dyDescent="0.2">
      <c r="A146" s="3"/>
      <c r="B146" s="2"/>
      <c r="C146" s="2"/>
    </row>
    <row r="147" spans="1:3" x14ac:dyDescent="0.2">
      <c r="A147" s="3"/>
      <c r="B147" s="2"/>
      <c r="C147" s="2"/>
    </row>
    <row r="148" spans="1:3" x14ac:dyDescent="0.2">
      <c r="A148" s="3"/>
      <c r="B148" s="2"/>
      <c r="C148" s="2"/>
    </row>
    <row r="149" spans="1:3" x14ac:dyDescent="0.2">
      <c r="A149" s="3"/>
      <c r="B149" s="2"/>
      <c r="C149" s="2"/>
    </row>
    <row r="150" spans="1:3" x14ac:dyDescent="0.2">
      <c r="A150" s="3"/>
      <c r="B150" s="2"/>
      <c r="C150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1715-51B6-462B-AB7D-F8BAAF97AC86}">
  <dimension ref="A1:J43"/>
  <sheetViews>
    <sheetView workbookViewId="0">
      <selection activeCell="L10" sqref="L10"/>
    </sheetView>
  </sheetViews>
  <sheetFormatPr baseColWidth="10" defaultColWidth="8.83203125" defaultRowHeight="16" x14ac:dyDescent="0.2"/>
  <cols>
    <col min="4" max="4" width="13.6640625" customWidth="1"/>
    <col min="5" max="5" width="14.6640625" customWidth="1"/>
    <col min="6" max="6" width="13.83203125" customWidth="1"/>
  </cols>
  <sheetData>
    <row r="1" spans="1:10" x14ac:dyDescent="0.2">
      <c r="A1" t="s">
        <v>54</v>
      </c>
    </row>
    <row r="3" spans="1:10" x14ac:dyDescent="0.2">
      <c r="A3" t="s">
        <v>55</v>
      </c>
    </row>
    <row r="5" spans="1:10" x14ac:dyDescent="0.2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</row>
    <row r="6" spans="1:10" x14ac:dyDescent="0.2">
      <c r="A6" t="s">
        <v>3</v>
      </c>
      <c r="B6">
        <v>159220712.44414902</v>
      </c>
      <c r="C6">
        <v>38415347033.089043</v>
      </c>
      <c r="D6">
        <v>3111950157.5685353</v>
      </c>
      <c r="E6">
        <f>(C6/B6)</f>
        <v>241.27104095558087</v>
      </c>
      <c r="F6">
        <f>D6/B6</f>
        <v>19.54488275927126</v>
      </c>
      <c r="G6">
        <f>AVERAGE(E6:E14)</f>
        <v>15439.906769851781</v>
      </c>
      <c r="H6">
        <f>AVERAGE(F6:F14)</f>
        <v>12810.738394986842</v>
      </c>
      <c r="I6">
        <f>AVERAGE(E6,E7,E9,E10,E12,E14)</f>
        <v>835.65338971107849</v>
      </c>
      <c r="J6">
        <f>AVERAGE(F6,F7,F9,F10,F12,F14)</f>
        <v>2319.5432844551947</v>
      </c>
    </row>
    <row r="7" spans="1:10" x14ac:dyDescent="0.2">
      <c r="A7" t="s">
        <v>3</v>
      </c>
      <c r="B7">
        <v>326060867.09772623</v>
      </c>
      <c r="C7">
        <v>338298030.70611858</v>
      </c>
      <c r="D7">
        <v>12780500302.889977</v>
      </c>
      <c r="E7">
        <f t="shared" ref="E7:E14" si="0">(C7/B7)</f>
        <v>1.0375303044407493</v>
      </c>
      <c r="F7">
        <f t="shared" ref="F7:F14" si="1">D7/B7</f>
        <v>39.196670292419462</v>
      </c>
      <c r="G7" t="s">
        <v>115</v>
      </c>
      <c r="H7" t="s">
        <v>115</v>
      </c>
      <c r="I7" t="s">
        <v>115</v>
      </c>
      <c r="J7" t="s">
        <v>115</v>
      </c>
    </row>
    <row r="8" spans="1:10" x14ac:dyDescent="0.2">
      <c r="A8" t="s">
        <v>3</v>
      </c>
      <c r="B8" t="s">
        <v>115</v>
      </c>
      <c r="C8">
        <v>7646789709.8010397</v>
      </c>
      <c r="D8">
        <v>32785289165.646641</v>
      </c>
      <c r="E8" t="s">
        <v>115</v>
      </c>
      <c r="F8" t="s">
        <v>115</v>
      </c>
      <c r="G8" t="s">
        <v>115</v>
      </c>
      <c r="H8" t="s">
        <v>115</v>
      </c>
      <c r="I8" t="s">
        <v>115</v>
      </c>
      <c r="J8" t="s">
        <v>115</v>
      </c>
    </row>
    <row r="9" spans="1:10" x14ac:dyDescent="0.2">
      <c r="A9" t="s">
        <v>11</v>
      </c>
      <c r="B9">
        <v>37414308.316339664</v>
      </c>
      <c r="C9">
        <v>6755127220.1357708</v>
      </c>
      <c r="D9">
        <v>35735474568.025002</v>
      </c>
      <c r="E9">
        <f t="shared" si="0"/>
        <v>180.54930116630422</v>
      </c>
      <c r="F9">
        <f t="shared" si="1"/>
        <v>955.12856380719245</v>
      </c>
      <c r="G9" t="s">
        <v>115</v>
      </c>
      <c r="H9" t="s">
        <v>115</v>
      </c>
      <c r="I9" t="s">
        <v>115</v>
      </c>
      <c r="J9" t="s">
        <v>115</v>
      </c>
    </row>
    <row r="10" spans="1:10" x14ac:dyDescent="0.2">
      <c r="A10" t="s">
        <v>11</v>
      </c>
      <c r="B10">
        <v>77655856.719392434</v>
      </c>
      <c r="C10">
        <v>436431484.98459196</v>
      </c>
      <c r="D10">
        <v>9004711710.3716297</v>
      </c>
      <c r="E10">
        <f t="shared" si="0"/>
        <v>5.6200717295750993</v>
      </c>
      <c r="F10">
        <f t="shared" si="1"/>
        <v>115.95663341800397</v>
      </c>
      <c r="G10" t="s">
        <v>115</v>
      </c>
      <c r="H10" t="s">
        <v>115</v>
      </c>
      <c r="I10" t="s">
        <v>115</v>
      </c>
      <c r="J10" t="s">
        <v>115</v>
      </c>
    </row>
    <row r="11" spans="1:10" x14ac:dyDescent="0.2">
      <c r="A11" t="s">
        <v>11</v>
      </c>
      <c r="B11">
        <v>183617.52063346942</v>
      </c>
      <c r="C11">
        <v>18924618178.07851</v>
      </c>
      <c r="D11">
        <v>13910479429.638264</v>
      </c>
      <c r="E11">
        <f t="shared" si="0"/>
        <v>103065.427050696</v>
      </c>
      <c r="F11">
        <f t="shared" si="1"/>
        <v>75757.909058176723</v>
      </c>
      <c r="G11" t="s">
        <v>115</v>
      </c>
      <c r="H11" t="s">
        <v>115</v>
      </c>
      <c r="I11" t="s">
        <v>115</v>
      </c>
      <c r="J11" t="s">
        <v>115</v>
      </c>
    </row>
    <row r="12" spans="1:10" x14ac:dyDescent="0.2">
      <c r="A12" t="s">
        <v>12</v>
      </c>
      <c r="B12">
        <v>25466124.723299913</v>
      </c>
      <c r="C12">
        <v>13343920524.881605</v>
      </c>
      <c r="D12">
        <v>19242187852.880791</v>
      </c>
      <c r="E12">
        <f t="shared" si="0"/>
        <v>523.98708754743325</v>
      </c>
      <c r="F12">
        <f t="shared" si="1"/>
        <v>755.59937218384039</v>
      </c>
      <c r="G12" t="s">
        <v>115</v>
      </c>
      <c r="H12" t="s">
        <v>115</v>
      </c>
      <c r="I12" t="s">
        <v>115</v>
      </c>
      <c r="J12" t="s">
        <v>115</v>
      </c>
    </row>
    <row r="13" spans="1:10" x14ac:dyDescent="0.2">
      <c r="A13" t="s">
        <v>12</v>
      </c>
      <c r="B13">
        <v>162079738.57456768</v>
      </c>
      <c r="C13">
        <v>715152557.62841713</v>
      </c>
      <c r="D13">
        <v>21147631973.845673</v>
      </c>
      <c r="E13" t="s">
        <v>115</v>
      </c>
      <c r="F13" t="s">
        <v>115</v>
      </c>
      <c r="G13" t="s">
        <v>115</v>
      </c>
      <c r="H13" t="s">
        <v>115</v>
      </c>
      <c r="I13" t="s">
        <v>115</v>
      </c>
      <c r="J13" t="s">
        <v>115</v>
      </c>
    </row>
    <row r="14" spans="1:10" x14ac:dyDescent="0.2">
      <c r="A14" t="s">
        <v>12</v>
      </c>
      <c r="B14">
        <v>552171.76614876976</v>
      </c>
      <c r="C14">
        <v>2242620949.7592607</v>
      </c>
      <c r="D14">
        <v>6643638800.2346926</v>
      </c>
      <c r="E14">
        <f t="shared" si="0"/>
        <v>4061.4553065631371</v>
      </c>
      <c r="F14">
        <f t="shared" si="1"/>
        <v>12031.833584270442</v>
      </c>
      <c r="G14" t="s">
        <v>115</v>
      </c>
      <c r="H14" t="s">
        <v>115</v>
      </c>
      <c r="I14" t="s">
        <v>115</v>
      </c>
      <c r="J14" t="s">
        <v>115</v>
      </c>
    </row>
    <row r="18" spans="1:10" x14ac:dyDescent="0.2">
      <c r="A18" t="s">
        <v>66</v>
      </c>
      <c r="I18" t="s">
        <v>3</v>
      </c>
      <c r="J18">
        <v>159220712.44414902</v>
      </c>
    </row>
    <row r="19" spans="1:10" x14ac:dyDescent="0.2">
      <c r="I19" t="s">
        <v>3</v>
      </c>
      <c r="J19">
        <v>326060867.09772623</v>
      </c>
    </row>
    <row r="20" spans="1:10" x14ac:dyDescent="0.2">
      <c r="A20" t="s">
        <v>67</v>
      </c>
      <c r="B20">
        <f>TTEST(B6:B8,B9:B11,2,1)</f>
        <v>0.20976433372490366</v>
      </c>
      <c r="I20" t="s">
        <v>12</v>
      </c>
      <c r="J20">
        <v>78525211.365810454</v>
      </c>
    </row>
    <row r="21" spans="1:10" x14ac:dyDescent="0.2">
      <c r="A21" t="s">
        <v>68</v>
      </c>
      <c r="B21">
        <f>TTEST(J18:J19,J20:J21,2,1)</f>
        <v>0.73783135295554947</v>
      </c>
      <c r="I21" t="s">
        <v>12</v>
      </c>
      <c r="J21">
        <v>531920519.14904612</v>
      </c>
    </row>
    <row r="28" spans="1:10" x14ac:dyDescent="0.2">
      <c r="A28" t="s">
        <v>56</v>
      </c>
      <c r="B28" t="s">
        <v>57</v>
      </c>
      <c r="C28" t="s">
        <v>58</v>
      </c>
      <c r="D28" t="s">
        <v>59</v>
      </c>
      <c r="E28" t="s">
        <v>66</v>
      </c>
    </row>
    <row r="29" spans="1:10" x14ac:dyDescent="0.2">
      <c r="A29" t="s">
        <v>3</v>
      </c>
      <c r="B29">
        <v>8.2019995628683109</v>
      </c>
      <c r="C29">
        <f>LOG10(C6)</f>
        <v>10.584504760832059</v>
      </c>
      <c r="D29">
        <f>LOG10(D6)</f>
        <v>9.4930326325122856</v>
      </c>
      <c r="E29" t="s">
        <v>115</v>
      </c>
      <c r="F29" t="s">
        <v>115</v>
      </c>
    </row>
    <row r="30" spans="1:10" x14ac:dyDescent="0.2">
      <c r="A30" t="s">
        <v>3</v>
      </c>
      <c r="B30">
        <v>8.5132986791391811</v>
      </c>
      <c r="C30">
        <f t="shared" ref="C30:D37" si="2">LOG10(C7)</f>
        <v>8.5292994696887927</v>
      </c>
      <c r="D30">
        <f t="shared" si="2"/>
        <v>10.106547854959437</v>
      </c>
      <c r="E30" t="s">
        <v>67</v>
      </c>
      <c r="F30">
        <f>TTEST(B29:B30,B32:B33,2,1)</f>
        <v>2.9679771158711136E-3</v>
      </c>
    </row>
    <row r="31" spans="1:10" x14ac:dyDescent="0.2">
      <c r="A31" t="s">
        <v>3</v>
      </c>
      <c r="B31" t="s">
        <v>115</v>
      </c>
      <c r="C31">
        <f t="shared" si="2"/>
        <v>9.8834791470571428</v>
      </c>
      <c r="D31">
        <f t="shared" si="2"/>
        <v>10.515679018488759</v>
      </c>
      <c r="E31" t="s">
        <v>68</v>
      </c>
      <c r="F31">
        <f>TTEST(B29:B30,B35:B36,2,1)</f>
        <v>0.268061830261908</v>
      </c>
    </row>
    <row r="32" spans="1:10" x14ac:dyDescent="0.2">
      <c r="A32" t="s">
        <v>11</v>
      </c>
      <c r="B32">
        <v>7.5730377207691673</v>
      </c>
      <c r="C32">
        <f t="shared" si="2"/>
        <v>9.8296335325560769</v>
      </c>
      <c r="D32">
        <f t="shared" si="2"/>
        <v>10.553099553917416</v>
      </c>
      <c r="E32" t="s">
        <v>115</v>
      </c>
      <c r="F32" t="s">
        <v>115</v>
      </c>
    </row>
    <row r="33" spans="1:6" x14ac:dyDescent="0.2">
      <c r="A33" t="s">
        <v>11</v>
      </c>
      <c r="B33">
        <v>7.8901742153124363</v>
      </c>
      <c r="C33">
        <f t="shared" si="2"/>
        <v>8.6399160738636791</v>
      </c>
      <c r="D33">
        <f t="shared" si="2"/>
        <v>9.9544698132578304</v>
      </c>
      <c r="E33" t="s">
        <v>115</v>
      </c>
      <c r="F33" t="s">
        <v>115</v>
      </c>
    </row>
    <row r="34" spans="1:6" x14ac:dyDescent="0.2">
      <c r="A34" t="s">
        <v>11</v>
      </c>
      <c r="B34">
        <v>5.2639141188662908</v>
      </c>
      <c r="C34">
        <f t="shared" si="2"/>
        <v>10.277027125961999</v>
      </c>
      <c r="D34">
        <f t="shared" si="2"/>
        <v>10.143342098364315</v>
      </c>
      <c r="E34" t="s">
        <v>115</v>
      </c>
      <c r="F34" t="s">
        <v>115</v>
      </c>
    </row>
    <row r="35" spans="1:6" x14ac:dyDescent="0.2">
      <c r="A35" t="s">
        <v>12</v>
      </c>
      <c r="B35">
        <v>7.4059628617545341</v>
      </c>
      <c r="C35">
        <f t="shared" si="2"/>
        <v>10.12528344668484</v>
      </c>
      <c r="D35">
        <f t="shared" si="2"/>
        <v>10.284254450155723</v>
      </c>
      <c r="E35" t="s">
        <v>115</v>
      </c>
      <c r="F35" t="s">
        <v>115</v>
      </c>
    </row>
    <row r="36" spans="1:6" x14ac:dyDescent="0.2">
      <c r="A36" t="s">
        <v>12</v>
      </c>
      <c r="B36">
        <v>8.209728727524384</v>
      </c>
      <c r="C36">
        <f t="shared" si="2"/>
        <v>8.85439869616315</v>
      </c>
      <c r="D36">
        <f t="shared" si="2"/>
        <v>10.325261743896931</v>
      </c>
      <c r="E36" t="s">
        <v>115</v>
      </c>
      <c r="F36" t="s">
        <v>115</v>
      </c>
    </row>
    <row r="37" spans="1:6" x14ac:dyDescent="0.2">
      <c r="A37" t="s">
        <v>12</v>
      </c>
      <c r="B37">
        <v>5.7420741963646815</v>
      </c>
      <c r="C37">
        <f t="shared" si="2"/>
        <v>9.3507558748583968</v>
      </c>
      <c r="D37">
        <f t="shared" si="2"/>
        <v>9.8224060128026682</v>
      </c>
      <c r="E37" t="s">
        <v>115</v>
      </c>
      <c r="F37" t="s">
        <v>115</v>
      </c>
    </row>
    <row r="40" spans="1:6" x14ac:dyDescent="0.2">
      <c r="A40" t="s">
        <v>110</v>
      </c>
    </row>
    <row r="42" spans="1:6" x14ac:dyDescent="0.2">
      <c r="A42" t="s">
        <v>111</v>
      </c>
      <c r="B42">
        <f>TTEST(B29:B37,C29:C37,2,1)</f>
        <v>7.8109096759997722E-3</v>
      </c>
    </row>
    <row r="43" spans="1:6" x14ac:dyDescent="0.2">
      <c r="A43" t="s">
        <v>112</v>
      </c>
      <c r="B43">
        <f>TTEST(B29:B37,D29:D37,2,1)</f>
        <v>4.2241529115119402E-4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98FC-F6E5-48D8-B56B-61961C575F3A}">
  <dimension ref="A1:V184"/>
  <sheetViews>
    <sheetView zoomScale="80" zoomScaleNormal="80" workbookViewId="0">
      <selection activeCell="F19" sqref="F19"/>
    </sheetView>
  </sheetViews>
  <sheetFormatPr baseColWidth="10" defaultColWidth="8.83203125" defaultRowHeight="16" x14ac:dyDescent="0.2"/>
  <sheetData>
    <row r="1" spans="1:18" x14ac:dyDescent="0.2">
      <c r="H1" t="s">
        <v>98</v>
      </c>
      <c r="L1" t="s">
        <v>99</v>
      </c>
      <c r="P1" t="s">
        <v>100</v>
      </c>
    </row>
    <row r="2" spans="1:18" x14ac:dyDescent="0.2">
      <c r="A2" t="s">
        <v>2</v>
      </c>
      <c r="B2" t="s">
        <v>3</v>
      </c>
      <c r="C2" t="s">
        <v>4</v>
      </c>
      <c r="D2">
        <v>7.5730377207691673</v>
      </c>
      <c r="E2">
        <v>8.3634112131073568</v>
      </c>
      <c r="F2">
        <v>8.8767947947436614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</row>
    <row r="3" spans="1:18" x14ac:dyDescent="0.2">
      <c r="A3" t="s">
        <v>2</v>
      </c>
      <c r="B3" t="s">
        <v>3</v>
      </c>
      <c r="C3" t="s">
        <v>5</v>
      </c>
      <c r="D3">
        <v>6.6918501631301162</v>
      </c>
      <c r="E3">
        <v>7.7238587738619779</v>
      </c>
      <c r="F3">
        <v>7.2018306301671249</v>
      </c>
      <c r="H3">
        <v>7.5730377207691673</v>
      </c>
      <c r="I3">
        <v>6.6918501631301162</v>
      </c>
      <c r="J3">
        <v>6.5005584225496538</v>
      </c>
      <c r="L3">
        <v>7.8950091140598015</v>
      </c>
      <c r="M3">
        <v>6.8777526976401839</v>
      </c>
      <c r="N3">
        <v>6.8777526976401839</v>
      </c>
      <c r="P3">
        <v>8.0502893273329601</v>
      </c>
      <c r="Q3">
        <v>7.4059628617545341</v>
      </c>
      <c r="R3">
        <v>7.0585613760820332</v>
      </c>
    </row>
    <row r="4" spans="1:18" x14ac:dyDescent="0.2">
      <c r="A4" t="s">
        <v>2</v>
      </c>
      <c r="B4" t="s">
        <v>3</v>
      </c>
      <c r="C4" t="s">
        <v>6</v>
      </c>
      <c r="D4">
        <v>6.5005584225496538</v>
      </c>
      <c r="E4">
        <v>7.3768995541692126</v>
      </c>
      <c r="F4">
        <v>6.4043688189491697</v>
      </c>
      <c r="H4">
        <v>8.3634112131073568</v>
      </c>
      <c r="I4">
        <v>7.7238587738619779</v>
      </c>
      <c r="J4">
        <v>7.3768995541692126</v>
      </c>
      <c r="L4">
        <v>8.6595740452780134</v>
      </c>
      <c r="M4">
        <v>7.8901742153124363</v>
      </c>
      <c r="N4">
        <v>7.5528577804791004</v>
      </c>
      <c r="P4">
        <v>9.587253537685104</v>
      </c>
      <c r="Q4">
        <v>8.4140685979243326</v>
      </c>
      <c r="R4">
        <v>7.3880688215049615</v>
      </c>
    </row>
    <row r="5" spans="1:18" x14ac:dyDescent="0.2">
      <c r="A5" t="s">
        <v>2</v>
      </c>
      <c r="B5" t="s">
        <v>3</v>
      </c>
      <c r="C5">
        <v>0</v>
      </c>
      <c r="D5">
        <v>0</v>
      </c>
      <c r="E5">
        <v>0</v>
      </c>
      <c r="F5">
        <v>0</v>
      </c>
      <c r="H5">
        <v>8.8767947947436614</v>
      </c>
      <c r="I5">
        <v>7.2018306301671249</v>
      </c>
      <c r="J5">
        <v>6.4043688189491697</v>
      </c>
      <c r="L5">
        <v>8.7258467438105622</v>
      </c>
      <c r="M5">
        <v>7.3880688215049615</v>
      </c>
      <c r="N5">
        <v>7.0106255113351503</v>
      </c>
    </row>
    <row r="6" spans="1:18" x14ac:dyDescent="0.2">
      <c r="A6" t="s">
        <v>7</v>
      </c>
      <c r="B6" t="s">
        <v>3</v>
      </c>
      <c r="C6" t="s">
        <v>4</v>
      </c>
      <c r="D6">
        <v>7.8950091140598015</v>
      </c>
      <c r="E6">
        <v>8.3634112131073568</v>
      </c>
      <c r="F6">
        <v>9.1694790082106437</v>
      </c>
    </row>
    <row r="7" spans="1:18" x14ac:dyDescent="0.2">
      <c r="A7" t="s">
        <v>7</v>
      </c>
      <c r="B7" t="s">
        <v>3</v>
      </c>
      <c r="C7" t="s">
        <v>5</v>
      </c>
      <c r="D7">
        <v>7.2345479168322493</v>
      </c>
      <c r="E7" t="s">
        <v>24</v>
      </c>
      <c r="F7">
        <v>8.088113943042174</v>
      </c>
    </row>
    <row r="8" spans="1:18" x14ac:dyDescent="0.2">
      <c r="A8" t="s">
        <v>7</v>
      </c>
      <c r="B8" t="s">
        <v>3</v>
      </c>
      <c r="C8" t="s">
        <v>6</v>
      </c>
      <c r="D8" t="s">
        <v>24</v>
      </c>
      <c r="E8">
        <v>7.0089000019613277</v>
      </c>
      <c r="F8">
        <v>7.2018306301671249</v>
      </c>
    </row>
    <row r="9" spans="1:18" x14ac:dyDescent="0.2">
      <c r="A9" t="s">
        <v>7</v>
      </c>
      <c r="B9" t="s">
        <v>3</v>
      </c>
      <c r="C9">
        <v>0</v>
      </c>
      <c r="D9">
        <v>0</v>
      </c>
      <c r="E9">
        <v>0</v>
      </c>
      <c r="F9">
        <v>0</v>
      </c>
      <c r="H9" t="s">
        <v>82</v>
      </c>
      <c r="J9" t="s">
        <v>3</v>
      </c>
    </row>
    <row r="10" spans="1:18" x14ac:dyDescent="0.2">
      <c r="A10" t="s">
        <v>8</v>
      </c>
      <c r="B10" t="s">
        <v>3</v>
      </c>
      <c r="C10" t="s">
        <v>4</v>
      </c>
      <c r="D10">
        <v>7.7359868517656745</v>
      </c>
      <c r="E10">
        <v>8.3634112131073568</v>
      </c>
      <c r="F10">
        <v>8.8767947947436614</v>
      </c>
    </row>
    <row r="11" spans="1:18" ht="17" thickBot="1" x14ac:dyDescent="0.25">
      <c r="A11" t="s">
        <v>8</v>
      </c>
      <c r="B11" t="s">
        <v>3</v>
      </c>
      <c r="C11" t="s">
        <v>5</v>
      </c>
      <c r="D11">
        <v>7.0585613760820332</v>
      </c>
      <c r="E11">
        <v>7.7238587738619779</v>
      </c>
      <c r="F11">
        <v>7.9194057467407939</v>
      </c>
      <c r="H11" t="s">
        <v>83</v>
      </c>
    </row>
    <row r="12" spans="1:18" x14ac:dyDescent="0.2">
      <c r="A12" t="s">
        <v>8</v>
      </c>
      <c r="B12" t="s">
        <v>3</v>
      </c>
      <c r="C12" t="s">
        <v>6</v>
      </c>
      <c r="D12">
        <v>6.5005584225496538</v>
      </c>
      <c r="E12">
        <v>7.1956880777842764</v>
      </c>
      <c r="F12">
        <v>7.2018306301671249</v>
      </c>
      <c r="H12" s="6" t="s">
        <v>84</v>
      </c>
      <c r="I12" s="6" t="s">
        <v>53</v>
      </c>
      <c r="J12" s="6" t="s">
        <v>85</v>
      </c>
      <c r="K12" s="6" t="s">
        <v>22</v>
      </c>
      <c r="L12" s="6" t="s">
        <v>86</v>
      </c>
    </row>
    <row r="13" spans="1:18" x14ac:dyDescent="0.2">
      <c r="A13" t="s">
        <v>8</v>
      </c>
      <c r="B13" t="s">
        <v>3</v>
      </c>
      <c r="C13">
        <v>0</v>
      </c>
      <c r="D13">
        <v>0</v>
      </c>
      <c r="E13">
        <v>0</v>
      </c>
      <c r="F13">
        <v>0</v>
      </c>
      <c r="H13" t="s">
        <v>4</v>
      </c>
      <c r="I13">
        <v>3</v>
      </c>
      <c r="J13">
        <v>24.813243728620186</v>
      </c>
      <c r="K13">
        <v>8.2710812428733949</v>
      </c>
      <c r="L13">
        <v>0.43133924453718686</v>
      </c>
    </row>
    <row r="14" spans="1:18" x14ac:dyDescent="0.2">
      <c r="A14" t="s">
        <v>9</v>
      </c>
      <c r="B14" t="s">
        <v>3</v>
      </c>
      <c r="C14" t="s">
        <v>4</v>
      </c>
      <c r="D14">
        <v>7.5730377207691673</v>
      </c>
      <c r="E14">
        <v>8.5132986791391811</v>
      </c>
      <c r="F14">
        <v>9.4506824065540886</v>
      </c>
      <c r="H14" t="s">
        <v>5</v>
      </c>
      <c r="I14">
        <v>3</v>
      </c>
      <c r="J14">
        <v>21.61753956715922</v>
      </c>
      <c r="K14">
        <v>7.2058465223864063</v>
      </c>
      <c r="L14">
        <v>0.26627253869891448</v>
      </c>
    </row>
    <row r="15" spans="1:18" ht="17" thickBot="1" x14ac:dyDescent="0.25">
      <c r="A15" t="s">
        <v>9</v>
      </c>
      <c r="B15" t="s">
        <v>3</v>
      </c>
      <c r="C15" t="s">
        <v>5</v>
      </c>
      <c r="D15">
        <v>7.0585613760820332</v>
      </c>
      <c r="E15">
        <v>8.0520540462010395</v>
      </c>
      <c r="F15">
        <v>8.2529434448695262</v>
      </c>
      <c r="H15" s="5" t="s">
        <v>6</v>
      </c>
      <c r="I15" s="5">
        <v>3</v>
      </c>
      <c r="J15" s="5">
        <v>20.281826795668035</v>
      </c>
      <c r="K15" s="5">
        <v>6.7606089318893448</v>
      </c>
      <c r="L15" s="5">
        <v>0.2871737082927841</v>
      </c>
    </row>
    <row r="16" spans="1:18" x14ac:dyDescent="0.2">
      <c r="A16" t="s">
        <v>9</v>
      </c>
      <c r="B16" t="s">
        <v>3</v>
      </c>
      <c r="C16" t="s">
        <v>6</v>
      </c>
      <c r="D16">
        <v>6.5005584225496538</v>
      </c>
      <c r="E16">
        <v>7.7238587738619779</v>
      </c>
      <c r="F16">
        <v>6.6122026565793863</v>
      </c>
    </row>
    <row r="17" spans="1:14" x14ac:dyDescent="0.2">
      <c r="A17" t="s">
        <v>9</v>
      </c>
      <c r="B17" t="s">
        <v>3</v>
      </c>
      <c r="C17">
        <v>0</v>
      </c>
      <c r="D17">
        <v>0</v>
      </c>
      <c r="E17">
        <v>0</v>
      </c>
      <c r="F17">
        <v>0</v>
      </c>
    </row>
    <row r="18" spans="1:14" ht="17" thickBot="1" x14ac:dyDescent="0.25">
      <c r="A18" t="s">
        <v>10</v>
      </c>
      <c r="B18" t="s">
        <v>3</v>
      </c>
      <c r="C18" t="s">
        <v>4</v>
      </c>
      <c r="D18">
        <v>8.2019995628683109</v>
      </c>
      <c r="E18">
        <v>8.5132986791391811</v>
      </c>
      <c r="F18" t="s">
        <v>24</v>
      </c>
      <c r="H18" t="s">
        <v>87</v>
      </c>
    </row>
    <row r="19" spans="1:14" x14ac:dyDescent="0.2">
      <c r="A19" t="s">
        <v>10</v>
      </c>
      <c r="B19" t="s">
        <v>3</v>
      </c>
      <c r="C19" t="s">
        <v>5</v>
      </c>
      <c r="D19" t="s">
        <v>24</v>
      </c>
      <c r="E19">
        <v>8.5132986791391811</v>
      </c>
      <c r="F19">
        <v>8.5716522507289241</v>
      </c>
      <c r="H19" s="6" t="s">
        <v>88</v>
      </c>
      <c r="I19" s="6" t="s">
        <v>89</v>
      </c>
      <c r="J19" s="6" t="s">
        <v>90</v>
      </c>
      <c r="K19" s="6" t="s">
        <v>91</v>
      </c>
      <c r="L19" s="6" t="s">
        <v>92</v>
      </c>
      <c r="M19" s="6" t="s">
        <v>93</v>
      </c>
      <c r="N19" s="6" t="s">
        <v>94</v>
      </c>
    </row>
    <row r="20" spans="1:14" x14ac:dyDescent="0.2">
      <c r="A20" t="s">
        <v>10</v>
      </c>
      <c r="B20" t="s">
        <v>3</v>
      </c>
      <c r="C20" t="s">
        <v>6</v>
      </c>
      <c r="D20">
        <v>6.1004904060872205</v>
      </c>
      <c r="E20">
        <v>7.7238587738619779</v>
      </c>
      <c r="F20">
        <v>7.3880688215049615</v>
      </c>
      <c r="H20" t="s">
        <v>95</v>
      </c>
      <c r="I20">
        <v>3.614488123972118</v>
      </c>
      <c r="J20">
        <v>2</v>
      </c>
      <c r="K20">
        <v>1.807244061986059</v>
      </c>
      <c r="L20">
        <v>5.5054955953310252</v>
      </c>
      <c r="M20">
        <v>4.3879825531761112E-2</v>
      </c>
      <c r="N20">
        <v>5.1432528497847176</v>
      </c>
    </row>
    <row r="21" spans="1:14" x14ac:dyDescent="0.2">
      <c r="A21" t="s">
        <v>10</v>
      </c>
      <c r="B21" t="s">
        <v>3</v>
      </c>
      <c r="C21">
        <v>0</v>
      </c>
      <c r="D21">
        <v>0</v>
      </c>
      <c r="E21">
        <v>0</v>
      </c>
      <c r="F21">
        <v>0</v>
      </c>
      <c r="H21" t="s">
        <v>96</v>
      </c>
      <c r="I21">
        <v>1.9695709830577708</v>
      </c>
      <c r="J21">
        <v>6</v>
      </c>
      <c r="K21">
        <v>0.32826183050962848</v>
      </c>
    </row>
    <row r="22" spans="1:14" x14ac:dyDescent="0.2">
      <c r="A22" t="s">
        <v>2</v>
      </c>
      <c r="B22" t="s">
        <v>11</v>
      </c>
      <c r="C22" t="s">
        <v>4</v>
      </c>
      <c r="D22">
        <v>7.8950091140598015</v>
      </c>
      <c r="E22">
        <v>8.6595740452780134</v>
      </c>
      <c r="F22">
        <v>8.7258467438105622</v>
      </c>
    </row>
    <row r="23" spans="1:14" ht="17" thickBot="1" x14ac:dyDescent="0.25">
      <c r="A23" t="s">
        <v>2</v>
      </c>
      <c r="B23" t="s">
        <v>11</v>
      </c>
      <c r="C23" t="s">
        <v>5</v>
      </c>
      <c r="D23">
        <v>6.8777526976401839</v>
      </c>
      <c r="E23">
        <v>7.8901742153124363</v>
      </c>
      <c r="F23">
        <v>7.3880688215049615</v>
      </c>
      <c r="H23" s="5" t="s">
        <v>97</v>
      </c>
      <c r="I23" s="5">
        <v>5.5840591070298888</v>
      </c>
      <c r="J23" s="5">
        <v>8</v>
      </c>
      <c r="K23" s="5"/>
      <c r="L23" s="5"/>
      <c r="M23" s="5"/>
      <c r="N23" s="5"/>
    </row>
    <row r="24" spans="1:14" x14ac:dyDescent="0.2">
      <c r="A24" t="s">
        <v>2</v>
      </c>
      <c r="B24" t="s">
        <v>11</v>
      </c>
      <c r="C24" t="s">
        <v>6</v>
      </c>
      <c r="D24">
        <v>6.8777526976401839</v>
      </c>
      <c r="E24">
        <v>7.5528577804791004</v>
      </c>
      <c r="F24">
        <v>7.0106255113351503</v>
      </c>
    </row>
    <row r="25" spans="1:14" x14ac:dyDescent="0.2">
      <c r="A25" t="s">
        <v>2</v>
      </c>
      <c r="B25" t="s">
        <v>11</v>
      </c>
      <c r="C25">
        <v>0</v>
      </c>
      <c r="D25">
        <v>0</v>
      </c>
      <c r="E25">
        <v>0</v>
      </c>
      <c r="F25">
        <v>0</v>
      </c>
    </row>
    <row r="26" spans="1:14" x14ac:dyDescent="0.2">
      <c r="A26" t="s">
        <v>7</v>
      </c>
      <c r="B26" t="s">
        <v>11</v>
      </c>
      <c r="C26" t="s">
        <v>4</v>
      </c>
      <c r="D26">
        <v>7.8950091140598015</v>
      </c>
      <c r="E26">
        <v>8.5132986791391811</v>
      </c>
      <c r="F26">
        <v>9.0246302919344181</v>
      </c>
      <c r="H26" t="s">
        <v>82</v>
      </c>
      <c r="J26" t="s">
        <v>11</v>
      </c>
    </row>
    <row r="27" spans="1:14" x14ac:dyDescent="0.2">
      <c r="A27" t="s">
        <v>7</v>
      </c>
      <c r="B27" t="s">
        <v>11</v>
      </c>
      <c r="C27" t="s">
        <v>5</v>
      </c>
      <c r="D27">
        <v>7.2345479168322493</v>
      </c>
      <c r="E27">
        <v>7.7238587738619779</v>
      </c>
      <c r="F27">
        <v>8.2529434448695262</v>
      </c>
    </row>
    <row r="28" spans="1:14" ht="17" thickBot="1" x14ac:dyDescent="0.25">
      <c r="A28" t="s">
        <v>7</v>
      </c>
      <c r="B28" t="s">
        <v>11</v>
      </c>
      <c r="C28" t="s">
        <v>6</v>
      </c>
      <c r="D28">
        <v>7.0585613760820332</v>
      </c>
      <c r="E28">
        <v>7.3768995541692126</v>
      </c>
      <c r="F28">
        <v>7.0106255113351503</v>
      </c>
      <c r="H28" t="s">
        <v>83</v>
      </c>
    </row>
    <row r="29" spans="1:14" x14ac:dyDescent="0.2">
      <c r="A29" t="s">
        <v>7</v>
      </c>
      <c r="B29" t="s">
        <v>11</v>
      </c>
      <c r="C29">
        <v>0</v>
      </c>
      <c r="D29">
        <v>0</v>
      </c>
      <c r="E29">
        <v>0</v>
      </c>
      <c r="F29">
        <v>0</v>
      </c>
      <c r="H29" s="6" t="s">
        <v>84</v>
      </c>
      <c r="I29" s="6" t="s">
        <v>53</v>
      </c>
      <c r="J29" s="6" t="s">
        <v>85</v>
      </c>
      <c r="K29" s="6" t="s">
        <v>22</v>
      </c>
      <c r="L29" s="6" t="s">
        <v>86</v>
      </c>
    </row>
    <row r="30" spans="1:14" x14ac:dyDescent="0.2">
      <c r="A30" t="s">
        <v>8</v>
      </c>
      <c r="B30" t="s">
        <v>11</v>
      </c>
      <c r="C30" t="s">
        <v>4</v>
      </c>
      <c r="D30">
        <v>7.5730377207691673</v>
      </c>
      <c r="E30">
        <v>8.5132986791391811</v>
      </c>
      <c r="F30">
        <v>9.0246302919344181</v>
      </c>
      <c r="H30" t="s">
        <v>4</v>
      </c>
      <c r="I30">
        <v>3</v>
      </c>
      <c r="J30">
        <v>25.280429903148381</v>
      </c>
      <c r="K30">
        <v>8.4268099677161263</v>
      </c>
      <c r="L30">
        <v>0.21320712860489288</v>
      </c>
    </row>
    <row r="31" spans="1:14" x14ac:dyDescent="0.2">
      <c r="A31" t="s">
        <v>8</v>
      </c>
      <c r="B31" t="s">
        <v>11</v>
      </c>
      <c r="C31" t="s">
        <v>5</v>
      </c>
      <c r="D31">
        <v>7.0585613760820332</v>
      </c>
      <c r="E31">
        <v>8.0520540462010395</v>
      </c>
      <c r="F31">
        <v>7.7466319047025483</v>
      </c>
      <c r="H31" t="s">
        <v>5</v>
      </c>
      <c r="I31">
        <v>3</v>
      </c>
      <c r="J31">
        <v>22.155995734457584</v>
      </c>
      <c r="K31">
        <v>7.3853319114858609</v>
      </c>
      <c r="L31">
        <v>0.25625495036878621</v>
      </c>
    </row>
    <row r="32" spans="1:14" ht="17" thickBot="1" x14ac:dyDescent="0.25">
      <c r="A32" t="s">
        <v>8</v>
      </c>
      <c r="B32" t="s">
        <v>11</v>
      </c>
      <c r="C32" t="s">
        <v>6</v>
      </c>
      <c r="D32">
        <v>6.5005584225496538</v>
      </c>
      <c r="E32">
        <v>7.3768995541692126</v>
      </c>
      <c r="F32">
        <v>7.0106255113351503</v>
      </c>
      <c r="H32" s="5" t="s">
        <v>6</v>
      </c>
      <c r="I32" s="5">
        <v>3</v>
      </c>
      <c r="J32" s="5">
        <v>21.441235989454434</v>
      </c>
      <c r="K32" s="5">
        <v>7.1470786631514782</v>
      </c>
      <c r="L32" s="5">
        <v>0.12790631519919243</v>
      </c>
    </row>
    <row r="33" spans="1:14" x14ac:dyDescent="0.2">
      <c r="A33" t="s">
        <v>8</v>
      </c>
      <c r="B33" t="s">
        <v>11</v>
      </c>
      <c r="C33">
        <v>0</v>
      </c>
      <c r="D33">
        <v>0</v>
      </c>
      <c r="E33">
        <v>0</v>
      </c>
      <c r="F33">
        <v>0</v>
      </c>
    </row>
    <row r="34" spans="1:14" x14ac:dyDescent="0.2">
      <c r="A34" t="s">
        <v>9</v>
      </c>
      <c r="B34" t="s">
        <v>11</v>
      </c>
      <c r="C34" t="s">
        <v>4</v>
      </c>
      <c r="D34">
        <v>7.7359868517656745</v>
      </c>
      <c r="E34">
        <v>8.8024073167558807</v>
      </c>
      <c r="F34">
        <v>9.587253537685104</v>
      </c>
    </row>
    <row r="35" spans="1:14" ht="17" thickBot="1" x14ac:dyDescent="0.25">
      <c r="A35" t="s">
        <v>9</v>
      </c>
      <c r="B35" t="s">
        <v>11</v>
      </c>
      <c r="C35" t="s">
        <v>5</v>
      </c>
      <c r="D35">
        <v>7.0585613760820332</v>
      </c>
      <c r="E35">
        <v>7.8901742153124363</v>
      </c>
      <c r="F35">
        <v>7.7466319047025483</v>
      </c>
      <c r="H35" t="s">
        <v>87</v>
      </c>
    </row>
    <row r="36" spans="1:14" x14ac:dyDescent="0.2">
      <c r="A36" t="s">
        <v>9</v>
      </c>
      <c r="B36" t="s">
        <v>11</v>
      </c>
      <c r="C36" t="s">
        <v>6</v>
      </c>
      <c r="D36">
        <v>6.5005584225496538</v>
      </c>
      <c r="E36">
        <v>7.1956880777842764</v>
      </c>
      <c r="F36">
        <v>7.7466319047025483</v>
      </c>
      <c r="H36" s="6" t="s">
        <v>88</v>
      </c>
      <c r="I36" s="6" t="s">
        <v>89</v>
      </c>
      <c r="J36" s="6" t="s">
        <v>90</v>
      </c>
      <c r="K36" s="6" t="s">
        <v>91</v>
      </c>
      <c r="L36" s="6" t="s">
        <v>92</v>
      </c>
      <c r="M36" s="6" t="s">
        <v>93</v>
      </c>
      <c r="N36" s="6" t="s">
        <v>94</v>
      </c>
    </row>
    <row r="37" spans="1:14" x14ac:dyDescent="0.2">
      <c r="A37" t="s">
        <v>9</v>
      </c>
      <c r="B37" t="s">
        <v>11</v>
      </c>
      <c r="C37">
        <v>0</v>
      </c>
      <c r="D37">
        <v>0</v>
      </c>
      <c r="E37">
        <v>0</v>
      </c>
      <c r="F37">
        <v>0</v>
      </c>
      <c r="H37" t="s">
        <v>95</v>
      </c>
      <c r="I37">
        <v>2.7791533638337906</v>
      </c>
      <c r="J37">
        <v>2</v>
      </c>
      <c r="K37">
        <v>1.3895766819168953</v>
      </c>
      <c r="L37">
        <v>6.9784911394965814</v>
      </c>
      <c r="M37">
        <v>2.7174973927802021E-2</v>
      </c>
      <c r="N37">
        <v>5.1432528497847176</v>
      </c>
    </row>
    <row r="38" spans="1:14" x14ac:dyDescent="0.2">
      <c r="A38" t="s">
        <v>10</v>
      </c>
      <c r="B38" t="s">
        <v>11</v>
      </c>
      <c r="C38" t="s">
        <v>4</v>
      </c>
      <c r="D38">
        <v>7.5730377207691673</v>
      </c>
      <c r="E38">
        <v>7.8901742153124363</v>
      </c>
      <c r="F38">
        <v>5.2639141188662908</v>
      </c>
      <c r="H38" t="s">
        <v>96</v>
      </c>
      <c r="I38">
        <v>1.1947367883457432</v>
      </c>
      <c r="J38">
        <v>6</v>
      </c>
      <c r="K38">
        <v>0.19912279805762387</v>
      </c>
    </row>
    <row r="39" spans="1:14" x14ac:dyDescent="0.2">
      <c r="A39" t="s">
        <v>10</v>
      </c>
      <c r="B39" t="s">
        <v>11</v>
      </c>
      <c r="C39" t="s">
        <v>5</v>
      </c>
      <c r="D39">
        <v>1.9315221636316173</v>
      </c>
      <c r="E39">
        <v>2.8020892578817329</v>
      </c>
      <c r="F39">
        <v>4.9931651493543005E-10</v>
      </c>
    </row>
    <row r="40" spans="1:14" ht="17" thickBot="1" x14ac:dyDescent="0.25">
      <c r="A40" t="s">
        <v>10</v>
      </c>
      <c r="B40" t="s">
        <v>11</v>
      </c>
      <c r="C40" t="s">
        <v>6</v>
      </c>
      <c r="D40">
        <v>0</v>
      </c>
      <c r="E40">
        <v>0</v>
      </c>
      <c r="F40">
        <v>0</v>
      </c>
      <c r="H40" s="5" t="s">
        <v>97</v>
      </c>
      <c r="I40" s="5">
        <v>3.9738901521795338</v>
      </c>
      <c r="J40" s="5">
        <v>8</v>
      </c>
      <c r="K40" s="5"/>
      <c r="L40" s="5"/>
      <c r="M40" s="5"/>
      <c r="N40" s="5"/>
    </row>
    <row r="41" spans="1:14" x14ac:dyDescent="0.2">
      <c r="A41" t="s">
        <v>10</v>
      </c>
      <c r="B41" t="s">
        <v>11</v>
      </c>
      <c r="C41">
        <v>0</v>
      </c>
      <c r="D41">
        <v>0</v>
      </c>
      <c r="E41">
        <v>0</v>
      </c>
      <c r="F41">
        <v>0</v>
      </c>
    </row>
    <row r="42" spans="1:14" x14ac:dyDescent="0.2">
      <c r="A42" t="s">
        <v>2</v>
      </c>
      <c r="B42" t="s">
        <v>12</v>
      </c>
      <c r="C42" t="s">
        <v>4</v>
      </c>
      <c r="D42">
        <v>8.0502893273329601</v>
      </c>
      <c r="E42" t="s">
        <v>24</v>
      </c>
      <c r="F42">
        <v>9.587253537685104</v>
      </c>
      <c r="H42" t="s">
        <v>82</v>
      </c>
      <c r="J42" t="s">
        <v>12</v>
      </c>
    </row>
    <row r="43" spans="1:14" x14ac:dyDescent="0.2">
      <c r="A43" t="s">
        <v>2</v>
      </c>
      <c r="B43" t="s">
        <v>12</v>
      </c>
      <c r="C43" t="s">
        <v>5</v>
      </c>
      <c r="D43">
        <v>7.4059628617545341</v>
      </c>
      <c r="E43">
        <v>8.209728727524384</v>
      </c>
      <c r="F43">
        <v>8.4140685979243326</v>
      </c>
    </row>
    <row r="44" spans="1:14" ht="17" thickBot="1" x14ac:dyDescent="0.25">
      <c r="A44" t="s">
        <v>2</v>
      </c>
      <c r="B44" t="s">
        <v>12</v>
      </c>
      <c r="C44" t="s">
        <v>6</v>
      </c>
      <c r="D44">
        <v>7.0585613760820332</v>
      </c>
      <c r="E44">
        <v>7.7238587738619779</v>
      </c>
      <c r="F44">
        <v>7.3880688215049615</v>
      </c>
      <c r="H44" t="s">
        <v>83</v>
      </c>
    </row>
    <row r="45" spans="1:14" x14ac:dyDescent="0.2">
      <c r="A45" t="s">
        <v>2</v>
      </c>
      <c r="B45" t="s">
        <v>12</v>
      </c>
      <c r="C45">
        <v>0</v>
      </c>
      <c r="D45">
        <v>0</v>
      </c>
      <c r="E45">
        <v>0</v>
      </c>
      <c r="F45">
        <v>0</v>
      </c>
      <c r="H45" s="6" t="s">
        <v>84</v>
      </c>
      <c r="I45" s="6" t="s">
        <v>53</v>
      </c>
      <c r="J45" s="6" t="s">
        <v>85</v>
      </c>
      <c r="K45" s="6" t="s">
        <v>22</v>
      </c>
      <c r="L45" s="6" t="s">
        <v>86</v>
      </c>
    </row>
    <row r="46" spans="1:14" x14ac:dyDescent="0.2">
      <c r="A46" t="s">
        <v>7</v>
      </c>
      <c r="B46" t="s">
        <v>12</v>
      </c>
      <c r="C46" t="s">
        <v>4</v>
      </c>
      <c r="D46">
        <v>7.8950091140598015</v>
      </c>
      <c r="E46">
        <v>8.5132986791391811</v>
      </c>
      <c r="F46">
        <v>8.8767947947436614</v>
      </c>
      <c r="H46" t="s">
        <v>4</v>
      </c>
      <c r="I46">
        <v>2</v>
      </c>
      <c r="J46">
        <v>17.637542865018062</v>
      </c>
      <c r="K46">
        <v>8.8187714325090312</v>
      </c>
      <c r="L46">
        <v>1.1811294919516948</v>
      </c>
    </row>
    <row r="47" spans="1:14" x14ac:dyDescent="0.2">
      <c r="A47" t="s">
        <v>7</v>
      </c>
      <c r="B47" t="s">
        <v>12</v>
      </c>
      <c r="C47" t="s">
        <v>5</v>
      </c>
      <c r="D47">
        <v>7.2345479168322493</v>
      </c>
      <c r="E47">
        <v>8.0520540462010395</v>
      </c>
      <c r="F47">
        <v>7.9194057467407939</v>
      </c>
      <c r="H47" t="s">
        <v>5</v>
      </c>
      <c r="I47">
        <v>2</v>
      </c>
      <c r="J47">
        <v>15.820031459678866</v>
      </c>
      <c r="K47">
        <v>7.9100157298394329</v>
      </c>
      <c r="L47">
        <v>0.5081385876492257</v>
      </c>
    </row>
    <row r="48" spans="1:14" ht="17" thickBot="1" x14ac:dyDescent="0.25">
      <c r="A48" t="s">
        <v>7</v>
      </c>
      <c r="B48" t="s">
        <v>12</v>
      </c>
      <c r="C48" t="s">
        <v>6</v>
      </c>
      <c r="D48">
        <v>6.3035556732656879</v>
      </c>
      <c r="E48">
        <v>7.7238587738619779</v>
      </c>
      <c r="F48">
        <v>7.0106255113351503</v>
      </c>
      <c r="H48" s="5" t="s">
        <v>6</v>
      </c>
      <c r="I48" s="5">
        <v>2</v>
      </c>
      <c r="J48" s="5">
        <v>14.446630197586995</v>
      </c>
      <c r="K48" s="5">
        <v>7.2233150987934973</v>
      </c>
      <c r="L48" s="5">
        <v>5.4287578294572043E-2</v>
      </c>
    </row>
    <row r="49" spans="1:18" x14ac:dyDescent="0.2">
      <c r="A49" t="s">
        <v>7</v>
      </c>
      <c r="B49" t="s">
        <v>12</v>
      </c>
      <c r="C49">
        <v>0</v>
      </c>
      <c r="D49" t="s">
        <v>24</v>
      </c>
      <c r="E49">
        <v>0</v>
      </c>
      <c r="F49">
        <v>0</v>
      </c>
    </row>
    <row r="50" spans="1:18" x14ac:dyDescent="0.2">
      <c r="A50" t="s">
        <v>8</v>
      </c>
      <c r="B50" t="s">
        <v>12</v>
      </c>
      <c r="C50" t="s">
        <v>4</v>
      </c>
      <c r="D50">
        <v>7.8950091140598015</v>
      </c>
      <c r="F50">
        <v>8.7258467438105622</v>
      </c>
    </row>
    <row r="51" spans="1:18" ht="17" thickBot="1" x14ac:dyDescent="0.25">
      <c r="A51" t="s">
        <v>8</v>
      </c>
      <c r="B51" t="s">
        <v>12</v>
      </c>
      <c r="C51" t="s">
        <v>5</v>
      </c>
      <c r="D51">
        <v>7.4059628617545341</v>
      </c>
      <c r="E51">
        <v>8.0520540462010395</v>
      </c>
      <c r="F51">
        <v>7.9194057467407939</v>
      </c>
      <c r="H51" t="s">
        <v>87</v>
      </c>
    </row>
    <row r="52" spans="1:18" x14ac:dyDescent="0.2">
      <c r="A52" t="s">
        <v>8</v>
      </c>
      <c r="B52" t="s">
        <v>12</v>
      </c>
      <c r="C52" t="s">
        <v>6</v>
      </c>
      <c r="D52" t="s">
        <v>24</v>
      </c>
      <c r="E52">
        <v>7.8901742153124363</v>
      </c>
      <c r="F52">
        <v>7.3880688215049615</v>
      </c>
      <c r="H52" s="6" t="s">
        <v>88</v>
      </c>
      <c r="I52" s="6" t="s">
        <v>89</v>
      </c>
      <c r="J52" s="6" t="s">
        <v>90</v>
      </c>
      <c r="K52" s="6" t="s">
        <v>91</v>
      </c>
      <c r="L52" s="6" t="s">
        <v>92</v>
      </c>
      <c r="M52" s="6" t="s">
        <v>93</v>
      </c>
      <c r="N52" s="6" t="s">
        <v>94</v>
      </c>
    </row>
    <row r="53" spans="1:18" x14ac:dyDescent="0.2">
      <c r="A53" t="s">
        <v>8</v>
      </c>
      <c r="B53" t="s">
        <v>12</v>
      </c>
      <c r="C53">
        <v>0</v>
      </c>
      <c r="D53">
        <v>0</v>
      </c>
      <c r="E53">
        <v>0</v>
      </c>
      <c r="F53">
        <v>0</v>
      </c>
      <c r="H53" t="s">
        <v>95</v>
      </c>
      <c r="I53">
        <v>2.5619170644042786</v>
      </c>
      <c r="J53">
        <v>2</v>
      </c>
      <c r="K53">
        <v>1.2809585322021393</v>
      </c>
      <c r="L53">
        <v>2.2040452676141395</v>
      </c>
      <c r="M53">
        <v>0.2577047717475191</v>
      </c>
      <c r="N53">
        <v>9.5520944959211587</v>
      </c>
    </row>
    <row r="54" spans="1:18" x14ac:dyDescent="0.2">
      <c r="A54" t="s">
        <v>9</v>
      </c>
      <c r="B54" t="s">
        <v>12</v>
      </c>
      <c r="C54" t="s">
        <v>4</v>
      </c>
      <c r="D54">
        <v>7.8950091140598015</v>
      </c>
      <c r="E54">
        <v>8.8024073167558807</v>
      </c>
      <c r="F54">
        <v>9.0246302919344181</v>
      </c>
      <c r="H54" t="s">
        <v>96</v>
      </c>
      <c r="I54">
        <v>1.7435556578954925</v>
      </c>
      <c r="J54">
        <v>3</v>
      </c>
      <c r="K54">
        <v>0.58118521929849754</v>
      </c>
    </row>
    <row r="55" spans="1:18" x14ac:dyDescent="0.2">
      <c r="A55" t="s">
        <v>9</v>
      </c>
      <c r="B55" t="s">
        <v>12</v>
      </c>
      <c r="C55" t="s">
        <v>5</v>
      </c>
      <c r="D55">
        <v>7.4059628617545341</v>
      </c>
      <c r="E55">
        <v>7.8901742153124363</v>
      </c>
      <c r="F55">
        <v>8.2529434448695262</v>
      </c>
    </row>
    <row r="56" spans="1:18" ht="17" thickBot="1" x14ac:dyDescent="0.25">
      <c r="A56" t="s">
        <v>9</v>
      </c>
      <c r="B56" t="s">
        <v>12</v>
      </c>
      <c r="C56" t="s">
        <v>6</v>
      </c>
      <c r="D56">
        <v>6.5005584225496538</v>
      </c>
      <c r="E56">
        <v>7.5528577804791004</v>
      </c>
      <c r="F56">
        <v>7.7466319047025483</v>
      </c>
      <c r="H56" s="5" t="s">
        <v>97</v>
      </c>
      <c r="I56" s="5">
        <v>4.3054727222997711</v>
      </c>
      <c r="J56" s="5">
        <v>5</v>
      </c>
      <c r="K56" s="5"/>
      <c r="L56" s="5"/>
      <c r="M56" s="5"/>
      <c r="N56" s="5"/>
    </row>
    <row r="57" spans="1:18" x14ac:dyDescent="0.2">
      <c r="A57" t="s">
        <v>9</v>
      </c>
      <c r="B57" t="s">
        <v>12</v>
      </c>
      <c r="C57">
        <v>0</v>
      </c>
      <c r="D57">
        <v>0</v>
      </c>
      <c r="E57">
        <v>0</v>
      </c>
      <c r="F57">
        <v>0</v>
      </c>
    </row>
    <row r="58" spans="1:18" x14ac:dyDescent="0.2">
      <c r="A58" t="s">
        <v>10</v>
      </c>
      <c r="B58" t="s">
        <v>12</v>
      </c>
      <c r="C58" t="s">
        <v>4</v>
      </c>
      <c r="D58">
        <v>7.4059628617545341</v>
      </c>
      <c r="E58">
        <v>8.209728727524384</v>
      </c>
      <c r="F58">
        <v>5.7420741963646815</v>
      </c>
    </row>
    <row r="59" spans="1:18" x14ac:dyDescent="0.2">
      <c r="A59" t="s">
        <v>10</v>
      </c>
      <c r="B59" t="s">
        <v>12</v>
      </c>
      <c r="C59" t="s">
        <v>5</v>
      </c>
      <c r="D59">
        <v>4.4714492397422694</v>
      </c>
      <c r="E59" t="s">
        <v>24</v>
      </c>
      <c r="F59">
        <v>0</v>
      </c>
    </row>
    <row r="60" spans="1:18" x14ac:dyDescent="0.2">
      <c r="A60" t="s">
        <v>10</v>
      </c>
      <c r="B60" t="s">
        <v>12</v>
      </c>
      <c r="C60" t="s">
        <v>6</v>
      </c>
      <c r="D60">
        <v>0</v>
      </c>
      <c r="E60">
        <v>0</v>
      </c>
      <c r="F60">
        <v>0</v>
      </c>
      <c r="H60" s="1" t="s">
        <v>101</v>
      </c>
      <c r="L60" t="s">
        <v>102</v>
      </c>
      <c r="P60" t="s">
        <v>103</v>
      </c>
    </row>
    <row r="61" spans="1:18" x14ac:dyDescent="0.2">
      <c r="A61" t="s">
        <v>10</v>
      </c>
      <c r="B61" t="s">
        <v>12</v>
      </c>
      <c r="C61">
        <v>0</v>
      </c>
      <c r="D61">
        <v>0</v>
      </c>
      <c r="E61">
        <v>0</v>
      </c>
      <c r="F61">
        <v>0</v>
      </c>
    </row>
    <row r="62" spans="1:18" x14ac:dyDescent="0.2">
      <c r="H62" t="s">
        <v>4</v>
      </c>
      <c r="I62" t="s">
        <v>5</v>
      </c>
      <c r="J62" t="s">
        <v>6</v>
      </c>
      <c r="L62" t="s">
        <v>4</v>
      </c>
      <c r="M62" t="s">
        <v>5</v>
      </c>
      <c r="N62" t="s">
        <v>6</v>
      </c>
      <c r="P62" t="s">
        <v>4</v>
      </c>
      <c r="Q62" t="s">
        <v>5</v>
      </c>
      <c r="R62" t="s">
        <v>6</v>
      </c>
    </row>
    <row r="63" spans="1:18" x14ac:dyDescent="0.2">
      <c r="H63">
        <v>7.8950091140598015</v>
      </c>
      <c r="I63">
        <v>7.2345479168322493</v>
      </c>
      <c r="L63">
        <v>7.8950091140598015</v>
      </c>
      <c r="M63">
        <v>7.2345479168322493</v>
      </c>
      <c r="N63">
        <v>7.0585613760820332</v>
      </c>
      <c r="P63">
        <v>7.8950091140598015</v>
      </c>
      <c r="Q63">
        <v>7.2345479168322493</v>
      </c>
      <c r="R63">
        <v>6.3035556732656879</v>
      </c>
    </row>
    <row r="64" spans="1:18" x14ac:dyDescent="0.2">
      <c r="H64">
        <v>8.3634112131073568</v>
      </c>
      <c r="J64">
        <v>7.0089000019613277</v>
      </c>
      <c r="L64">
        <v>8.5132986791391811</v>
      </c>
      <c r="M64">
        <v>7.7238587738619779</v>
      </c>
      <c r="N64">
        <v>7.3768995541692126</v>
      </c>
      <c r="P64">
        <v>8.5132986791391811</v>
      </c>
      <c r="Q64">
        <v>8.0520540462010395</v>
      </c>
      <c r="R64">
        <v>7.7238587738619779</v>
      </c>
    </row>
    <row r="65" spans="8:22" x14ac:dyDescent="0.2">
      <c r="H65">
        <v>9.1694790082106437</v>
      </c>
      <c r="I65">
        <v>8.088113943042174</v>
      </c>
      <c r="J65">
        <v>7.2018306301671249</v>
      </c>
      <c r="L65">
        <v>9.0246302919344181</v>
      </c>
      <c r="M65">
        <v>8.2529434448695262</v>
      </c>
      <c r="N65">
        <v>7.0106255113351503</v>
      </c>
      <c r="P65">
        <v>8.8767947947436614</v>
      </c>
      <c r="Q65">
        <v>7.9194057467407939</v>
      </c>
      <c r="R65">
        <v>7.0106255113351503</v>
      </c>
    </row>
    <row r="68" spans="8:22" x14ac:dyDescent="0.2">
      <c r="H68" t="s">
        <v>82</v>
      </c>
      <c r="J68" t="s">
        <v>3</v>
      </c>
      <c r="P68" t="s">
        <v>82</v>
      </c>
      <c r="R68" t="s">
        <v>12</v>
      </c>
    </row>
    <row r="70" spans="8:22" ht="17" thickBot="1" x14ac:dyDescent="0.25">
      <c r="H70" t="s">
        <v>83</v>
      </c>
      <c r="P70" t="s">
        <v>83</v>
      </c>
    </row>
    <row r="71" spans="8:22" x14ac:dyDescent="0.2">
      <c r="H71" s="6" t="s">
        <v>84</v>
      </c>
      <c r="I71" s="6" t="s">
        <v>53</v>
      </c>
      <c r="J71" s="6" t="s">
        <v>85</v>
      </c>
      <c r="K71" s="6" t="s">
        <v>22</v>
      </c>
      <c r="L71" s="6" t="s">
        <v>86</v>
      </c>
      <c r="P71" s="6" t="s">
        <v>84</v>
      </c>
      <c r="Q71" s="6" t="s">
        <v>53</v>
      </c>
      <c r="R71" s="6" t="s">
        <v>85</v>
      </c>
      <c r="S71" s="6" t="s">
        <v>22</v>
      </c>
      <c r="T71" s="6" t="s">
        <v>86</v>
      </c>
    </row>
    <row r="72" spans="8:22" x14ac:dyDescent="0.2">
      <c r="H72" t="s">
        <v>4</v>
      </c>
      <c r="I72">
        <v>3</v>
      </c>
      <c r="J72">
        <v>25.427899335377802</v>
      </c>
      <c r="K72">
        <v>8.475966445125934</v>
      </c>
      <c r="L72">
        <v>0.41556988796528149</v>
      </c>
      <c r="P72" t="s">
        <v>4</v>
      </c>
      <c r="Q72">
        <v>3</v>
      </c>
      <c r="R72">
        <v>25.285102587942646</v>
      </c>
      <c r="S72">
        <v>8.4283675293142153</v>
      </c>
      <c r="T72">
        <v>0.24638575585691069</v>
      </c>
    </row>
    <row r="73" spans="8:22" x14ac:dyDescent="0.2">
      <c r="H73" t="s">
        <v>5</v>
      </c>
      <c r="I73">
        <v>2</v>
      </c>
      <c r="J73">
        <v>15.322661859874422</v>
      </c>
      <c r="K73">
        <v>7.6613309299372112</v>
      </c>
      <c r="L73">
        <v>0.36428748054990095</v>
      </c>
      <c r="P73" t="s">
        <v>5</v>
      </c>
      <c r="Q73">
        <v>3</v>
      </c>
      <c r="R73">
        <v>23.206007709774081</v>
      </c>
      <c r="S73">
        <v>7.7353359032580267</v>
      </c>
      <c r="T73">
        <v>0.19249034834871284</v>
      </c>
    </row>
    <row r="74" spans="8:22" ht="17" thickBot="1" x14ac:dyDescent="0.25">
      <c r="H74" s="5" t="s">
        <v>6</v>
      </c>
      <c r="I74" s="5">
        <v>2</v>
      </c>
      <c r="J74" s="5">
        <v>14.210730632128453</v>
      </c>
      <c r="K74" s="5">
        <v>7.1053653160642263</v>
      </c>
      <c r="L74" s="5">
        <v>1.8611113649941776E-2</v>
      </c>
      <c r="P74" s="5" t="s">
        <v>6</v>
      </c>
      <c r="Q74" s="5">
        <v>3</v>
      </c>
      <c r="R74" s="5">
        <v>21.038039958462814</v>
      </c>
      <c r="S74" s="5">
        <v>7.0126799861542715</v>
      </c>
      <c r="T74" s="5">
        <v>0.50431839004094559</v>
      </c>
    </row>
    <row r="77" spans="8:22" ht="17" thickBot="1" x14ac:dyDescent="0.25">
      <c r="H77" t="s">
        <v>87</v>
      </c>
      <c r="P77" t="s">
        <v>87</v>
      </c>
    </row>
    <row r="78" spans="8:22" x14ac:dyDescent="0.2">
      <c r="H78" s="6" t="s">
        <v>88</v>
      </c>
      <c r="I78" s="6" t="s">
        <v>89</v>
      </c>
      <c r="J78" s="6" t="s">
        <v>90</v>
      </c>
      <c r="K78" s="6" t="s">
        <v>91</v>
      </c>
      <c r="L78" s="6" t="s">
        <v>92</v>
      </c>
      <c r="M78" s="6" t="s">
        <v>93</v>
      </c>
      <c r="N78" s="6" t="s">
        <v>94</v>
      </c>
      <c r="P78" s="6" t="s">
        <v>88</v>
      </c>
      <c r="Q78" s="6" t="s">
        <v>89</v>
      </c>
      <c r="R78" s="6" t="s">
        <v>90</v>
      </c>
      <c r="S78" s="6" t="s">
        <v>91</v>
      </c>
      <c r="T78" s="6" t="s">
        <v>92</v>
      </c>
      <c r="U78" s="6" t="s">
        <v>93</v>
      </c>
      <c r="V78" s="6" t="s">
        <v>94</v>
      </c>
    </row>
    <row r="79" spans="8:22" x14ac:dyDescent="0.2">
      <c r="H79" t="s">
        <v>95</v>
      </c>
      <c r="I79">
        <v>2.3556374172555428</v>
      </c>
      <c r="J79">
        <v>2</v>
      </c>
      <c r="K79">
        <v>1.1778187086277714</v>
      </c>
      <c r="L79">
        <v>3.8806638656775108</v>
      </c>
      <c r="M79">
        <v>0.11566641602837194</v>
      </c>
      <c r="N79">
        <v>6.9442719099991574</v>
      </c>
      <c r="P79" t="s">
        <v>95</v>
      </c>
      <c r="Q79">
        <v>3.0066956290973863</v>
      </c>
      <c r="R79">
        <v>2</v>
      </c>
      <c r="S79">
        <v>1.5033478145486932</v>
      </c>
      <c r="T79">
        <v>4.7816685436111843</v>
      </c>
      <c r="U79">
        <v>5.7298806934682041E-2</v>
      </c>
      <c r="V79">
        <v>5.1432528497847176</v>
      </c>
    </row>
    <row r="80" spans="8:22" x14ac:dyDescent="0.2">
      <c r="H80" t="s">
        <v>96</v>
      </c>
      <c r="I80">
        <v>1.2140383701304058</v>
      </c>
      <c r="J80">
        <v>4</v>
      </c>
      <c r="K80">
        <v>0.30350959253260146</v>
      </c>
      <c r="P80" t="s">
        <v>96</v>
      </c>
      <c r="Q80">
        <v>1.8863889884931382</v>
      </c>
      <c r="R80">
        <v>6</v>
      </c>
      <c r="S80">
        <v>0.31439816474885635</v>
      </c>
    </row>
    <row r="82" spans="8:22" ht="17" thickBot="1" x14ac:dyDescent="0.25">
      <c r="H82" s="5" t="s">
        <v>97</v>
      </c>
      <c r="I82" s="5">
        <v>3.5696757873859486</v>
      </c>
      <c r="J82" s="5">
        <v>6</v>
      </c>
      <c r="K82" s="5"/>
      <c r="L82" s="5"/>
      <c r="M82" s="5"/>
      <c r="N82" s="5"/>
      <c r="P82" s="5" t="s">
        <v>97</v>
      </c>
      <c r="Q82" s="5">
        <v>4.8930846175905245</v>
      </c>
      <c r="R82" s="5">
        <v>8</v>
      </c>
      <c r="S82" s="5"/>
      <c r="T82" s="5"/>
      <c r="U82" s="5"/>
      <c r="V82" s="5"/>
    </row>
    <row r="85" spans="8:22" x14ac:dyDescent="0.2">
      <c r="H85" t="s">
        <v>82</v>
      </c>
      <c r="J85" t="s">
        <v>11</v>
      </c>
    </row>
    <row r="87" spans="8:22" ht="17" thickBot="1" x14ac:dyDescent="0.25">
      <c r="H87" t="s">
        <v>83</v>
      </c>
    </row>
    <row r="88" spans="8:22" x14ac:dyDescent="0.2">
      <c r="H88" s="6" t="s">
        <v>84</v>
      </c>
      <c r="I88" s="6" t="s">
        <v>53</v>
      </c>
      <c r="J88" s="6" t="s">
        <v>85</v>
      </c>
      <c r="K88" s="6" t="s">
        <v>22</v>
      </c>
      <c r="L88" s="6" t="s">
        <v>86</v>
      </c>
    </row>
    <row r="89" spans="8:22" x14ac:dyDescent="0.2">
      <c r="H89" t="s">
        <v>4</v>
      </c>
      <c r="I89">
        <v>3</v>
      </c>
      <c r="J89">
        <v>25.432938085133401</v>
      </c>
      <c r="K89">
        <v>8.4776460283777997</v>
      </c>
      <c r="L89">
        <v>0.31996433500544375</v>
      </c>
    </row>
    <row r="90" spans="8:22" x14ac:dyDescent="0.2">
      <c r="H90" t="s">
        <v>5</v>
      </c>
      <c r="I90">
        <v>3</v>
      </c>
      <c r="J90">
        <v>23.211350135563755</v>
      </c>
      <c r="K90">
        <v>7.7371167118545854</v>
      </c>
      <c r="L90">
        <v>0.25941419257144288</v>
      </c>
    </row>
    <row r="91" spans="8:22" ht="17" thickBot="1" x14ac:dyDescent="0.25">
      <c r="H91" s="5" t="s">
        <v>6</v>
      </c>
      <c r="I91" s="5">
        <v>3</v>
      </c>
      <c r="J91" s="5">
        <v>21.446086441586395</v>
      </c>
      <c r="K91" s="5">
        <v>7.1486954805287981</v>
      </c>
      <c r="L91" s="5">
        <v>3.9632286201817454E-2</v>
      </c>
    </row>
    <row r="94" spans="8:22" ht="17" thickBot="1" x14ac:dyDescent="0.25">
      <c r="H94" t="s">
        <v>87</v>
      </c>
    </row>
    <row r="95" spans="8:22" x14ac:dyDescent="0.2">
      <c r="H95" s="6" t="s">
        <v>88</v>
      </c>
      <c r="I95" s="6" t="s">
        <v>89</v>
      </c>
      <c r="J95" s="6" t="s">
        <v>90</v>
      </c>
      <c r="K95" s="6" t="s">
        <v>91</v>
      </c>
      <c r="L95" s="6" t="s">
        <v>92</v>
      </c>
      <c r="M95" s="6" t="s">
        <v>93</v>
      </c>
      <c r="N95" s="6" t="s">
        <v>94</v>
      </c>
    </row>
    <row r="96" spans="8:22" x14ac:dyDescent="0.2">
      <c r="H96" t="s">
        <v>95</v>
      </c>
      <c r="I96">
        <v>2.6607327727334567</v>
      </c>
      <c r="J96">
        <v>2</v>
      </c>
      <c r="K96">
        <v>1.3303663863667283</v>
      </c>
      <c r="L96">
        <v>6.447543516625867</v>
      </c>
      <c r="M96">
        <v>3.2018948168846838E-2</v>
      </c>
      <c r="N96">
        <v>5.1432528497847176</v>
      </c>
    </row>
    <row r="97" spans="8:18" x14ac:dyDescent="0.2">
      <c r="H97" t="s">
        <v>96</v>
      </c>
      <c r="I97">
        <v>1.2380216275574081</v>
      </c>
      <c r="J97">
        <v>6</v>
      </c>
      <c r="K97">
        <v>0.20633693792623467</v>
      </c>
    </row>
    <row r="99" spans="8:18" ht="17" thickBot="1" x14ac:dyDescent="0.25">
      <c r="H99" s="5" t="s">
        <v>97</v>
      </c>
      <c r="I99" s="5">
        <v>3.8987544002908647</v>
      </c>
      <c r="J99" s="5">
        <v>8</v>
      </c>
      <c r="K99" s="5"/>
      <c r="L99" s="5"/>
      <c r="M99" s="5"/>
      <c r="N99" s="5"/>
    </row>
    <row r="103" spans="8:18" x14ac:dyDescent="0.2">
      <c r="H103" t="s">
        <v>104</v>
      </c>
      <c r="L103" t="s">
        <v>105</v>
      </c>
      <c r="P103" t="s">
        <v>106</v>
      </c>
    </row>
    <row r="105" spans="8:18" x14ac:dyDescent="0.2">
      <c r="H105" t="s">
        <v>4</v>
      </c>
      <c r="I105" t="s">
        <v>5</v>
      </c>
      <c r="J105" t="s">
        <v>6</v>
      </c>
      <c r="L105" t="s">
        <v>4</v>
      </c>
      <c r="M105" t="s">
        <v>5</v>
      </c>
      <c r="N105" t="s">
        <v>6</v>
      </c>
      <c r="P105" t="s">
        <v>4</v>
      </c>
      <c r="Q105" t="s">
        <v>5</v>
      </c>
      <c r="R105" t="s">
        <v>6</v>
      </c>
    </row>
    <row r="106" spans="8:18" x14ac:dyDescent="0.2">
      <c r="H106">
        <v>7.7359868517656745</v>
      </c>
      <c r="I106">
        <v>7.0585613760820332</v>
      </c>
      <c r="J106">
        <v>6.5005584225496538</v>
      </c>
      <c r="L106">
        <v>7.5730377207691673</v>
      </c>
      <c r="M106">
        <v>7.0585613760820332</v>
      </c>
      <c r="N106">
        <v>6.5005584225496538</v>
      </c>
      <c r="P106">
        <v>7.8950091140598015</v>
      </c>
      <c r="Q106">
        <v>7.4059628617545341</v>
      </c>
    </row>
    <row r="107" spans="8:18" x14ac:dyDescent="0.2">
      <c r="H107">
        <v>8.3634112131073568</v>
      </c>
      <c r="I107">
        <v>7.7238587738619779</v>
      </c>
      <c r="J107">
        <v>7.1956880777842764</v>
      </c>
      <c r="L107">
        <v>8.5132986791391811</v>
      </c>
      <c r="M107">
        <v>8.0520540462010395</v>
      </c>
      <c r="N107">
        <v>7.3768995541692126</v>
      </c>
      <c r="Q107">
        <v>8.0520540462010395</v>
      </c>
      <c r="R107">
        <v>7.8901742153124363</v>
      </c>
    </row>
    <row r="108" spans="8:18" x14ac:dyDescent="0.2">
      <c r="H108">
        <v>8.8767947947436614</v>
      </c>
      <c r="I108">
        <v>7.9194057467407939</v>
      </c>
      <c r="J108">
        <v>7.2018306301671249</v>
      </c>
      <c r="L108">
        <v>9.0246302919344181</v>
      </c>
      <c r="M108">
        <v>7.7466319047025483</v>
      </c>
      <c r="N108">
        <v>7.0106255113351503</v>
      </c>
      <c r="P108">
        <v>8.7258467438105622</v>
      </c>
      <c r="Q108">
        <v>7.9194057467407939</v>
      </c>
      <c r="R108">
        <v>7.3880688215049615</v>
      </c>
    </row>
    <row r="110" spans="8:18" x14ac:dyDescent="0.2">
      <c r="H110" t="s">
        <v>82</v>
      </c>
      <c r="J110" t="s">
        <v>3</v>
      </c>
    </row>
    <row r="112" spans="8:18" ht="17" thickBot="1" x14ac:dyDescent="0.25">
      <c r="H112" t="s">
        <v>83</v>
      </c>
    </row>
    <row r="113" spans="8:22" x14ac:dyDescent="0.2">
      <c r="H113" s="6" t="s">
        <v>84</v>
      </c>
      <c r="I113" s="6" t="s">
        <v>53</v>
      </c>
      <c r="J113" s="6" t="s">
        <v>85</v>
      </c>
      <c r="K113" s="6" t="s">
        <v>22</v>
      </c>
      <c r="L113" s="6" t="s">
        <v>86</v>
      </c>
      <c r="P113" t="s">
        <v>82</v>
      </c>
      <c r="R113" t="s">
        <v>12</v>
      </c>
    </row>
    <row r="114" spans="8:22" x14ac:dyDescent="0.2">
      <c r="H114" t="s">
        <v>4</v>
      </c>
      <c r="I114">
        <v>3</v>
      </c>
      <c r="J114">
        <v>24.976192859616695</v>
      </c>
      <c r="K114">
        <v>8.3253976198722324</v>
      </c>
      <c r="L114">
        <v>0.32644446564340068</v>
      </c>
    </row>
    <row r="115" spans="8:22" ht="17" thickBot="1" x14ac:dyDescent="0.25">
      <c r="H115" t="s">
        <v>5</v>
      </c>
      <c r="I115">
        <v>3</v>
      </c>
      <c r="J115">
        <v>22.701825896684806</v>
      </c>
      <c r="K115">
        <v>7.567275298894935</v>
      </c>
      <c r="L115">
        <v>0.20365204609828538</v>
      </c>
      <c r="P115" t="s">
        <v>83</v>
      </c>
    </row>
    <row r="116" spans="8:22" ht="17" thickBot="1" x14ac:dyDescent="0.25">
      <c r="H116" s="5" t="s">
        <v>6</v>
      </c>
      <c r="I116" s="5">
        <v>3</v>
      </c>
      <c r="J116" s="5">
        <v>20.898077130501058</v>
      </c>
      <c r="K116" s="5">
        <v>6.9660257101670195</v>
      </c>
      <c r="L116" s="5">
        <v>0.16250427961884381</v>
      </c>
      <c r="P116" s="6" t="s">
        <v>84</v>
      </c>
      <c r="Q116" s="6" t="s">
        <v>53</v>
      </c>
      <c r="R116" s="6" t="s">
        <v>85</v>
      </c>
      <c r="S116" s="6" t="s">
        <v>22</v>
      </c>
      <c r="T116" s="6" t="s">
        <v>86</v>
      </c>
    </row>
    <row r="117" spans="8:22" x14ac:dyDescent="0.2">
      <c r="P117" t="s">
        <v>4</v>
      </c>
      <c r="Q117">
        <v>2</v>
      </c>
      <c r="R117">
        <v>16.620855857870364</v>
      </c>
      <c r="S117">
        <v>8.3104279289351819</v>
      </c>
      <c r="T117">
        <v>0.34514558350493107</v>
      </c>
    </row>
    <row r="118" spans="8:22" x14ac:dyDescent="0.2">
      <c r="P118" t="s">
        <v>5</v>
      </c>
      <c r="Q118">
        <v>3</v>
      </c>
      <c r="R118">
        <v>23.377422654696367</v>
      </c>
      <c r="S118">
        <v>7.7924742182321225</v>
      </c>
      <c r="T118">
        <v>0.11644216435203281</v>
      </c>
    </row>
    <row r="119" spans="8:22" ht="17" thickBot="1" x14ac:dyDescent="0.25">
      <c r="H119" t="s">
        <v>87</v>
      </c>
      <c r="P119" s="5" t="s">
        <v>6</v>
      </c>
      <c r="Q119" s="5">
        <v>2</v>
      </c>
      <c r="R119" s="5">
        <v>15.278243036817397</v>
      </c>
      <c r="S119" s="5">
        <v>7.6391215184086985</v>
      </c>
      <c r="T119" s="5">
        <v>0.1260549132452797</v>
      </c>
    </row>
    <row r="120" spans="8:22" x14ac:dyDescent="0.2">
      <c r="H120" s="6" t="s">
        <v>88</v>
      </c>
      <c r="I120" s="6" t="s">
        <v>89</v>
      </c>
      <c r="J120" s="6" t="s">
        <v>90</v>
      </c>
      <c r="K120" s="6" t="s">
        <v>91</v>
      </c>
      <c r="L120" s="6" t="s">
        <v>92</v>
      </c>
      <c r="M120" s="6" t="s">
        <v>93</v>
      </c>
      <c r="N120" s="6" t="s">
        <v>94</v>
      </c>
    </row>
    <row r="121" spans="8:22" x14ac:dyDescent="0.2">
      <c r="H121" t="s">
        <v>95</v>
      </c>
      <c r="I121">
        <v>2.7841425104050876</v>
      </c>
      <c r="J121">
        <v>2</v>
      </c>
      <c r="K121">
        <v>1.3920712552025438</v>
      </c>
      <c r="L121">
        <v>6.0297559831024286</v>
      </c>
      <c r="M121">
        <v>3.6672095033396905E-2</v>
      </c>
      <c r="N121">
        <v>5.1432528497847176</v>
      </c>
    </row>
    <row r="122" spans="8:22" ht="17" thickBot="1" x14ac:dyDescent="0.25">
      <c r="H122" t="s">
        <v>96</v>
      </c>
      <c r="I122">
        <v>1.3852015827210598</v>
      </c>
      <c r="J122">
        <v>6</v>
      </c>
      <c r="K122">
        <v>0.23086693045350995</v>
      </c>
      <c r="P122" t="s">
        <v>87</v>
      </c>
    </row>
    <row r="123" spans="8:22" x14ac:dyDescent="0.2">
      <c r="P123" s="6" t="s">
        <v>88</v>
      </c>
      <c r="Q123" s="6" t="s">
        <v>89</v>
      </c>
      <c r="R123" s="6" t="s">
        <v>90</v>
      </c>
      <c r="S123" s="6" t="s">
        <v>91</v>
      </c>
      <c r="T123" s="6" t="s">
        <v>92</v>
      </c>
      <c r="U123" s="6" t="s">
        <v>93</v>
      </c>
      <c r="V123" s="6" t="s">
        <v>94</v>
      </c>
    </row>
    <row r="124" spans="8:22" ht="17" thickBot="1" x14ac:dyDescent="0.25">
      <c r="H124" s="5" t="s">
        <v>97</v>
      </c>
      <c r="I124" s="5">
        <v>4.1693440931261474</v>
      </c>
      <c r="J124" s="5">
        <v>8</v>
      </c>
      <c r="K124" s="5"/>
      <c r="L124" s="5"/>
      <c r="M124" s="5"/>
      <c r="N124" s="5"/>
      <c r="P124" t="s">
        <v>95</v>
      </c>
      <c r="Q124">
        <v>0.50762396701443047</v>
      </c>
      <c r="R124">
        <v>2</v>
      </c>
      <c r="S124">
        <v>0.25381198350721523</v>
      </c>
      <c r="T124">
        <v>1.441939802315469</v>
      </c>
      <c r="U124">
        <v>0.33763965696848658</v>
      </c>
      <c r="V124">
        <v>6.9442719099991574</v>
      </c>
    </row>
    <row r="125" spans="8:22" x14ac:dyDescent="0.2">
      <c r="P125" t="s">
        <v>96</v>
      </c>
      <c r="Q125">
        <v>0.70408482545427642</v>
      </c>
      <c r="R125">
        <v>4</v>
      </c>
      <c r="S125">
        <v>0.1760212063635691</v>
      </c>
    </row>
    <row r="127" spans="8:22" ht="17" thickBot="1" x14ac:dyDescent="0.25">
      <c r="H127" t="s">
        <v>82</v>
      </c>
      <c r="J127" t="s">
        <v>11</v>
      </c>
      <c r="P127" s="5" t="s">
        <v>97</v>
      </c>
      <c r="Q127" s="5">
        <v>1.2117087924687069</v>
      </c>
      <c r="R127" s="5">
        <v>6</v>
      </c>
      <c r="S127" s="5"/>
      <c r="T127" s="5"/>
      <c r="U127" s="5"/>
      <c r="V127" s="5"/>
    </row>
    <row r="129" spans="8:14" ht="17" thickBot="1" x14ac:dyDescent="0.25">
      <c r="H129" t="s">
        <v>83</v>
      </c>
    </row>
    <row r="130" spans="8:14" x14ac:dyDescent="0.2">
      <c r="H130" s="6" t="s">
        <v>84</v>
      </c>
      <c r="I130" s="6" t="s">
        <v>53</v>
      </c>
      <c r="J130" s="6" t="s">
        <v>85</v>
      </c>
      <c r="K130" s="6" t="s">
        <v>22</v>
      </c>
      <c r="L130" s="6" t="s">
        <v>86</v>
      </c>
    </row>
    <row r="131" spans="8:14" x14ac:dyDescent="0.2">
      <c r="H131" t="s">
        <v>4</v>
      </c>
      <c r="I131">
        <v>3</v>
      </c>
      <c r="J131">
        <v>25.110966691842766</v>
      </c>
      <c r="K131">
        <v>8.3703222306142546</v>
      </c>
      <c r="L131">
        <v>0.54211194679013652</v>
      </c>
    </row>
    <row r="132" spans="8:14" x14ac:dyDescent="0.2">
      <c r="H132" t="s">
        <v>5</v>
      </c>
      <c r="I132">
        <v>3</v>
      </c>
      <c r="J132">
        <v>22.857247326985622</v>
      </c>
      <c r="K132">
        <v>7.6190824423285406</v>
      </c>
      <c r="L132">
        <v>0.25895857040897202</v>
      </c>
    </row>
    <row r="133" spans="8:14" ht="17" thickBot="1" x14ac:dyDescent="0.25">
      <c r="H133" s="5" t="s">
        <v>6</v>
      </c>
      <c r="I133" s="5">
        <v>3</v>
      </c>
      <c r="J133" s="5">
        <v>20.888083488054015</v>
      </c>
      <c r="K133" s="5">
        <v>6.9626944960180053</v>
      </c>
      <c r="L133" s="5">
        <v>0.1937164814140615</v>
      </c>
    </row>
    <row r="136" spans="8:14" ht="17" thickBot="1" x14ac:dyDescent="0.25">
      <c r="H136" t="s">
        <v>87</v>
      </c>
    </row>
    <row r="137" spans="8:14" x14ac:dyDescent="0.2">
      <c r="H137" s="6" t="s">
        <v>88</v>
      </c>
      <c r="I137" s="6" t="s">
        <v>89</v>
      </c>
      <c r="J137" s="6" t="s">
        <v>90</v>
      </c>
      <c r="K137" s="6" t="s">
        <v>91</v>
      </c>
      <c r="L137" s="6" t="s">
        <v>92</v>
      </c>
      <c r="M137" s="6" t="s">
        <v>93</v>
      </c>
      <c r="N137" s="6" t="s">
        <v>94</v>
      </c>
    </row>
    <row r="138" spans="8:14" x14ac:dyDescent="0.2">
      <c r="H138" t="s">
        <v>95</v>
      </c>
      <c r="I138">
        <v>2.9766221947698983</v>
      </c>
      <c r="J138">
        <v>2</v>
      </c>
      <c r="K138">
        <v>1.4883110973849492</v>
      </c>
      <c r="L138">
        <v>4.4883309677140932</v>
      </c>
      <c r="M138">
        <v>6.4299659204661644E-2</v>
      </c>
      <c r="N138">
        <v>5.1432528497847176</v>
      </c>
    </row>
    <row r="139" spans="8:14" x14ac:dyDescent="0.2">
      <c r="H139" t="s">
        <v>96</v>
      </c>
      <c r="I139">
        <v>1.9895739972263402</v>
      </c>
      <c r="J139">
        <v>6</v>
      </c>
      <c r="K139">
        <v>0.33159566620439002</v>
      </c>
    </row>
    <row r="141" spans="8:14" ht="17" thickBot="1" x14ac:dyDescent="0.25">
      <c r="H141" s="5" t="s">
        <v>97</v>
      </c>
      <c r="I141" s="5">
        <v>4.9661961919962385</v>
      </c>
      <c r="J141" s="5">
        <v>8</v>
      </c>
      <c r="K141" s="5"/>
      <c r="L141" s="5"/>
      <c r="M141" s="5"/>
      <c r="N141" s="5"/>
    </row>
    <row r="145" spans="8:20" x14ac:dyDescent="0.2">
      <c r="H145" t="s">
        <v>107</v>
      </c>
      <c r="L145" t="s">
        <v>108</v>
      </c>
      <c r="P145" t="s">
        <v>109</v>
      </c>
    </row>
    <row r="147" spans="8:20" x14ac:dyDescent="0.2">
      <c r="H147" t="s">
        <v>4</v>
      </c>
      <c r="I147" t="s">
        <v>5</v>
      </c>
      <c r="J147" t="s">
        <v>6</v>
      </c>
      <c r="L147" t="s">
        <v>4</v>
      </c>
      <c r="M147" t="s">
        <v>5</v>
      </c>
      <c r="N147" t="s">
        <v>6</v>
      </c>
      <c r="P147" t="s">
        <v>4</v>
      </c>
      <c r="Q147" t="s">
        <v>5</v>
      </c>
      <c r="R147" t="s">
        <v>6</v>
      </c>
    </row>
    <row r="148" spans="8:20" x14ac:dyDescent="0.2">
      <c r="H148">
        <v>7.5730377207691673</v>
      </c>
      <c r="I148">
        <v>7.0585613760820332</v>
      </c>
      <c r="J148">
        <v>6.5005584225496538</v>
      </c>
      <c r="L148">
        <v>7.7359868517656745</v>
      </c>
      <c r="M148">
        <v>7.0585613760820332</v>
      </c>
      <c r="N148">
        <v>6.5005584225496538</v>
      </c>
      <c r="P148">
        <v>7.8950091140598015</v>
      </c>
      <c r="Q148">
        <v>7.4059628617545341</v>
      </c>
      <c r="R148">
        <v>6.5005584225496538</v>
      </c>
    </row>
    <row r="149" spans="8:20" x14ac:dyDescent="0.2">
      <c r="H149">
        <v>8.5132986791391811</v>
      </c>
      <c r="I149">
        <v>8.0520540462010395</v>
      </c>
      <c r="J149">
        <v>7.7238587738619779</v>
      </c>
      <c r="L149">
        <v>8.8024073167558807</v>
      </c>
      <c r="M149">
        <v>7.8901742153124363</v>
      </c>
      <c r="N149">
        <v>7.1956880777842764</v>
      </c>
      <c r="P149">
        <v>8.8024073167558807</v>
      </c>
      <c r="Q149">
        <v>7.8901742153124363</v>
      </c>
      <c r="R149">
        <v>7.5528577804791004</v>
      </c>
    </row>
    <row r="150" spans="8:20" x14ac:dyDescent="0.2">
      <c r="H150">
        <v>9.4506824065540886</v>
      </c>
      <c r="I150">
        <v>8.2529434448695262</v>
      </c>
      <c r="J150">
        <v>6.6122026565793863</v>
      </c>
      <c r="L150">
        <v>9.587253537685104</v>
      </c>
      <c r="M150">
        <v>7.7466319047025483</v>
      </c>
      <c r="N150">
        <v>7.7466319047025483</v>
      </c>
      <c r="P150">
        <v>9.0246302919344181</v>
      </c>
      <c r="Q150">
        <v>8.2529434448695262</v>
      </c>
      <c r="R150">
        <v>7.7466319047025483</v>
      </c>
    </row>
    <row r="153" spans="8:20" x14ac:dyDescent="0.2">
      <c r="H153" t="s">
        <v>82</v>
      </c>
      <c r="J153" t="s">
        <v>3</v>
      </c>
      <c r="P153" t="s">
        <v>82</v>
      </c>
      <c r="R153" t="s">
        <v>12</v>
      </c>
    </row>
    <row r="155" spans="8:20" ht="17" thickBot="1" x14ac:dyDescent="0.25">
      <c r="H155" t="s">
        <v>83</v>
      </c>
      <c r="P155" t="s">
        <v>83</v>
      </c>
    </row>
    <row r="156" spans="8:20" x14ac:dyDescent="0.2">
      <c r="H156" s="6" t="s">
        <v>84</v>
      </c>
      <c r="I156" s="6" t="s">
        <v>53</v>
      </c>
      <c r="J156" s="6" t="s">
        <v>85</v>
      </c>
      <c r="K156" s="6" t="s">
        <v>22</v>
      </c>
      <c r="L156" s="6" t="s">
        <v>86</v>
      </c>
      <c r="P156" s="6" t="s">
        <v>84</v>
      </c>
      <c r="Q156" s="6" t="s">
        <v>53</v>
      </c>
      <c r="R156" s="6" t="s">
        <v>85</v>
      </c>
      <c r="S156" s="6" t="s">
        <v>22</v>
      </c>
      <c r="T156" s="6" t="s">
        <v>86</v>
      </c>
    </row>
    <row r="157" spans="8:20" x14ac:dyDescent="0.2">
      <c r="H157" t="s">
        <v>4</v>
      </c>
      <c r="I157">
        <v>3</v>
      </c>
      <c r="J157">
        <v>25.537018806462434</v>
      </c>
      <c r="K157">
        <v>8.5123396021541442</v>
      </c>
      <c r="L157">
        <v>0.88138808138558644</v>
      </c>
      <c r="P157" t="s">
        <v>4</v>
      </c>
      <c r="Q157">
        <v>3</v>
      </c>
      <c r="R157">
        <v>25.7220467227501</v>
      </c>
      <c r="S157">
        <v>8.5740155742500335</v>
      </c>
      <c r="T157">
        <v>0.35813309240935193</v>
      </c>
    </row>
    <row r="158" spans="8:20" x14ac:dyDescent="0.2">
      <c r="H158" t="s">
        <v>5</v>
      </c>
      <c r="I158">
        <v>3</v>
      </c>
      <c r="J158">
        <v>23.363558867152598</v>
      </c>
      <c r="K158">
        <v>7.7878529557175327</v>
      </c>
      <c r="L158">
        <v>0.40898879371977848</v>
      </c>
      <c r="P158" t="s">
        <v>5</v>
      </c>
      <c r="Q158">
        <v>3</v>
      </c>
      <c r="R158">
        <v>23.549080521936496</v>
      </c>
      <c r="S158">
        <v>7.849693507312165</v>
      </c>
      <c r="T158">
        <v>0.18057304283360542</v>
      </c>
    </row>
    <row r="159" spans="8:20" ht="17" thickBot="1" x14ac:dyDescent="0.25">
      <c r="H159" s="5" t="s">
        <v>6</v>
      </c>
      <c r="I159" s="5">
        <v>3</v>
      </c>
      <c r="J159" s="5">
        <v>20.836619852991021</v>
      </c>
      <c r="K159" s="5">
        <v>6.9455399509970066</v>
      </c>
      <c r="L159" s="5">
        <v>0.45745125126745806</v>
      </c>
      <c r="P159" s="5" t="s">
        <v>6</v>
      </c>
      <c r="Q159" s="5">
        <v>3</v>
      </c>
      <c r="R159" s="5">
        <v>21.8000481077313</v>
      </c>
      <c r="S159" s="5">
        <v>7.2666827025770999</v>
      </c>
      <c r="T159" s="5">
        <v>0.4495969121403216</v>
      </c>
    </row>
    <row r="162" spans="8:22" ht="17" thickBot="1" x14ac:dyDescent="0.25">
      <c r="H162" t="s">
        <v>87</v>
      </c>
      <c r="P162" t="s">
        <v>87</v>
      </c>
    </row>
    <row r="163" spans="8:22" x14ac:dyDescent="0.2">
      <c r="H163" s="6" t="s">
        <v>88</v>
      </c>
      <c r="I163" s="6" t="s">
        <v>89</v>
      </c>
      <c r="J163" s="6" t="s">
        <v>90</v>
      </c>
      <c r="K163" s="6" t="s">
        <v>91</v>
      </c>
      <c r="L163" s="6" t="s">
        <v>92</v>
      </c>
      <c r="M163" s="6" t="s">
        <v>93</v>
      </c>
      <c r="N163" s="6" t="s">
        <v>94</v>
      </c>
      <c r="P163" s="6" t="s">
        <v>88</v>
      </c>
      <c r="Q163" s="6" t="s">
        <v>89</v>
      </c>
      <c r="R163" s="6" t="s">
        <v>90</v>
      </c>
      <c r="S163" s="6" t="s">
        <v>91</v>
      </c>
      <c r="T163" s="6" t="s">
        <v>92</v>
      </c>
      <c r="U163" s="6" t="s">
        <v>93</v>
      </c>
      <c r="V163" s="6" t="s">
        <v>94</v>
      </c>
    </row>
    <row r="164" spans="8:22" x14ac:dyDescent="0.2">
      <c r="H164" t="s">
        <v>95</v>
      </c>
      <c r="I164">
        <v>3.6892332456524266</v>
      </c>
      <c r="J164">
        <v>2</v>
      </c>
      <c r="K164">
        <v>1.8446166228262133</v>
      </c>
      <c r="L164">
        <v>3.1661293149932037</v>
      </c>
      <c r="M164">
        <v>0.11516642319494087</v>
      </c>
      <c r="N164">
        <v>5.1432528497847176</v>
      </c>
      <c r="P164" t="s">
        <v>95</v>
      </c>
      <c r="Q164">
        <v>2.5736632924475695</v>
      </c>
      <c r="R164">
        <v>2</v>
      </c>
      <c r="S164">
        <v>1.2868316462237848</v>
      </c>
      <c r="T164">
        <v>3.9061854042570765</v>
      </c>
      <c r="U164">
        <v>8.1968891936038166E-2</v>
      </c>
      <c r="V164">
        <v>5.1432528497847176</v>
      </c>
    </row>
    <row r="165" spans="8:22" x14ac:dyDescent="0.2">
      <c r="H165" t="s">
        <v>96</v>
      </c>
      <c r="I165">
        <v>3.4956562527456456</v>
      </c>
      <c r="J165">
        <v>6</v>
      </c>
      <c r="K165">
        <v>0.5826093754576076</v>
      </c>
      <c r="P165" t="s">
        <v>96</v>
      </c>
      <c r="Q165">
        <v>1.976606094766558</v>
      </c>
      <c r="R165">
        <v>6</v>
      </c>
      <c r="S165">
        <v>0.32943434912775965</v>
      </c>
    </row>
    <row r="167" spans="8:22" ht="17" thickBot="1" x14ac:dyDescent="0.25">
      <c r="H167" s="5" t="s">
        <v>97</v>
      </c>
      <c r="I167" s="5">
        <v>7.1848894983980722</v>
      </c>
      <c r="J167" s="5">
        <v>8</v>
      </c>
      <c r="K167" s="5"/>
      <c r="L167" s="5"/>
      <c r="M167" s="5"/>
      <c r="N167" s="5"/>
      <c r="P167" s="5" t="s">
        <v>97</v>
      </c>
      <c r="Q167" s="5">
        <v>4.5502693872141275</v>
      </c>
      <c r="R167" s="5">
        <v>8</v>
      </c>
      <c r="S167" s="5"/>
      <c r="T167" s="5"/>
      <c r="U167" s="5"/>
      <c r="V167" s="5"/>
    </row>
    <row r="170" spans="8:22" x14ac:dyDescent="0.2">
      <c r="H170" t="s">
        <v>82</v>
      </c>
      <c r="J170" t="s">
        <v>11</v>
      </c>
    </row>
    <row r="172" spans="8:22" ht="17" thickBot="1" x14ac:dyDescent="0.25">
      <c r="H172" t="s">
        <v>83</v>
      </c>
    </row>
    <row r="173" spans="8:22" x14ac:dyDescent="0.2">
      <c r="H173" s="6" t="s">
        <v>84</v>
      </c>
      <c r="I173" s="6" t="s">
        <v>53</v>
      </c>
      <c r="J173" s="6" t="s">
        <v>85</v>
      </c>
      <c r="K173" s="6" t="s">
        <v>22</v>
      </c>
      <c r="L173" s="6" t="s">
        <v>86</v>
      </c>
    </row>
    <row r="174" spans="8:22" x14ac:dyDescent="0.2">
      <c r="H174" t="s">
        <v>4</v>
      </c>
      <c r="I174">
        <v>3</v>
      </c>
      <c r="J174">
        <v>26.12564770620666</v>
      </c>
      <c r="K174">
        <v>8.70854923540222</v>
      </c>
      <c r="L174">
        <v>0.86340409017531972</v>
      </c>
    </row>
    <row r="175" spans="8:22" x14ac:dyDescent="0.2">
      <c r="H175" t="s">
        <v>5</v>
      </c>
      <c r="I175">
        <v>3</v>
      </c>
      <c r="J175">
        <v>22.69536749609702</v>
      </c>
      <c r="K175">
        <v>7.5651224986990071</v>
      </c>
      <c r="L175">
        <v>0.19760422694403218</v>
      </c>
    </row>
    <row r="176" spans="8:22" ht="17" thickBot="1" x14ac:dyDescent="0.25">
      <c r="H176" s="5" t="s">
        <v>6</v>
      </c>
      <c r="I176" s="5">
        <v>3</v>
      </c>
      <c r="J176" s="5">
        <v>21.442878405036481</v>
      </c>
      <c r="K176" s="5">
        <v>7.1476261350121604</v>
      </c>
      <c r="L176" s="5">
        <v>0.38990724348843264</v>
      </c>
    </row>
    <row r="179" spans="8:14" ht="17" thickBot="1" x14ac:dyDescent="0.25">
      <c r="H179" t="s">
        <v>87</v>
      </c>
    </row>
    <row r="180" spans="8:14" x14ac:dyDescent="0.2">
      <c r="H180" s="6" t="s">
        <v>88</v>
      </c>
      <c r="I180" s="6" t="s">
        <v>89</v>
      </c>
      <c r="J180" s="6" t="s">
        <v>90</v>
      </c>
      <c r="K180" s="6" t="s">
        <v>91</v>
      </c>
      <c r="L180" s="6" t="s">
        <v>92</v>
      </c>
      <c r="M180" s="6" t="s">
        <v>93</v>
      </c>
      <c r="N180" s="6" t="s">
        <v>94</v>
      </c>
    </row>
    <row r="181" spans="8:14" x14ac:dyDescent="0.2">
      <c r="H181" t="s">
        <v>95</v>
      </c>
      <c r="I181">
        <v>3.9182088412308183</v>
      </c>
      <c r="J181">
        <v>2</v>
      </c>
      <c r="K181">
        <v>1.9591044206154091</v>
      </c>
      <c r="L181">
        <v>4.0507617544498853</v>
      </c>
      <c r="M181">
        <v>7.7029245481777461E-2</v>
      </c>
      <c r="N181">
        <v>5.1432528497847176</v>
      </c>
    </row>
    <row r="182" spans="8:14" x14ac:dyDescent="0.2">
      <c r="H182" t="s">
        <v>96</v>
      </c>
      <c r="I182">
        <v>2.9018311212155687</v>
      </c>
      <c r="J182">
        <v>6</v>
      </c>
      <c r="K182">
        <v>0.48363852020259479</v>
      </c>
    </row>
    <row r="184" spans="8:14" ht="17" thickBot="1" x14ac:dyDescent="0.25">
      <c r="H184" s="5" t="s">
        <v>97</v>
      </c>
      <c r="I184" s="5">
        <v>6.820039962446387</v>
      </c>
      <c r="J184" s="5">
        <v>8</v>
      </c>
      <c r="K184" s="5"/>
      <c r="L184" s="5"/>
      <c r="M184" s="5"/>
      <c r="N18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day</vt:lpstr>
      <vt:lpstr>1 week</vt:lpstr>
      <vt:lpstr>2 weeks</vt:lpstr>
      <vt:lpstr>Statistics water control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c9t6ouh7m2@ethz.ch</dc:creator>
  <cp:lastModifiedBy>c9t6ouh7m2@ethz.ch</cp:lastModifiedBy>
  <cp:lastPrinted>2021-04-05T11:50:32Z</cp:lastPrinted>
  <dcterms:created xsi:type="dcterms:W3CDTF">2021-03-16T13:22:04Z</dcterms:created>
  <dcterms:modified xsi:type="dcterms:W3CDTF">2023-02-15T08:15:19Z</dcterms:modified>
</cp:coreProperties>
</file>