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/polybox/Home Office/Zymo base paper/Raw data dryad/Figure 2/"/>
    </mc:Choice>
  </mc:AlternateContent>
  <xr:revisionPtr revIDLastSave="0" documentId="13_ncr:1_{4CB8F5BB-BB44-6B49-983F-F675128490AF}" xr6:coauthVersionLast="47" xr6:coauthVersionMax="47" xr10:uidLastSave="{00000000-0000-0000-0000-000000000000}"/>
  <bookViews>
    <workbookView xWindow="2720" yWindow="500" windowWidth="44100" windowHeight="26580" xr2:uid="{C0B63A1A-C5F1-F741-8867-59242FB87A8B}"/>
  </bookViews>
  <sheets>
    <sheet name="transfer 1" sheetId="4" r:id="rId1"/>
    <sheet name="transfer 2" sheetId="5" r:id="rId2"/>
    <sheet name="transfer 3" sheetId="6" r:id="rId3"/>
    <sheet name="transfer 4" sheetId="7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6" i="7" l="1"/>
  <c r="AA36" i="7"/>
  <c r="AB36" i="7"/>
  <c r="Z37" i="7"/>
  <c r="AA37" i="7"/>
  <c r="AB37" i="7"/>
  <c r="Z38" i="7"/>
  <c r="AA38" i="7"/>
  <c r="AB38" i="7"/>
  <c r="Z39" i="7"/>
  <c r="AA39" i="7"/>
  <c r="AB39" i="7"/>
  <c r="Z40" i="7"/>
  <c r="AA40" i="7"/>
  <c r="AB40" i="7"/>
  <c r="Z41" i="7"/>
  <c r="AA41" i="7"/>
  <c r="AB41" i="7"/>
  <c r="Z42" i="7"/>
  <c r="AA42" i="7"/>
  <c r="AB42" i="7"/>
  <c r="Z43" i="7"/>
  <c r="AA43" i="7"/>
  <c r="AB43" i="7"/>
  <c r="Z44" i="7"/>
  <c r="AA44" i="7"/>
  <c r="AB44" i="7"/>
  <c r="Z45" i="7"/>
  <c r="AA45" i="7"/>
  <c r="AB45" i="7"/>
  <c r="Z46" i="7"/>
  <c r="AA46" i="7"/>
  <c r="AB46" i="7"/>
  <c r="Z47" i="7"/>
  <c r="AA47" i="7"/>
  <c r="AB47" i="7"/>
  <c r="Z48" i="7"/>
  <c r="AA48" i="7"/>
  <c r="AB48" i="7"/>
  <c r="Z49" i="7"/>
  <c r="AA49" i="7"/>
  <c r="AB49" i="7"/>
  <c r="Z50" i="7"/>
  <c r="AA50" i="7"/>
  <c r="AB50" i="7"/>
  <c r="Z51" i="7"/>
  <c r="AA51" i="7"/>
  <c r="AB51" i="7"/>
  <c r="Z52" i="7"/>
  <c r="AA52" i="7"/>
  <c r="AB52" i="7"/>
  <c r="Z53" i="7"/>
  <c r="AA53" i="7"/>
  <c r="AB53" i="7"/>
  <c r="Z54" i="7"/>
  <c r="AA54" i="7"/>
  <c r="AB54" i="7"/>
  <c r="AA35" i="7"/>
  <c r="AB35" i="7"/>
  <c r="Z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35" i="7"/>
  <c r="AB8" i="7"/>
  <c r="Y35" i="6"/>
  <c r="Y36" i="6"/>
  <c r="Y37" i="6"/>
  <c r="Y38" i="6"/>
  <c r="AB38" i="6" s="1"/>
  <c r="Y39" i="6"/>
  <c r="Y40" i="6"/>
  <c r="Y41" i="6"/>
  <c r="Y42" i="6"/>
  <c r="AB42" i="6" s="1"/>
  <c r="Y43" i="6"/>
  <c r="Y44" i="6"/>
  <c r="Y45" i="6"/>
  <c r="Y46" i="6"/>
  <c r="AB46" i="6" s="1"/>
  <c r="Y47" i="6"/>
  <c r="Y48" i="6"/>
  <c r="Y49" i="6"/>
  <c r="Y34" i="6"/>
  <c r="AB34" i="6" s="1"/>
  <c r="X35" i="6"/>
  <c r="X36" i="6"/>
  <c r="X37" i="6"/>
  <c r="X38" i="6"/>
  <c r="AA38" i="6" s="1"/>
  <c r="X39" i="6"/>
  <c r="X40" i="6"/>
  <c r="X41" i="6"/>
  <c r="X42" i="6"/>
  <c r="AA42" i="6" s="1"/>
  <c r="X43" i="6"/>
  <c r="X44" i="6"/>
  <c r="X45" i="6"/>
  <c r="X46" i="6"/>
  <c r="AA46" i="6" s="1"/>
  <c r="X47" i="6"/>
  <c r="X48" i="6"/>
  <c r="X49" i="6"/>
  <c r="AA50" i="6"/>
  <c r="X34" i="6"/>
  <c r="AA34" i="6" s="1"/>
  <c r="Z35" i="6"/>
  <c r="AA35" i="6"/>
  <c r="AB35" i="6"/>
  <c r="Z36" i="6"/>
  <c r="AA36" i="6"/>
  <c r="AB36" i="6"/>
  <c r="Z37" i="6"/>
  <c r="AA37" i="6"/>
  <c r="AB37" i="6"/>
  <c r="Z38" i="6"/>
  <c r="Z39" i="6"/>
  <c r="AA39" i="6"/>
  <c r="AB39" i="6"/>
  <c r="Z40" i="6"/>
  <c r="AA40" i="6"/>
  <c r="AB40" i="6"/>
  <c r="Z41" i="6"/>
  <c r="AA41" i="6"/>
  <c r="AB41" i="6"/>
  <c r="Z42" i="6"/>
  <c r="Z43" i="6"/>
  <c r="AA43" i="6"/>
  <c r="AB43" i="6"/>
  <c r="Z44" i="6"/>
  <c r="AA44" i="6"/>
  <c r="AB44" i="6"/>
  <c r="Z45" i="6"/>
  <c r="AA45" i="6"/>
  <c r="AB45" i="6"/>
  <c r="Z46" i="6"/>
  <c r="Z47" i="6"/>
  <c r="AA47" i="6"/>
  <c r="AB47" i="6"/>
  <c r="Z48" i="6"/>
  <c r="AA48" i="6"/>
  <c r="AB48" i="6"/>
  <c r="Z49" i="6"/>
  <c r="AA49" i="6"/>
  <c r="AB49" i="6"/>
  <c r="Z50" i="6"/>
  <c r="AB50" i="6"/>
  <c r="Z51" i="6"/>
  <c r="AA51" i="6"/>
  <c r="AB51" i="6"/>
  <c r="Z52" i="6"/>
  <c r="AA52" i="6"/>
  <c r="AB52" i="6"/>
  <c r="Z53" i="6"/>
  <c r="AA53" i="6"/>
  <c r="AB53" i="6"/>
  <c r="Z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34" i="6"/>
  <c r="J67" i="7"/>
  <c r="J66" i="7"/>
  <c r="J65" i="7"/>
  <c r="J64" i="7"/>
  <c r="J55" i="7"/>
  <c r="J54" i="7"/>
  <c r="J53" i="7"/>
  <c r="J52" i="7"/>
  <c r="J41" i="7"/>
  <c r="J40" i="7"/>
  <c r="J39" i="7"/>
  <c r="J38" i="7"/>
  <c r="J62" i="6"/>
  <c r="J61" i="6"/>
  <c r="J60" i="6"/>
  <c r="J59" i="6"/>
  <c r="J50" i="6"/>
  <c r="J49" i="6"/>
  <c r="J48" i="6"/>
  <c r="J47" i="6"/>
  <c r="J40" i="6"/>
  <c r="J39" i="6"/>
  <c r="J38" i="6"/>
  <c r="J37" i="6"/>
  <c r="J36" i="6"/>
  <c r="Z35" i="5"/>
  <c r="AA35" i="5"/>
  <c r="AB35" i="5"/>
  <c r="Z36" i="5"/>
  <c r="AA36" i="5"/>
  <c r="AB36" i="5"/>
  <c r="Z37" i="5"/>
  <c r="AA37" i="5"/>
  <c r="AB37" i="5"/>
  <c r="Z38" i="5"/>
  <c r="AA38" i="5"/>
  <c r="AB38" i="5"/>
  <c r="Z39" i="5"/>
  <c r="AA39" i="5"/>
  <c r="AB39" i="5"/>
  <c r="Z40" i="5"/>
  <c r="AA40" i="5"/>
  <c r="AB40" i="5"/>
  <c r="Z41" i="5"/>
  <c r="AA41" i="5"/>
  <c r="AB41" i="5"/>
  <c r="Z42" i="5"/>
  <c r="AA42" i="5"/>
  <c r="AB42" i="5"/>
  <c r="Z43" i="5"/>
  <c r="AA43" i="5"/>
  <c r="AB43" i="5"/>
  <c r="Z44" i="5"/>
  <c r="AA44" i="5"/>
  <c r="AB44" i="5"/>
  <c r="Z45" i="5"/>
  <c r="AA45" i="5"/>
  <c r="AB45" i="5"/>
  <c r="Z46" i="5"/>
  <c r="AA46" i="5"/>
  <c r="AB46" i="5"/>
  <c r="Z47" i="5"/>
  <c r="AA47" i="5"/>
  <c r="AB47" i="5"/>
  <c r="Z48" i="5"/>
  <c r="AA48" i="5"/>
  <c r="AB48" i="5"/>
  <c r="Z49" i="5"/>
  <c r="AA49" i="5"/>
  <c r="AB49" i="5"/>
  <c r="Z50" i="5"/>
  <c r="AA50" i="5"/>
  <c r="AB50" i="5"/>
  <c r="Z51" i="5"/>
  <c r="AA51" i="5"/>
  <c r="AB51" i="5"/>
  <c r="Z52" i="5"/>
  <c r="AA52" i="5"/>
  <c r="AB52" i="5"/>
  <c r="Z53" i="5"/>
  <c r="AA53" i="5"/>
  <c r="AB53" i="5"/>
  <c r="AA34" i="5"/>
  <c r="AB34" i="5"/>
  <c r="Z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34" i="5"/>
  <c r="K62" i="5"/>
  <c r="K61" i="5"/>
  <c r="K60" i="5"/>
  <c r="K59" i="5"/>
  <c r="K58" i="5"/>
  <c r="K52" i="5"/>
  <c r="K51" i="5"/>
  <c r="K50" i="5"/>
  <c r="K49" i="5"/>
  <c r="K48" i="5"/>
  <c r="K42" i="5"/>
  <c r="K41" i="5"/>
  <c r="K40" i="5"/>
  <c r="K39" i="5"/>
  <c r="K38" i="5"/>
  <c r="AB7" i="7"/>
  <c r="AB5" i="7"/>
  <c r="AB6" i="7"/>
  <c r="AB3" i="7"/>
  <c r="AA4" i="7"/>
  <c r="AB4" i="7" s="1"/>
  <c r="AA5" i="7"/>
  <c r="AA6" i="7"/>
  <c r="AA7" i="7"/>
  <c r="AA8" i="7"/>
  <c r="AA9" i="7"/>
  <c r="AB9" i="7" s="1"/>
  <c r="AA10" i="7"/>
  <c r="AB10" i="7" s="1"/>
  <c r="AA11" i="7"/>
  <c r="AB11" i="7" s="1"/>
  <c r="AA12" i="7"/>
  <c r="AB12" i="7" s="1"/>
  <c r="AA13" i="7"/>
  <c r="AB13" i="7" s="1"/>
  <c r="AA14" i="7"/>
  <c r="AB14" i="7" s="1"/>
  <c r="AA15" i="7"/>
  <c r="AB15" i="7" s="1"/>
  <c r="AA16" i="7"/>
  <c r="AB16" i="7" s="1"/>
  <c r="AA17" i="7"/>
  <c r="AB17" i="7" s="1"/>
  <c r="AA18" i="7"/>
  <c r="AB18" i="7" s="1"/>
  <c r="AA19" i="7"/>
  <c r="AB19" i="7" s="1"/>
  <c r="AA20" i="7"/>
  <c r="AB20" i="7" s="1"/>
  <c r="AA21" i="7"/>
  <c r="AB21" i="7" s="1"/>
  <c r="AA22" i="7"/>
  <c r="AB22" i="7" s="1"/>
  <c r="AA23" i="7"/>
  <c r="AB23" i="7" s="1"/>
  <c r="AA24" i="7"/>
  <c r="AB24" i="7" s="1"/>
  <c r="AA25" i="7"/>
  <c r="AB25" i="7" s="1"/>
  <c r="AA26" i="7"/>
  <c r="AB26" i="7" s="1"/>
  <c r="AA27" i="7"/>
  <c r="AB27" i="7" s="1"/>
  <c r="AA28" i="7"/>
  <c r="AB28" i="7" s="1"/>
  <c r="AA3" i="7"/>
  <c r="AQ58" i="4"/>
  <c r="AR58" i="4"/>
  <c r="AS58" i="4"/>
  <c r="AQ59" i="4"/>
  <c r="AT59" i="4" s="1"/>
  <c r="AR59" i="4"/>
  <c r="AS59" i="4"/>
  <c r="AQ60" i="4"/>
  <c r="AU60" i="4" s="1"/>
  <c r="AR60" i="4"/>
  <c r="AS60" i="4"/>
  <c r="AQ61" i="4"/>
  <c r="AU61" i="4" s="1"/>
  <c r="AR61" i="4"/>
  <c r="AS61" i="4"/>
  <c r="AT61" i="4" s="1"/>
  <c r="AV25" i="4"/>
  <c r="AV26" i="4"/>
  <c r="AV27" i="4"/>
  <c r="AV28" i="4"/>
  <c r="AU25" i="4"/>
  <c r="AU26" i="4"/>
  <c r="AU27" i="4"/>
  <c r="AU28" i="4"/>
  <c r="AF7" i="4"/>
  <c r="AF6" i="4"/>
  <c r="AF5" i="4"/>
  <c r="AF4" i="4"/>
  <c r="AF3" i="4"/>
  <c r="AF29" i="4"/>
  <c r="AF28" i="4"/>
  <c r="AF27" i="4"/>
  <c r="AF26" i="4"/>
  <c r="AF25" i="4"/>
  <c r="AF17" i="4"/>
  <c r="AF16" i="4"/>
  <c r="AF15" i="4"/>
  <c r="AF14" i="4"/>
  <c r="AF13" i="4"/>
  <c r="R8" i="7"/>
  <c r="R7" i="7"/>
  <c r="R4" i="7"/>
  <c r="R5" i="7"/>
  <c r="R6" i="7"/>
  <c r="R3" i="7"/>
  <c r="Q4" i="7"/>
  <c r="Q5" i="7"/>
  <c r="Q6" i="7"/>
  <c r="Q7" i="7"/>
  <c r="Q8" i="7"/>
  <c r="Q9" i="7"/>
  <c r="R9" i="7" s="1"/>
  <c r="Q10" i="7"/>
  <c r="R10" i="7" s="1"/>
  <c r="Q11" i="7"/>
  <c r="R11" i="7" s="1"/>
  <c r="Q12" i="7"/>
  <c r="R12" i="7" s="1"/>
  <c r="Q13" i="7"/>
  <c r="R13" i="7" s="1"/>
  <c r="Q14" i="7"/>
  <c r="R14" i="7" s="1"/>
  <c r="Q15" i="7"/>
  <c r="R15" i="7" s="1"/>
  <c r="Q16" i="7"/>
  <c r="R16" i="7" s="1"/>
  <c r="Q17" i="7"/>
  <c r="R17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3" i="7"/>
  <c r="D40" i="7"/>
  <c r="E40" i="7" s="1"/>
  <c r="D41" i="7"/>
  <c r="E41" i="7" s="1"/>
  <c r="D42" i="7"/>
  <c r="E42" i="7" s="1"/>
  <c r="D43" i="7"/>
  <c r="E43" i="7" s="1"/>
  <c r="D38" i="7"/>
  <c r="E38" i="7" s="1"/>
  <c r="C40" i="7"/>
  <c r="C41" i="7"/>
  <c r="C42" i="7"/>
  <c r="C43" i="7"/>
  <c r="C38" i="7"/>
  <c r="H8" i="7"/>
  <c r="H7" i="7"/>
  <c r="H4" i="7"/>
  <c r="H5" i="7"/>
  <c r="H6" i="7"/>
  <c r="H3" i="7"/>
  <c r="G4" i="7"/>
  <c r="G5" i="7"/>
  <c r="G6" i="7"/>
  <c r="G7" i="7"/>
  <c r="G8" i="7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3" i="7"/>
  <c r="C39" i="7" l="1"/>
  <c r="D39" i="7"/>
  <c r="E39" i="7" s="1"/>
  <c r="AU59" i="4"/>
  <c r="AT58" i="4"/>
  <c r="AU58" i="4"/>
  <c r="AT60" i="4"/>
  <c r="C63" i="7"/>
  <c r="D63" i="7"/>
  <c r="C62" i="7"/>
  <c r="D62" i="7"/>
  <c r="D61" i="7"/>
  <c r="C61" i="7"/>
  <c r="D60" i="7"/>
  <c r="C60" i="7"/>
  <c r="D59" i="7"/>
  <c r="E59" i="7" s="1"/>
  <c r="C59" i="7"/>
  <c r="C58" i="7"/>
  <c r="D58" i="7"/>
  <c r="E58" i="7" s="1"/>
  <c r="C57" i="7"/>
  <c r="D57" i="7"/>
  <c r="E57" i="7" s="1"/>
  <c r="C56" i="7"/>
  <c r="D56" i="7"/>
  <c r="E56" i="7" s="1"/>
  <c r="C55" i="7"/>
  <c r="D55" i="7"/>
  <c r="E55" i="7" s="1"/>
  <c r="D54" i="7"/>
  <c r="E54" i="7" s="1"/>
  <c r="C54" i="7"/>
  <c r="D53" i="7"/>
  <c r="E53" i="7" s="1"/>
  <c r="C53" i="7"/>
  <c r="D52" i="7"/>
  <c r="E52" i="7" s="1"/>
  <c r="C52" i="7"/>
  <c r="D51" i="7"/>
  <c r="E51" i="7" s="1"/>
  <c r="C51" i="7"/>
  <c r="C50" i="7"/>
  <c r="D50" i="7"/>
  <c r="E50" i="7" s="1"/>
  <c r="C49" i="7"/>
  <c r="D49" i="7"/>
  <c r="E49" i="7" s="1"/>
  <c r="C48" i="7"/>
  <c r="D48" i="7"/>
  <c r="E48" i="7" s="1"/>
  <c r="D47" i="7"/>
  <c r="E47" i="7" s="1"/>
  <c r="C47" i="7"/>
  <c r="D46" i="7"/>
  <c r="E46" i="7" s="1"/>
  <c r="C46" i="7"/>
  <c r="D45" i="7"/>
  <c r="E45" i="7" s="1"/>
  <c r="C45" i="7"/>
  <c r="D44" i="7"/>
  <c r="E44" i="7" s="1"/>
  <c r="C44" i="7"/>
  <c r="AB8" i="6" l="1"/>
  <c r="AB7" i="6"/>
  <c r="AB4" i="6"/>
  <c r="AB5" i="6"/>
  <c r="AB6" i="6"/>
  <c r="AB3" i="6"/>
  <c r="AA4" i="6"/>
  <c r="AA5" i="6"/>
  <c r="AA6" i="6"/>
  <c r="AA7" i="6"/>
  <c r="AA8" i="6"/>
  <c r="AA9" i="6"/>
  <c r="AB9" i="6" s="1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3" i="6"/>
  <c r="R8" i="6"/>
  <c r="R7" i="6"/>
  <c r="R4" i="6"/>
  <c r="R5" i="6"/>
  <c r="R6" i="6"/>
  <c r="R3" i="6"/>
  <c r="Q4" i="6"/>
  <c r="Q5" i="6"/>
  <c r="Q6" i="6"/>
  <c r="Q7" i="6"/>
  <c r="Q8" i="6"/>
  <c r="Q9" i="6"/>
  <c r="R9" i="6" s="1"/>
  <c r="Q10" i="6"/>
  <c r="R10" i="6" s="1"/>
  <c r="Q11" i="6"/>
  <c r="R11" i="6" s="1"/>
  <c r="Q12" i="6"/>
  <c r="R12" i="6" s="1"/>
  <c r="Q13" i="6"/>
  <c r="R13" i="6" s="1"/>
  <c r="Q14" i="6"/>
  <c r="R14" i="6" s="1"/>
  <c r="Q15" i="6"/>
  <c r="R15" i="6" s="1"/>
  <c r="Q16" i="6"/>
  <c r="R16" i="6" s="1"/>
  <c r="Q17" i="6"/>
  <c r="R17" i="6" s="1"/>
  <c r="Q18" i="6"/>
  <c r="R18" i="6" s="1"/>
  <c r="Q19" i="6"/>
  <c r="R19" i="6" s="1"/>
  <c r="Q20" i="6"/>
  <c r="R20" i="6" s="1"/>
  <c r="Q21" i="6"/>
  <c r="R21" i="6" s="1"/>
  <c r="Q22" i="6"/>
  <c r="R22" i="6" s="1"/>
  <c r="Q23" i="6"/>
  <c r="R23" i="6" s="1"/>
  <c r="Q24" i="6"/>
  <c r="R24" i="6" s="1"/>
  <c r="Q25" i="6"/>
  <c r="R25" i="6" s="1"/>
  <c r="Q26" i="6"/>
  <c r="R26" i="6" s="1"/>
  <c r="Q27" i="6"/>
  <c r="R27" i="6" s="1"/>
  <c r="Q28" i="6"/>
  <c r="R28" i="6" s="1"/>
  <c r="Q3" i="6"/>
  <c r="D37" i="6"/>
  <c r="E37" i="6" s="1"/>
  <c r="D38" i="6"/>
  <c r="E38" i="6" s="1"/>
  <c r="D39" i="6"/>
  <c r="E39" i="6" s="1"/>
  <c r="D40" i="6"/>
  <c r="E40" i="6" s="1"/>
  <c r="D41" i="6"/>
  <c r="E41" i="6" s="1"/>
  <c r="D36" i="6"/>
  <c r="E36" i="6" s="1"/>
  <c r="C37" i="6"/>
  <c r="C38" i="6"/>
  <c r="C39" i="6"/>
  <c r="C40" i="6"/>
  <c r="C41" i="6"/>
  <c r="C36" i="6"/>
  <c r="H8" i="6"/>
  <c r="H4" i="6"/>
  <c r="H5" i="6"/>
  <c r="H6" i="6"/>
  <c r="H7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3" i="6"/>
  <c r="AB8" i="5"/>
  <c r="AB4" i="5"/>
  <c r="AB5" i="5"/>
  <c r="AB6" i="5"/>
  <c r="AB7" i="5"/>
  <c r="AB3" i="5"/>
  <c r="AA4" i="5"/>
  <c r="AA5" i="5"/>
  <c r="AA6" i="5"/>
  <c r="AA7" i="5"/>
  <c r="AA8" i="5"/>
  <c r="AA9" i="5"/>
  <c r="AB9" i="5" s="1"/>
  <c r="AA10" i="5"/>
  <c r="AB10" i="5" s="1"/>
  <c r="AA11" i="5"/>
  <c r="AB11" i="5" s="1"/>
  <c r="AA12" i="5"/>
  <c r="AB12" i="5" s="1"/>
  <c r="AA13" i="5"/>
  <c r="AB13" i="5" s="1"/>
  <c r="AA14" i="5"/>
  <c r="AB14" i="5" s="1"/>
  <c r="AA15" i="5"/>
  <c r="AB15" i="5" s="1"/>
  <c r="AA16" i="5"/>
  <c r="AB16" i="5" s="1"/>
  <c r="AA17" i="5"/>
  <c r="AB17" i="5" s="1"/>
  <c r="AA18" i="5"/>
  <c r="AB18" i="5" s="1"/>
  <c r="AA19" i="5"/>
  <c r="AB19" i="5" s="1"/>
  <c r="AA20" i="5"/>
  <c r="AB20" i="5" s="1"/>
  <c r="AA21" i="5"/>
  <c r="AB21" i="5" s="1"/>
  <c r="AA22" i="5"/>
  <c r="AB22" i="5" s="1"/>
  <c r="AA23" i="5"/>
  <c r="AB23" i="5" s="1"/>
  <c r="AA24" i="5"/>
  <c r="AB24" i="5" s="1"/>
  <c r="AA25" i="5"/>
  <c r="AB25" i="5" s="1"/>
  <c r="AA26" i="5"/>
  <c r="AB26" i="5" s="1"/>
  <c r="AA27" i="5"/>
  <c r="AB27" i="5" s="1"/>
  <c r="AA28" i="5"/>
  <c r="AB28" i="5" s="1"/>
  <c r="AA3" i="5"/>
  <c r="R5" i="5"/>
  <c r="R3" i="5"/>
  <c r="Q4" i="5"/>
  <c r="R4" i="5" s="1"/>
  <c r="Q5" i="5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R23" i="5" s="1"/>
  <c r="Q24" i="5"/>
  <c r="R24" i="5" s="1"/>
  <c r="Q25" i="5"/>
  <c r="R25" i="5" s="1"/>
  <c r="Q26" i="5"/>
  <c r="R26" i="5" s="1"/>
  <c r="Q27" i="5"/>
  <c r="R27" i="5" s="1"/>
  <c r="Q28" i="5"/>
  <c r="R28" i="5" s="1"/>
  <c r="Q3" i="5"/>
  <c r="G19" i="5"/>
  <c r="H5" i="5"/>
  <c r="C40" i="5" s="1"/>
  <c r="H7" i="5"/>
  <c r="C42" i="5" s="1"/>
  <c r="H3" i="5"/>
  <c r="D38" i="5" s="1"/>
  <c r="E38" i="5" s="1"/>
  <c r="G4" i="5"/>
  <c r="H4" i="5" s="1"/>
  <c r="G5" i="5"/>
  <c r="G6" i="5"/>
  <c r="H6" i="5" s="1"/>
  <c r="G7" i="5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H19" i="5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3" i="5"/>
  <c r="AA4" i="4"/>
  <c r="AB4" i="4" s="1"/>
  <c r="AT4" i="4" s="1"/>
  <c r="AS37" i="4" s="1"/>
  <c r="AA5" i="4"/>
  <c r="AB5" i="4" s="1"/>
  <c r="AT5" i="4" s="1"/>
  <c r="AS38" i="4" s="1"/>
  <c r="AA6" i="4"/>
  <c r="AB6" i="4" s="1"/>
  <c r="AT6" i="4" s="1"/>
  <c r="AS39" i="4" s="1"/>
  <c r="AA7" i="4"/>
  <c r="AB7" i="4" s="1"/>
  <c r="AT7" i="4" s="1"/>
  <c r="AS40" i="4" s="1"/>
  <c r="AA8" i="4"/>
  <c r="AB8" i="4" s="1"/>
  <c r="AT8" i="4" s="1"/>
  <c r="AS41" i="4" s="1"/>
  <c r="AA9" i="4"/>
  <c r="AB9" i="4" s="1"/>
  <c r="AA10" i="4"/>
  <c r="AB10" i="4" s="1"/>
  <c r="AA11" i="4"/>
  <c r="AB11" i="4" s="1"/>
  <c r="AT11" i="4" s="1"/>
  <c r="AS44" i="4" s="1"/>
  <c r="AA12" i="4"/>
  <c r="AB12" i="4" s="1"/>
  <c r="AA13" i="4"/>
  <c r="AB13" i="4" s="1"/>
  <c r="AT13" i="4" s="1"/>
  <c r="AS46" i="4" s="1"/>
  <c r="AA14" i="4"/>
  <c r="AB14" i="4" s="1"/>
  <c r="AT14" i="4" s="1"/>
  <c r="AS47" i="4" s="1"/>
  <c r="AA15" i="4"/>
  <c r="AB15" i="4" s="1"/>
  <c r="AT15" i="4" s="1"/>
  <c r="AS48" i="4" s="1"/>
  <c r="AA16" i="4"/>
  <c r="AB16" i="4" s="1"/>
  <c r="AT16" i="4" s="1"/>
  <c r="AS49" i="4" s="1"/>
  <c r="AA17" i="4"/>
  <c r="AB17" i="4" s="1"/>
  <c r="AT17" i="4" s="1"/>
  <c r="AS50" i="4" s="1"/>
  <c r="AA18" i="4"/>
  <c r="AB18" i="4" s="1"/>
  <c r="AT18" i="4" s="1"/>
  <c r="AS51" i="4" s="1"/>
  <c r="AA19" i="4"/>
  <c r="AB19" i="4" s="1"/>
  <c r="AT19" i="4" s="1"/>
  <c r="AS52" i="4" s="1"/>
  <c r="AA20" i="4"/>
  <c r="AB20" i="4" s="1"/>
  <c r="AT20" i="4" s="1"/>
  <c r="AS53" i="4" s="1"/>
  <c r="AA21" i="4"/>
  <c r="AB21" i="4" s="1"/>
  <c r="AT21" i="4" s="1"/>
  <c r="AS54" i="4" s="1"/>
  <c r="AA22" i="4"/>
  <c r="AB22" i="4" s="1"/>
  <c r="AT22" i="4" s="1"/>
  <c r="AS55" i="4" s="1"/>
  <c r="AA23" i="4"/>
  <c r="AB23" i="4" s="1"/>
  <c r="AT23" i="4" s="1"/>
  <c r="AS56" i="4" s="1"/>
  <c r="AA24" i="4"/>
  <c r="AB24" i="4" s="1"/>
  <c r="AT24" i="4" s="1"/>
  <c r="AS57" i="4" s="1"/>
  <c r="AA25" i="4"/>
  <c r="AB25" i="4" s="1"/>
  <c r="AA26" i="4"/>
  <c r="AB26" i="4" s="1"/>
  <c r="AA27" i="4"/>
  <c r="AB27" i="4" s="1"/>
  <c r="AA28" i="4"/>
  <c r="AB28" i="4" s="1"/>
  <c r="AA3" i="4"/>
  <c r="AB3" i="4" s="1"/>
  <c r="AT3" i="4" s="1"/>
  <c r="AS36" i="4" s="1"/>
  <c r="Q4" i="4"/>
  <c r="R4" i="4" s="1"/>
  <c r="AS4" i="4" s="1"/>
  <c r="AR37" i="4" s="1"/>
  <c r="Q5" i="4"/>
  <c r="Q6" i="4"/>
  <c r="R6" i="4" s="1"/>
  <c r="AS6" i="4" s="1"/>
  <c r="AR39" i="4" s="1"/>
  <c r="Q7" i="4"/>
  <c r="R7" i="4" s="1"/>
  <c r="AS7" i="4" s="1"/>
  <c r="AR40" i="4" s="1"/>
  <c r="Q8" i="4"/>
  <c r="R8" i="4" s="1"/>
  <c r="AS8" i="4" s="1"/>
  <c r="AR41" i="4" s="1"/>
  <c r="Q9" i="4"/>
  <c r="R9" i="4" s="1"/>
  <c r="Q10" i="4"/>
  <c r="R10" i="4" s="1"/>
  <c r="Q11" i="4"/>
  <c r="R11" i="4" s="1"/>
  <c r="Q12" i="4"/>
  <c r="R12" i="4" s="1"/>
  <c r="Q13" i="4"/>
  <c r="R13" i="4" s="1"/>
  <c r="AS13" i="4" s="1"/>
  <c r="AR46" i="4" s="1"/>
  <c r="Q14" i="4"/>
  <c r="R14" i="4" s="1"/>
  <c r="AS14" i="4" s="1"/>
  <c r="AR47" i="4" s="1"/>
  <c r="Q15" i="4"/>
  <c r="R15" i="4" s="1"/>
  <c r="AS15" i="4" s="1"/>
  <c r="AR48" i="4" s="1"/>
  <c r="Q16" i="4"/>
  <c r="R16" i="4" s="1"/>
  <c r="AS16" i="4" s="1"/>
  <c r="AR49" i="4" s="1"/>
  <c r="Q17" i="4"/>
  <c r="R17" i="4" s="1"/>
  <c r="AS17" i="4" s="1"/>
  <c r="AR50" i="4" s="1"/>
  <c r="Q18" i="4"/>
  <c r="R18" i="4" s="1"/>
  <c r="AS18" i="4" s="1"/>
  <c r="AR51" i="4" s="1"/>
  <c r="Q19" i="4"/>
  <c r="R19" i="4" s="1"/>
  <c r="AS19" i="4" s="1"/>
  <c r="AR52" i="4" s="1"/>
  <c r="Q20" i="4"/>
  <c r="R20" i="4" s="1"/>
  <c r="AS20" i="4" s="1"/>
  <c r="AR53" i="4" s="1"/>
  <c r="Q21" i="4"/>
  <c r="R21" i="4" s="1"/>
  <c r="AS21" i="4" s="1"/>
  <c r="AR54" i="4" s="1"/>
  <c r="Q22" i="4"/>
  <c r="R22" i="4" s="1"/>
  <c r="AS22" i="4" s="1"/>
  <c r="AR55" i="4" s="1"/>
  <c r="Q23" i="4"/>
  <c r="R23" i="4" s="1"/>
  <c r="AS23" i="4" s="1"/>
  <c r="AR56" i="4" s="1"/>
  <c r="Q24" i="4"/>
  <c r="R24" i="4" s="1"/>
  <c r="AS24" i="4" s="1"/>
  <c r="AR57" i="4" s="1"/>
  <c r="Q25" i="4"/>
  <c r="R25" i="4" s="1"/>
  <c r="Q26" i="4"/>
  <c r="R26" i="4" s="1"/>
  <c r="Q27" i="4"/>
  <c r="R27" i="4" s="1"/>
  <c r="Q28" i="4"/>
  <c r="R5" i="4"/>
  <c r="AS5" i="4" s="1"/>
  <c r="AR38" i="4" s="1"/>
  <c r="R28" i="4"/>
  <c r="Q3" i="4"/>
  <c r="R3" i="4" s="1"/>
  <c r="AS3" i="4" s="1"/>
  <c r="AR36" i="4" s="1"/>
  <c r="G4" i="4"/>
  <c r="H4" i="4" s="1"/>
  <c r="AR4" i="4" s="1"/>
  <c r="G5" i="4"/>
  <c r="H5" i="4" s="1"/>
  <c r="G6" i="4"/>
  <c r="H6" i="4" s="1"/>
  <c r="G7" i="4"/>
  <c r="H7" i="4" s="1"/>
  <c r="G8" i="4"/>
  <c r="H8" i="4" s="1"/>
  <c r="AR8" i="4" s="1"/>
  <c r="G9" i="4"/>
  <c r="H9" i="4" s="1"/>
  <c r="G11" i="4"/>
  <c r="H11" i="4" s="1"/>
  <c r="G12" i="4"/>
  <c r="H12" i="4" s="1"/>
  <c r="G13" i="4"/>
  <c r="H13" i="4" s="1"/>
  <c r="AR13" i="4" s="1"/>
  <c r="G14" i="4"/>
  <c r="H14" i="4" s="1"/>
  <c r="AR14" i="4" s="1"/>
  <c r="G15" i="4"/>
  <c r="H15" i="4" s="1"/>
  <c r="AR15" i="4" s="1"/>
  <c r="G16" i="4"/>
  <c r="H16" i="4" s="1"/>
  <c r="AR16" i="4" s="1"/>
  <c r="G17" i="4"/>
  <c r="H17" i="4" s="1"/>
  <c r="AR17" i="4" s="1"/>
  <c r="G18" i="4"/>
  <c r="H18" i="4" s="1"/>
  <c r="AR18" i="4" s="1"/>
  <c r="G19" i="4"/>
  <c r="H19" i="4" s="1"/>
  <c r="AR19" i="4" s="1"/>
  <c r="G20" i="4"/>
  <c r="H20" i="4" s="1"/>
  <c r="AR20" i="4" s="1"/>
  <c r="G21" i="4"/>
  <c r="H21" i="4" s="1"/>
  <c r="AR21" i="4" s="1"/>
  <c r="G22" i="4"/>
  <c r="H22" i="4" s="1"/>
  <c r="AR22" i="4" s="1"/>
  <c r="G23" i="4"/>
  <c r="H23" i="4" s="1"/>
  <c r="AR23" i="4" s="1"/>
  <c r="G24" i="4"/>
  <c r="H24" i="4" s="1"/>
  <c r="AR24" i="4" s="1"/>
  <c r="G25" i="4"/>
  <c r="H25" i="4" s="1"/>
  <c r="G26" i="4"/>
  <c r="H26" i="4" s="1"/>
  <c r="H27" i="4"/>
  <c r="G28" i="4"/>
  <c r="H28" i="4" s="1"/>
  <c r="G3" i="4"/>
  <c r="H3" i="4" s="1"/>
  <c r="AV8" i="4" l="1"/>
  <c r="AW8" i="4" s="1"/>
  <c r="AQ41" i="4"/>
  <c r="AU8" i="4"/>
  <c r="AS10" i="4"/>
  <c r="AQ56" i="4"/>
  <c r="AV23" i="4"/>
  <c r="AW23" i="4" s="1"/>
  <c r="AU23" i="4"/>
  <c r="AQ48" i="4"/>
  <c r="AV15" i="4"/>
  <c r="AW15" i="4" s="1"/>
  <c r="AU15" i="4"/>
  <c r="AR7" i="4"/>
  <c r="AS9" i="4"/>
  <c r="AR42" i="4" s="1"/>
  <c r="AT10" i="4"/>
  <c r="AS43" i="4" s="1"/>
  <c r="AV16" i="4"/>
  <c r="AW16" i="4" s="1"/>
  <c r="AU16" i="4"/>
  <c r="AQ49" i="4"/>
  <c r="AV22" i="4"/>
  <c r="AW22" i="4" s="1"/>
  <c r="AU22" i="4"/>
  <c r="AQ55" i="4"/>
  <c r="AV14" i="4"/>
  <c r="AW14" i="4" s="1"/>
  <c r="AU14" i="4"/>
  <c r="AQ47" i="4"/>
  <c r="AR6" i="4"/>
  <c r="AT9" i="4"/>
  <c r="AS42" i="4" s="1"/>
  <c r="AV24" i="4"/>
  <c r="AW24" i="4" s="1"/>
  <c r="AU24" i="4"/>
  <c r="AQ57" i="4"/>
  <c r="AR3" i="4"/>
  <c r="AU21" i="4"/>
  <c r="AQ54" i="4"/>
  <c r="AV21" i="4"/>
  <c r="AW21" i="4" s="1"/>
  <c r="AU13" i="4"/>
  <c r="AV13" i="4"/>
  <c r="AW13" i="4" s="1"/>
  <c r="AQ46" i="4"/>
  <c r="AQ53" i="4"/>
  <c r="AV20" i="4"/>
  <c r="AW20" i="4" s="1"/>
  <c r="AU20" i="4"/>
  <c r="AQ52" i="4"/>
  <c r="AV19" i="4"/>
  <c r="AW19" i="4" s="1"/>
  <c r="AU19" i="4"/>
  <c r="AR11" i="4"/>
  <c r="AR5" i="4"/>
  <c r="AQ37" i="4"/>
  <c r="AU4" i="4"/>
  <c r="AV4" i="4"/>
  <c r="AW4" i="4" s="1"/>
  <c r="AQ51" i="4"/>
  <c r="AV18" i="4"/>
  <c r="AW18" i="4" s="1"/>
  <c r="AU18" i="4"/>
  <c r="AR10" i="4"/>
  <c r="AS12" i="4"/>
  <c r="AR45" i="4" s="1"/>
  <c r="AR12" i="4"/>
  <c r="AQ50" i="4"/>
  <c r="AV17" i="4"/>
  <c r="AW17" i="4" s="1"/>
  <c r="AU17" i="4"/>
  <c r="AR9" i="4"/>
  <c r="AS11" i="4"/>
  <c r="AR44" i="4" s="1"/>
  <c r="AT12" i="4"/>
  <c r="AS45" i="4" s="1"/>
  <c r="D61" i="6"/>
  <c r="C61" i="6"/>
  <c r="D60" i="6"/>
  <c r="C60" i="6"/>
  <c r="C59" i="6"/>
  <c r="D59" i="6"/>
  <c r="C58" i="6"/>
  <c r="D58" i="6"/>
  <c r="D57" i="6"/>
  <c r="E57" i="6" s="1"/>
  <c r="C57" i="6"/>
  <c r="D56" i="6"/>
  <c r="E56" i="6" s="1"/>
  <c r="C56" i="6"/>
  <c r="C55" i="6"/>
  <c r="D55" i="6"/>
  <c r="E55" i="6" s="1"/>
  <c r="C54" i="6"/>
  <c r="D54" i="6"/>
  <c r="E54" i="6" s="1"/>
  <c r="D53" i="6"/>
  <c r="E53" i="6" s="1"/>
  <c r="C53" i="6"/>
  <c r="D52" i="6"/>
  <c r="E52" i="6" s="1"/>
  <c r="C52" i="6"/>
  <c r="C51" i="6"/>
  <c r="D51" i="6"/>
  <c r="E51" i="6" s="1"/>
  <c r="C50" i="6"/>
  <c r="D50" i="6"/>
  <c r="E50" i="6" s="1"/>
  <c r="D49" i="6"/>
  <c r="E49" i="6" s="1"/>
  <c r="C49" i="6"/>
  <c r="D48" i="6"/>
  <c r="E48" i="6" s="1"/>
  <c r="C48" i="6"/>
  <c r="C47" i="6"/>
  <c r="D47" i="6"/>
  <c r="E47" i="6" s="1"/>
  <c r="D46" i="6"/>
  <c r="E46" i="6" s="1"/>
  <c r="C46" i="6"/>
  <c r="D45" i="6"/>
  <c r="E45" i="6" s="1"/>
  <c r="C45" i="6"/>
  <c r="D44" i="6"/>
  <c r="E44" i="6" s="1"/>
  <c r="C44" i="6"/>
  <c r="C43" i="6"/>
  <c r="D43" i="6"/>
  <c r="E43" i="6" s="1"/>
  <c r="C42" i="6"/>
  <c r="D42" i="6"/>
  <c r="E42" i="6" s="1"/>
  <c r="C43" i="5"/>
  <c r="D43" i="5"/>
  <c r="E43" i="5" s="1"/>
  <c r="C41" i="5"/>
  <c r="D41" i="5"/>
  <c r="E41" i="5" s="1"/>
  <c r="C39" i="5"/>
  <c r="D39" i="5"/>
  <c r="E39" i="5" s="1"/>
  <c r="C38" i="5"/>
  <c r="D42" i="5"/>
  <c r="E42" i="5" s="1"/>
  <c r="D40" i="5"/>
  <c r="E40" i="5" s="1"/>
  <c r="C63" i="5"/>
  <c r="D63" i="5"/>
  <c r="D62" i="5"/>
  <c r="C62" i="5"/>
  <c r="D61" i="5"/>
  <c r="C61" i="5"/>
  <c r="C60" i="5"/>
  <c r="D60" i="5"/>
  <c r="D59" i="5"/>
  <c r="E59" i="5" s="1"/>
  <c r="C59" i="5"/>
  <c r="D58" i="5"/>
  <c r="E58" i="5" s="1"/>
  <c r="C58" i="5"/>
  <c r="C57" i="5"/>
  <c r="D57" i="5"/>
  <c r="E57" i="5" s="1"/>
  <c r="C56" i="5"/>
  <c r="D56" i="5"/>
  <c r="E56" i="5" s="1"/>
  <c r="D55" i="5"/>
  <c r="E55" i="5" s="1"/>
  <c r="C55" i="5"/>
  <c r="D54" i="5"/>
  <c r="E54" i="5" s="1"/>
  <c r="C54" i="5"/>
  <c r="C53" i="5"/>
  <c r="D53" i="5"/>
  <c r="E53" i="5" s="1"/>
  <c r="D52" i="5"/>
  <c r="E52" i="5" s="1"/>
  <c r="C52" i="5"/>
  <c r="D51" i="5"/>
  <c r="E51" i="5" s="1"/>
  <c r="C51" i="5"/>
  <c r="D50" i="5"/>
  <c r="E50" i="5" s="1"/>
  <c r="C50" i="5"/>
  <c r="D49" i="5"/>
  <c r="E49" i="5" s="1"/>
  <c r="C49" i="5"/>
  <c r="D48" i="5"/>
  <c r="E48" i="5" s="1"/>
  <c r="C48" i="5"/>
  <c r="D47" i="5"/>
  <c r="E47" i="5" s="1"/>
  <c r="C47" i="5"/>
  <c r="D46" i="5"/>
  <c r="E46" i="5" s="1"/>
  <c r="C46" i="5"/>
  <c r="D45" i="5"/>
  <c r="E45" i="5" s="1"/>
  <c r="C45" i="5"/>
  <c r="C44" i="5"/>
  <c r="D44" i="5"/>
  <c r="E44" i="5" s="1"/>
  <c r="AT52" i="4" l="1"/>
  <c r="AU52" i="4"/>
  <c r="AV52" i="4" s="1"/>
  <c r="AT54" i="4"/>
  <c r="AU54" i="4"/>
  <c r="AV54" i="4" s="1"/>
  <c r="AT53" i="4"/>
  <c r="AU53" i="4"/>
  <c r="AV53" i="4" s="1"/>
  <c r="AT47" i="4"/>
  <c r="AU47" i="4"/>
  <c r="AV47" i="4" s="1"/>
  <c r="AT56" i="4"/>
  <c r="AU56" i="4"/>
  <c r="AV56" i="4" s="1"/>
  <c r="AT41" i="4"/>
  <c r="AU41" i="4"/>
  <c r="AV41" i="4" s="1"/>
  <c r="AT48" i="4"/>
  <c r="AU48" i="4"/>
  <c r="AV48" i="4" s="1"/>
  <c r="AT50" i="4"/>
  <c r="AU50" i="4"/>
  <c r="AV50" i="4" s="1"/>
  <c r="AT37" i="4"/>
  <c r="AU37" i="4"/>
  <c r="AV37" i="4" s="1"/>
  <c r="AT49" i="4"/>
  <c r="AU49" i="4"/>
  <c r="AV49" i="4" s="1"/>
  <c r="AT46" i="4"/>
  <c r="AU46" i="4"/>
  <c r="AV46" i="4" s="1"/>
  <c r="AT57" i="4"/>
  <c r="AU57" i="4"/>
  <c r="AV57" i="4" s="1"/>
  <c r="AT51" i="4"/>
  <c r="AU51" i="4"/>
  <c r="AV51" i="4" s="1"/>
  <c r="AT55" i="4"/>
  <c r="AU55" i="4"/>
  <c r="AV55" i="4" s="1"/>
  <c r="AQ45" i="4"/>
  <c r="AU12" i="4"/>
  <c r="AV12" i="4"/>
  <c r="AW12" i="4" s="1"/>
  <c r="AQ40" i="4"/>
  <c r="AV7" i="4"/>
  <c r="AW7" i="4" s="1"/>
  <c r="AU7" i="4"/>
  <c r="AU10" i="4"/>
  <c r="AV10" i="4"/>
  <c r="AW10" i="4" s="1"/>
  <c r="AR43" i="4"/>
  <c r="AQ42" i="4"/>
  <c r="AV9" i="4"/>
  <c r="AW9" i="4" s="1"/>
  <c r="AU9" i="4"/>
  <c r="AV6" i="4"/>
  <c r="AW6" i="4" s="1"/>
  <c r="AU6" i="4"/>
  <c r="AQ39" i="4"/>
  <c r="AV5" i="4"/>
  <c r="AW5" i="4" s="1"/>
  <c r="AU5" i="4"/>
  <c r="AQ38" i="4"/>
  <c r="AU3" i="4"/>
  <c r="AV3" i="4"/>
  <c r="AW3" i="4" s="1"/>
  <c r="AQ36" i="4"/>
  <c r="AQ44" i="4"/>
  <c r="AV11" i="4"/>
  <c r="AW11" i="4" s="1"/>
  <c r="AU11" i="4"/>
  <c r="AT38" i="4" l="1"/>
  <c r="AU38" i="4"/>
  <c r="AV38" i="4" s="1"/>
  <c r="AT42" i="4"/>
  <c r="AU42" i="4"/>
  <c r="AV42" i="4" s="1"/>
  <c r="AT43" i="4"/>
  <c r="AU43" i="4"/>
  <c r="AV43" i="4" s="1"/>
  <c r="AT45" i="4"/>
  <c r="AU45" i="4"/>
  <c r="AV45" i="4" s="1"/>
  <c r="AT44" i="4"/>
  <c r="AU44" i="4"/>
  <c r="AV44" i="4" s="1"/>
  <c r="AT40" i="4"/>
  <c r="AU40" i="4"/>
  <c r="AV40" i="4" s="1"/>
  <c r="AT39" i="4"/>
  <c r="AU39" i="4"/>
  <c r="AV39" i="4" s="1"/>
  <c r="AU36" i="4"/>
  <c r="AV36" i="4" s="1"/>
  <c r="AT36" i="4"/>
</calcChain>
</file>

<file path=xl/sharedStrings.xml><?xml version="1.0" encoding="utf-8"?>
<sst xmlns="http://schemas.openxmlformats.org/spreadsheetml/2006/main" count="1179" uniqueCount="62">
  <si>
    <t>Strain</t>
  </si>
  <si>
    <t>1A5</t>
  </si>
  <si>
    <t>1E4</t>
  </si>
  <si>
    <t>3D7</t>
  </si>
  <si>
    <t>3D1</t>
  </si>
  <si>
    <t>H2O</t>
  </si>
  <si>
    <t>Measur.1</t>
  </si>
  <si>
    <t>Measur. 2</t>
  </si>
  <si>
    <t>Measur. 3</t>
  </si>
  <si>
    <t>Measur. 4</t>
  </si>
  <si>
    <t>Average</t>
  </si>
  <si>
    <t>mm/day</t>
  </si>
  <si>
    <t>n.a.</t>
  </si>
  <si>
    <t>Rep 1</t>
  </si>
  <si>
    <t>Rep 2</t>
  </si>
  <si>
    <t>Rep 3</t>
  </si>
  <si>
    <t>average</t>
  </si>
  <si>
    <t>GJV1 10^10</t>
  </si>
  <si>
    <t>GJV1 10^9</t>
  </si>
  <si>
    <t>GJV1 10^7</t>
  </si>
  <si>
    <t>GJV1 10^6</t>
  </si>
  <si>
    <t>GJV1 10^8</t>
  </si>
  <si>
    <t>GJV1 10^5</t>
  </si>
  <si>
    <t>Dilution</t>
  </si>
  <si>
    <t>1000x</t>
  </si>
  <si>
    <t>100x</t>
  </si>
  <si>
    <t>10'000x</t>
  </si>
  <si>
    <t>100'000x</t>
  </si>
  <si>
    <t>st.dev</t>
  </si>
  <si>
    <t>confidence</t>
  </si>
  <si>
    <t>Comment: 1A5 1000x Rep 1 has a value even though the plate in transfer 1 was fully contaminated (whole swarm). Dilution seems to have removed the contamination</t>
  </si>
  <si>
    <t>confidence interval</t>
  </si>
  <si>
    <t>1A5 100x</t>
  </si>
  <si>
    <t>1A5 1000x</t>
  </si>
  <si>
    <t>1A5 100'000x</t>
  </si>
  <si>
    <t>1A5 10'000x</t>
  </si>
  <si>
    <t>total cells</t>
  </si>
  <si>
    <t>Total cells</t>
  </si>
  <si>
    <t>stdev</t>
  </si>
  <si>
    <t>1E4 100x</t>
  </si>
  <si>
    <t>1E4 1000x</t>
  </si>
  <si>
    <t>1E4 10'000x</t>
  </si>
  <si>
    <t>1E4 100'000x</t>
  </si>
  <si>
    <t>3D7 100x</t>
  </si>
  <si>
    <t>3D7 1000x</t>
  </si>
  <si>
    <t>3D7 10'000x</t>
  </si>
  <si>
    <t>3D7 100'000x</t>
  </si>
  <si>
    <t>3D1 100x</t>
  </si>
  <si>
    <t>3D1 1000x</t>
  </si>
  <si>
    <t>3D1 10'000x</t>
  </si>
  <si>
    <t>3D1 100'000x</t>
  </si>
  <si>
    <t>Log</t>
  </si>
  <si>
    <t>GJV1 10^8 cells</t>
  </si>
  <si>
    <t>GJV1 10^7 cells</t>
  </si>
  <si>
    <t>GJV1 10^6 cells</t>
  </si>
  <si>
    <t>GJV1 10^5 cells</t>
  </si>
  <si>
    <t>GJV1 10^4 cells</t>
  </si>
  <si>
    <t>GJV1 10^3 cells</t>
  </si>
  <si>
    <t>H2O 100x</t>
  </si>
  <si>
    <t>H2O 1000x</t>
  </si>
  <si>
    <t>H2O 10'000x</t>
  </si>
  <si>
    <t>H2O 100'000x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</si>
</sst>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H2O 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'transfer 1'!$H$68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'transfer 1'!$I$67:$L$67</c:f>
              <c:numCache>
                <c:formatCode>General</c:formatCode>
                <c:ptCount val="4"/>
              </c:numCache>
            </c:numRef>
          </c:cat>
          <c:val>
            <c:numRef>
              <c:f>'transfer 1'!$I$68:$L$68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375-3C4A-99CF-D76F7BCCC572}"/>
            </c:ext>
          </c:extLst>
        </c:ser>
        <c:ser>
          <c:idx val="1"/>
          <c:order val="1"/>
          <c:tx>
            <c:strRef>
              <c:f>'transfer 1'!$H$69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'transfer 1'!$I$67:$L$67</c:f>
              <c:numCache>
                <c:formatCode>General</c:formatCode>
                <c:ptCount val="4"/>
              </c:numCache>
            </c:numRef>
          </c:cat>
          <c:val>
            <c:numRef>
              <c:f>'transfer 1'!$I$69:$L$69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F375-3C4A-99CF-D76F7BCCC572}"/>
            </c:ext>
          </c:extLst>
        </c:ser>
        <c:ser>
          <c:idx val="2"/>
          <c:order val="2"/>
          <c:tx>
            <c:strRef>
              <c:f>'transfer 1'!$H$70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'transfer 1'!$I$67:$L$67</c:f>
              <c:numCache>
                <c:formatCode>General</c:formatCode>
                <c:ptCount val="4"/>
              </c:numCache>
            </c:numRef>
          </c:cat>
          <c:val>
            <c:numRef>
              <c:f>'transfer 1'!$I$70:$L$70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375-3C4A-99CF-D76F7BCCC572}"/>
            </c:ext>
          </c:extLst>
        </c:ser>
        <c:ser>
          <c:idx val="3"/>
          <c:order val="3"/>
          <c:tx>
            <c:strRef>
              <c:f>'transfer 1'!$H$71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'transfer 1'!$I$67:$L$67</c:f>
              <c:numCache>
                <c:formatCode>General</c:formatCode>
                <c:ptCount val="4"/>
              </c:numCache>
            </c:numRef>
          </c:cat>
          <c:val>
            <c:numRef>
              <c:f>'transfer 1'!$I$71:$L$71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F375-3C4A-99CF-D76F7BCCC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952415"/>
        <c:axId val="2003038383"/>
      </c:barChart>
      <c:catAx>
        <c:axId val="198795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03038383"/>
        <c:crosses val="autoZero"/>
        <c:auto val="1"/>
        <c:lblAlgn val="ctr"/>
        <c:lblOffset val="100"/>
        <c:noMultiLvlLbl val="0"/>
      </c:catAx>
      <c:valAx>
        <c:axId val="2003038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mm/day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79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155074365704287E-3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'transfer 3'!$I$59:$I$62</c:f>
              <c:numCache>
                <c:formatCode>General</c:formatCode>
                <c:ptCount val="4"/>
                <c:pt idx="0">
                  <c:v>4.0625</c:v>
                </c:pt>
                <c:pt idx="1">
                  <c:v>3.1875</c:v>
                </c:pt>
                <c:pt idx="2">
                  <c:v>2.75</c:v>
                </c:pt>
                <c:pt idx="3">
                  <c:v>2.3125</c:v>
                </c:pt>
              </c:numCache>
            </c:numRef>
          </c:xVal>
          <c:yVal>
            <c:numRef>
              <c:f>'transfer 3'!$J$59:$J$62</c:f>
              <c:numCache>
                <c:formatCode>General</c:formatCode>
                <c:ptCount val="4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0-4D18-B27A-3D77A2B1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7808"/>
        <c:axId val="564296496"/>
      </c:scatterChart>
      <c:valAx>
        <c:axId val="5642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4296496"/>
        <c:crosses val="autoZero"/>
        <c:crossBetween val="midCat"/>
      </c:valAx>
      <c:valAx>
        <c:axId val="564296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429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5986439195100613E-3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'transfer 4'!$I$38:$I$41</c:f>
              <c:numCache>
                <c:formatCode>General</c:formatCode>
                <c:ptCount val="4"/>
                <c:pt idx="0">
                  <c:v>4.4375</c:v>
                </c:pt>
                <c:pt idx="1">
                  <c:v>4.1875</c:v>
                </c:pt>
                <c:pt idx="2">
                  <c:v>2.75</c:v>
                </c:pt>
                <c:pt idx="3">
                  <c:v>2.3125</c:v>
                </c:pt>
              </c:numCache>
            </c:numRef>
          </c:xVal>
          <c:yVal>
            <c:numRef>
              <c:f>'transfer 4'!$J$38:$J$41</c:f>
              <c:numCache>
                <c:formatCode>General</c:formatCode>
                <c:ptCount val="4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E-4CDB-BBA1-861AA35E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85672"/>
        <c:axId val="564286000"/>
      </c:scatterChart>
      <c:valAx>
        <c:axId val="56428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4286000"/>
        <c:crosses val="autoZero"/>
        <c:crossBetween val="midCat"/>
      </c:valAx>
      <c:valAx>
        <c:axId val="564286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428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2191382327209102E-2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'transfer 4'!$I$52:$I$55</c:f>
              <c:numCache>
                <c:formatCode>General</c:formatCode>
                <c:ptCount val="4"/>
                <c:pt idx="0">
                  <c:v>4.375</c:v>
                </c:pt>
                <c:pt idx="1">
                  <c:v>4.0625</c:v>
                </c:pt>
                <c:pt idx="2">
                  <c:v>2.625</c:v>
                </c:pt>
                <c:pt idx="3">
                  <c:v>2.0625</c:v>
                </c:pt>
              </c:numCache>
            </c:numRef>
          </c:xVal>
          <c:yVal>
            <c:numRef>
              <c:f>'transfer 4'!$J$52:$J$55</c:f>
              <c:numCache>
                <c:formatCode>General</c:formatCode>
                <c:ptCount val="4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F-43CE-AADE-17BAE9B57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02400"/>
        <c:axId val="564304040"/>
      </c:scatterChart>
      <c:valAx>
        <c:axId val="5643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4304040"/>
        <c:crosses val="autoZero"/>
        <c:crossBetween val="midCat"/>
      </c:valAx>
      <c:valAx>
        <c:axId val="564304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430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246281714785652E-2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'transfer 4'!$I$64:$I$67</c:f>
              <c:numCache>
                <c:formatCode>General</c:formatCode>
                <c:ptCount val="4"/>
                <c:pt idx="0">
                  <c:v>4.25</c:v>
                </c:pt>
                <c:pt idx="1">
                  <c:v>3.6875</c:v>
                </c:pt>
                <c:pt idx="2">
                  <c:v>2.5</c:v>
                </c:pt>
                <c:pt idx="3">
                  <c:v>2.125</c:v>
                </c:pt>
              </c:numCache>
            </c:numRef>
          </c:xVal>
          <c:yVal>
            <c:numRef>
              <c:f>'transfer 4'!$J$64:$J$67</c:f>
              <c:numCache>
                <c:formatCode>General</c:formatCode>
                <c:ptCount val="4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5-4407-96F0-05CC560E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4856"/>
        <c:axId val="564292560"/>
      </c:scatterChart>
      <c:valAx>
        <c:axId val="56429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4292560"/>
        <c:crosses val="autoZero"/>
        <c:crossBetween val="midCat"/>
      </c:valAx>
      <c:valAx>
        <c:axId val="56429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429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'transfer 1'!$AF$2</c:f>
              <c:strCache>
                <c:ptCount val="1"/>
                <c:pt idx="0">
                  <c:v>total cells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0474628171478563E-3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'transfer 1'!$AE$3:$AE$7</c:f>
              <c:numCache>
                <c:formatCode>General</c:formatCode>
                <c:ptCount val="5"/>
                <c:pt idx="0">
                  <c:v>4.1875</c:v>
                </c:pt>
                <c:pt idx="1">
                  <c:v>3.375</c:v>
                </c:pt>
                <c:pt idx="2">
                  <c:v>2.8125</c:v>
                </c:pt>
                <c:pt idx="3">
                  <c:v>2.4375</c:v>
                </c:pt>
                <c:pt idx="4">
                  <c:v>1.9375</c:v>
                </c:pt>
              </c:numCache>
            </c:numRef>
          </c:xVal>
          <c:yVal>
            <c:numRef>
              <c:f>'transfer 1'!$AF$3:$AF$7</c:f>
              <c:numCache>
                <c:formatCode>General</c:formatCode>
                <c:ptCount val="5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9-FB40-88D8-3B4210035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42991"/>
        <c:axId val="1306944639"/>
      </c:scatterChart>
      <c:valAx>
        <c:axId val="130694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6944639"/>
        <c:crosses val="autoZero"/>
        <c:crossBetween val="midCat"/>
      </c:valAx>
      <c:valAx>
        <c:axId val="1306944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694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'transfer 1'!$AF$12</c:f>
              <c:strCache>
                <c:ptCount val="1"/>
                <c:pt idx="0">
                  <c:v>total cells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261920384951881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'transfer 1'!$AE$13:$AE$17</c:f>
              <c:numCache>
                <c:formatCode>General</c:formatCode>
                <c:ptCount val="5"/>
                <c:pt idx="0">
                  <c:v>4.1875</c:v>
                </c:pt>
                <c:pt idx="1">
                  <c:v>3.9375</c:v>
                </c:pt>
                <c:pt idx="2">
                  <c:v>2.875</c:v>
                </c:pt>
                <c:pt idx="3">
                  <c:v>2.1875</c:v>
                </c:pt>
                <c:pt idx="4">
                  <c:v>1.875</c:v>
                </c:pt>
              </c:numCache>
            </c:numRef>
          </c:xVal>
          <c:yVal>
            <c:numRef>
              <c:f>'transfer 1'!$AF$13:$AF$17</c:f>
              <c:numCache>
                <c:formatCode>General</c:formatCode>
                <c:ptCount val="5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E-8E4B-9576-0000C4398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508751"/>
        <c:axId val="1264416031"/>
      </c:scatterChart>
      <c:valAx>
        <c:axId val="13115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4416031"/>
        <c:crosses val="autoZero"/>
        <c:crossBetween val="midCat"/>
      </c:valAx>
      <c:valAx>
        <c:axId val="1264416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1150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'transfer 1'!$AF$24</c:f>
              <c:strCache>
                <c:ptCount val="1"/>
                <c:pt idx="0">
                  <c:v>total cells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6541119860017497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'transfer 1'!$AE$25:$AE$29</c:f>
              <c:numCache>
                <c:formatCode>General</c:formatCode>
                <c:ptCount val="5"/>
                <c:pt idx="0">
                  <c:v>4.3125</c:v>
                </c:pt>
                <c:pt idx="1">
                  <c:v>3.6875</c:v>
                </c:pt>
                <c:pt idx="2">
                  <c:v>2.9375</c:v>
                </c:pt>
                <c:pt idx="3">
                  <c:v>2.5625</c:v>
                </c:pt>
                <c:pt idx="4">
                  <c:v>1.8125</c:v>
                </c:pt>
              </c:numCache>
            </c:numRef>
          </c:xVal>
          <c:yVal>
            <c:numRef>
              <c:f>'transfer 1'!$AF$25:$AF$29</c:f>
              <c:numCache>
                <c:formatCode>General</c:formatCode>
                <c:ptCount val="5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7-194D-9475-046ADBBFE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78527"/>
        <c:axId val="1304082895"/>
      </c:scatterChart>
      <c:valAx>
        <c:axId val="130387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4082895"/>
        <c:crosses val="autoZero"/>
        <c:crossBetween val="midCat"/>
      </c:valAx>
      <c:valAx>
        <c:axId val="13040828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387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3648075240594927E-2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'transfer 2'!$J$38:$J$42</c:f>
              <c:numCache>
                <c:formatCode>General</c:formatCode>
                <c:ptCount val="5"/>
                <c:pt idx="0">
                  <c:v>4.3125</c:v>
                </c:pt>
                <c:pt idx="1">
                  <c:v>4</c:v>
                </c:pt>
                <c:pt idx="2">
                  <c:v>2.9375</c:v>
                </c:pt>
                <c:pt idx="3">
                  <c:v>2.6875</c:v>
                </c:pt>
                <c:pt idx="4">
                  <c:v>2</c:v>
                </c:pt>
              </c:numCache>
            </c:numRef>
          </c:xVal>
          <c:yVal>
            <c:numRef>
              <c:f>'transfer 2'!$K$38:$K$42</c:f>
              <c:numCache>
                <c:formatCode>General</c:formatCode>
                <c:ptCount val="5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4-4B3E-B0BF-69AABC4D2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45608"/>
        <c:axId val="520344952"/>
      </c:scatterChart>
      <c:valAx>
        <c:axId val="5203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20344952"/>
        <c:crosses val="autoZero"/>
        <c:crossBetween val="midCat"/>
      </c:valAx>
      <c:valAx>
        <c:axId val="520344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203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0314741907261593E-2"/>
                  <c:y val="-0.18097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'transfer 2'!$J$48:$J$52</c:f>
              <c:numCache>
                <c:formatCode>General</c:formatCode>
                <c:ptCount val="5"/>
                <c:pt idx="0">
                  <c:v>4.3125</c:v>
                </c:pt>
                <c:pt idx="1">
                  <c:v>4.1875</c:v>
                </c:pt>
                <c:pt idx="2">
                  <c:v>3.25</c:v>
                </c:pt>
                <c:pt idx="3">
                  <c:v>2.4375</c:v>
                </c:pt>
                <c:pt idx="4">
                  <c:v>1.9375</c:v>
                </c:pt>
              </c:numCache>
            </c:numRef>
          </c:xVal>
          <c:yVal>
            <c:numRef>
              <c:f>'transfer 2'!$K$48:$K$52</c:f>
              <c:numCache>
                <c:formatCode>General</c:formatCode>
                <c:ptCount val="5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8-431C-8CE8-7EE90BD7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00712"/>
        <c:axId val="533896448"/>
      </c:scatterChart>
      <c:valAx>
        <c:axId val="53390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3896448"/>
        <c:crosses val="autoZero"/>
        <c:crossBetween val="midCat"/>
      </c:valAx>
      <c:valAx>
        <c:axId val="533896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390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8639545056867891E-4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'transfer 2'!$J$58:$J$62</c:f>
              <c:numCache>
                <c:formatCode>General</c:formatCode>
                <c:ptCount val="5"/>
                <c:pt idx="0">
                  <c:v>4.375</c:v>
                </c:pt>
                <c:pt idx="1">
                  <c:v>3.75</c:v>
                </c:pt>
                <c:pt idx="2">
                  <c:v>2.75</c:v>
                </c:pt>
                <c:pt idx="3">
                  <c:v>2.5625</c:v>
                </c:pt>
                <c:pt idx="4">
                  <c:v>2.125</c:v>
                </c:pt>
              </c:numCache>
            </c:numRef>
          </c:xVal>
          <c:yVal>
            <c:numRef>
              <c:f>'transfer 2'!$K$58:$K$62</c:f>
              <c:numCache>
                <c:formatCode>General</c:formatCode>
                <c:ptCount val="5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5-4228-A77D-29A14197A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56216"/>
        <c:axId val="535160152"/>
      </c:scatterChart>
      <c:valAx>
        <c:axId val="53515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5160152"/>
        <c:crosses val="autoZero"/>
        <c:crossBetween val="midCat"/>
      </c:valAx>
      <c:valAx>
        <c:axId val="535160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515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6482939632545933E-4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'transfer 3'!$I$36:$I$40</c:f>
              <c:numCache>
                <c:formatCode>General</c:formatCode>
                <c:ptCount val="5"/>
                <c:pt idx="0">
                  <c:v>4.25</c:v>
                </c:pt>
                <c:pt idx="1">
                  <c:v>3.75</c:v>
                </c:pt>
                <c:pt idx="2">
                  <c:v>3</c:v>
                </c:pt>
                <c:pt idx="3">
                  <c:v>2.4375</c:v>
                </c:pt>
                <c:pt idx="4">
                  <c:v>2.125</c:v>
                </c:pt>
              </c:numCache>
            </c:numRef>
          </c:xVal>
          <c:yVal>
            <c:numRef>
              <c:f>'transfer 3'!$J$36:$J$40</c:f>
              <c:numCache>
                <c:formatCode>General</c:formatCode>
                <c:ptCount val="5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4-4412-B947-E91C9482E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68088"/>
        <c:axId val="564069072"/>
      </c:scatterChart>
      <c:valAx>
        <c:axId val="56406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4069072"/>
        <c:crosses val="autoZero"/>
        <c:crossBetween val="midCat"/>
      </c:valAx>
      <c:valAx>
        <c:axId val="564069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406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0975503062117236E-3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'transfer 3'!$I$47:$I$50</c:f>
              <c:numCache>
                <c:formatCode>General</c:formatCode>
                <c:ptCount val="4"/>
                <c:pt idx="0">
                  <c:v>4</c:v>
                </c:pt>
                <c:pt idx="1">
                  <c:v>3.375</c:v>
                </c:pt>
                <c:pt idx="2">
                  <c:v>2.6875</c:v>
                </c:pt>
                <c:pt idx="3">
                  <c:v>2.125</c:v>
                </c:pt>
              </c:numCache>
            </c:numRef>
          </c:xVal>
          <c:yVal>
            <c:numRef>
              <c:f>'transfer 3'!$J$47:$J$50</c:f>
              <c:numCache>
                <c:formatCode>General</c:formatCode>
                <c:ptCount val="4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4-4A54-980D-9BC06B834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93104"/>
        <c:axId val="524993432"/>
      </c:scatterChart>
      <c:valAx>
        <c:axId val="5249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24993432"/>
        <c:crosses val="autoZero"/>
        <c:crossBetween val="midCat"/>
      </c:valAx>
      <c:valAx>
        <c:axId val="524993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249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412750</xdr:colOff>
      <xdr:row>83</xdr:row>
      <xdr:rowOff>139700</xdr:rowOff>
    </xdr:from>
    <xdr:to>
      <xdr:col>21</xdr:col>
      <xdr:colOff>793750</xdr:colOff>
      <xdr:row>97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B34D1A-33C9-974E-8903-E685D0313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666750</xdr:colOff>
      <xdr:row>0</xdr:row>
      <xdr:rowOff>50800</xdr:rowOff>
    </xdr:from>
    <xdr:to>
      <xdr:col>38</xdr:col>
      <xdr:colOff>209550</xdr:colOff>
      <xdr:row>13</xdr:row>
      <xdr:rowOff>152400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2A23E60-ABFD-0F4C-934F-603FD33FA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660400</xdr:colOff>
      <xdr:row>14</xdr:row>
      <xdr:rowOff>63500</xdr:rowOff>
    </xdr:from>
    <xdr:to>
      <xdr:col>38</xdr:col>
      <xdr:colOff>203200</xdr:colOff>
      <xdr:row>27</xdr:row>
      <xdr:rowOff>165100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0C2ADC2-562A-BD49-A127-F11AF6452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673100</xdr:colOff>
      <xdr:row>28</xdr:row>
      <xdr:rowOff>88900</xdr:rowOff>
    </xdr:from>
    <xdr:to>
      <xdr:col>38</xdr:col>
      <xdr:colOff>215900</xdr:colOff>
      <xdr:row>41</xdr:row>
      <xdr:rowOff>190500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31DDCBF-71D1-4F44-B53B-DB65C77F7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289152</xdr:colOff>
      <xdr:row>32</xdr:row>
      <xdr:rowOff>145596</xdr:rowOff>
    </xdr:from>
    <xdr:to>
      <xdr:col>17</xdr:col>
      <xdr:colOff>676954</xdr:colOff>
      <xdr:row>46</xdr:row>
      <xdr:rowOff>126546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A0954-0F62-4758-B219-0E2A313C3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302759</xdr:colOff>
      <xdr:row>47</xdr:row>
      <xdr:rowOff>97970</xdr:rowOff>
    </xdr:from>
    <xdr:to>
      <xdr:col>17</xdr:col>
      <xdr:colOff>690561</xdr:colOff>
      <xdr:row>61</xdr:row>
      <xdr:rowOff>78920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9DF3B-8A8B-4994-9CD0-5E2BB3E81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295956</xdr:colOff>
      <xdr:row>62</xdr:row>
      <xdr:rowOff>23133</xdr:rowOff>
    </xdr:from>
    <xdr:to>
      <xdr:col>17</xdr:col>
      <xdr:colOff>683758</xdr:colOff>
      <xdr:row>76</xdr:row>
      <xdr:rowOff>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41184B-0B2E-4964-9CB1-9FFCD2A67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134937</xdr:colOff>
      <xdr:row>30</xdr:row>
      <xdr:rowOff>192086</xdr:rowOff>
    </xdr:from>
    <xdr:to>
      <xdr:col>16</xdr:col>
      <xdr:colOff>500062</xdr:colOff>
      <xdr:row>44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3C37F-A3A3-44C4-9CD6-BD98FF96B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126999</xdr:colOff>
      <xdr:row>45</xdr:row>
      <xdr:rowOff>120648</xdr:rowOff>
    </xdr:from>
    <xdr:to>
      <xdr:col>16</xdr:col>
      <xdr:colOff>492124</xdr:colOff>
      <xdr:row>59</xdr:row>
      <xdr:rowOff>85723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DB200-8E94-418D-BA79-5C595B86F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150812</xdr:colOff>
      <xdr:row>60</xdr:row>
      <xdr:rowOff>73023</xdr:rowOff>
    </xdr:from>
    <xdr:to>
      <xdr:col>16</xdr:col>
      <xdr:colOff>515937</xdr:colOff>
      <xdr:row>74</xdr:row>
      <xdr:rowOff>38098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BEEC9-439E-4F9F-853F-122BCEC4E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486454</xdr:colOff>
      <xdr:row>32</xdr:row>
      <xdr:rowOff>111578</xdr:rowOff>
    </xdr:from>
    <xdr:to>
      <xdr:col>16</xdr:col>
      <xdr:colOff>37418</xdr:colOff>
      <xdr:row>46</xdr:row>
      <xdr:rowOff>92528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69DDF-4D51-41D3-BA04-1570326D4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500062</xdr:colOff>
      <xdr:row>47</xdr:row>
      <xdr:rowOff>43542</xdr:rowOff>
    </xdr:from>
    <xdr:to>
      <xdr:col>16</xdr:col>
      <xdr:colOff>51026</xdr:colOff>
      <xdr:row>61</xdr:row>
      <xdr:rowOff>24492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9A2C2-2E46-48F4-9BEC-78AB5552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486455</xdr:colOff>
      <xdr:row>62</xdr:row>
      <xdr:rowOff>84365</xdr:rowOff>
    </xdr:from>
    <xdr:to>
      <xdr:col>16</xdr:col>
      <xdr:colOff>37419</xdr:colOff>
      <xdr:row>76</xdr:row>
      <xdr:rowOff>65315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F7C4F4-C89F-406B-9335-D0CA1B03F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412D-A545-5C4D-8D44-E1490EF2EF2B}">
  <dimension ref="A1:AW68"/>
  <sheetViews>
    <sheetView tabSelected="1" zoomScale="80" zoomScaleNormal="80" workbookViewId="0">
      <selection activeCell="AA48" sqref="AA48"/>
    </sheetView>
  </sheetViews>
  <sheetFormatPr baseColWidth="10" defaultColWidth="11" defaultRowHeight="16" x14ac:dyDescent="0.2"/>
  <cols>
    <col min="42" max="42" width="15.33203125" customWidth="1"/>
    <col min="44" max="49" width="12.1640625" bestFit="1" customWidth="1"/>
  </cols>
  <sheetData>
    <row r="1" spans="1:49" x14ac:dyDescent="0.2">
      <c r="A1" t="s">
        <v>13</v>
      </c>
      <c r="K1" t="s">
        <v>14</v>
      </c>
      <c r="U1" t="s">
        <v>15</v>
      </c>
      <c r="AP1" t="s">
        <v>37</v>
      </c>
    </row>
    <row r="2" spans="1:49" x14ac:dyDescent="0.2">
      <c r="A2" t="s">
        <v>0</v>
      </c>
      <c r="B2" t="s">
        <v>23</v>
      </c>
      <c r="C2" t="s">
        <v>6</v>
      </c>
      <c r="D2" t="s">
        <v>7</v>
      </c>
      <c r="E2" t="s">
        <v>8</v>
      </c>
      <c r="F2" t="s">
        <v>9</v>
      </c>
      <c r="G2" t="s">
        <v>16</v>
      </c>
      <c r="H2" t="s">
        <v>11</v>
      </c>
      <c r="K2" t="s">
        <v>0</v>
      </c>
      <c r="L2" t="s">
        <v>23</v>
      </c>
      <c r="M2" t="s">
        <v>6</v>
      </c>
      <c r="N2" t="s">
        <v>7</v>
      </c>
      <c r="O2" t="s">
        <v>8</v>
      </c>
      <c r="P2" t="s">
        <v>9</v>
      </c>
      <c r="Q2" t="s">
        <v>16</v>
      </c>
      <c r="R2" t="s">
        <v>11</v>
      </c>
      <c r="U2" t="s">
        <v>0</v>
      </c>
      <c r="V2" t="s">
        <v>23</v>
      </c>
      <c r="W2" t="s">
        <v>6</v>
      </c>
      <c r="X2" t="s">
        <v>7</v>
      </c>
      <c r="Y2" t="s">
        <v>8</v>
      </c>
      <c r="Z2" t="s">
        <v>9</v>
      </c>
      <c r="AA2" t="s">
        <v>16</v>
      </c>
      <c r="AB2" t="s">
        <v>11</v>
      </c>
      <c r="AE2" t="s">
        <v>11</v>
      </c>
      <c r="AF2" t="s">
        <v>36</v>
      </c>
      <c r="AP2" t="s">
        <v>0</v>
      </c>
      <c r="AQ2" t="s">
        <v>23</v>
      </c>
      <c r="AR2" t="s">
        <v>13</v>
      </c>
      <c r="AS2" t="s">
        <v>14</v>
      </c>
      <c r="AT2" t="s">
        <v>15</v>
      </c>
      <c r="AU2" t="s">
        <v>10</v>
      </c>
      <c r="AV2" t="s">
        <v>38</v>
      </c>
      <c r="AW2" t="s">
        <v>29</v>
      </c>
    </row>
    <row r="3" spans="1:49" x14ac:dyDescent="0.2">
      <c r="A3" t="s">
        <v>17</v>
      </c>
      <c r="B3" t="s">
        <v>12</v>
      </c>
      <c r="C3">
        <v>18</v>
      </c>
      <c r="D3">
        <v>16</v>
      </c>
      <c r="E3">
        <v>16</v>
      </c>
      <c r="F3">
        <v>17</v>
      </c>
      <c r="G3">
        <f>AVERAGE(C3:F3)</f>
        <v>16.75</v>
      </c>
      <c r="H3">
        <f>(G3/4)</f>
        <v>4.1875</v>
      </c>
      <c r="K3" t="s">
        <v>17</v>
      </c>
      <c r="L3" t="s">
        <v>12</v>
      </c>
      <c r="M3">
        <v>16</v>
      </c>
      <c r="N3">
        <v>17</v>
      </c>
      <c r="O3">
        <v>17</v>
      </c>
      <c r="P3">
        <v>17</v>
      </c>
      <c r="Q3">
        <f>AVERAGE(M3:P3)</f>
        <v>16.75</v>
      </c>
      <c r="R3">
        <f>(Q3/4)</f>
        <v>4.1875</v>
      </c>
      <c r="U3" t="s">
        <v>17</v>
      </c>
      <c r="V3" t="s">
        <v>12</v>
      </c>
      <c r="W3">
        <v>17</v>
      </c>
      <c r="X3">
        <v>18</v>
      </c>
      <c r="Y3">
        <v>17</v>
      </c>
      <c r="Z3">
        <v>17</v>
      </c>
      <c r="AA3">
        <f>AVERAGE(W3:Z3)</f>
        <v>17.25</v>
      </c>
      <c r="AB3">
        <f>(AA3/4)</f>
        <v>4.3125</v>
      </c>
      <c r="AE3">
        <v>4.1875</v>
      </c>
      <c r="AF3" s="4">
        <f>1*10^8</f>
        <v>100000000</v>
      </c>
      <c r="AP3" t="s">
        <v>17</v>
      </c>
      <c r="AQ3" t="s">
        <v>12</v>
      </c>
      <c r="AR3">
        <f>(2.6227*H3^12.275)</f>
        <v>113043093.11948416</v>
      </c>
      <c r="AS3">
        <f>(22.488*R3^10.154)</f>
        <v>46481493.64808201</v>
      </c>
      <c r="AT3">
        <f>(9.8831*AB3^10.711)</f>
        <v>62155085.236377157</v>
      </c>
      <c r="AU3">
        <f>AVERAGE(AR3,AS3,AT3)</f>
        <v>73893224.001314446</v>
      </c>
      <c r="AV3">
        <f>STDEV(AR3,AS3,AT3)</f>
        <v>34798700.511607222</v>
      </c>
      <c r="AW3">
        <f>CONFIDENCE(0.05,AV3,3)</f>
        <v>39377713.063323908</v>
      </c>
    </row>
    <row r="4" spans="1:49" x14ac:dyDescent="0.2">
      <c r="A4" t="s">
        <v>18</v>
      </c>
      <c r="B4" t="s">
        <v>12</v>
      </c>
      <c r="C4">
        <v>13</v>
      </c>
      <c r="D4">
        <v>13</v>
      </c>
      <c r="E4">
        <v>14</v>
      </c>
      <c r="F4">
        <v>14</v>
      </c>
      <c r="G4">
        <f t="shared" ref="G4:G28" si="0">AVERAGE(C4:F4)</f>
        <v>13.5</v>
      </c>
      <c r="H4">
        <f t="shared" ref="H4:H28" si="1">(G4/4)</f>
        <v>3.375</v>
      </c>
      <c r="K4" t="s">
        <v>18</v>
      </c>
      <c r="L4" t="s">
        <v>12</v>
      </c>
      <c r="M4">
        <v>16</v>
      </c>
      <c r="N4">
        <v>16</v>
      </c>
      <c r="O4">
        <v>16</v>
      </c>
      <c r="P4">
        <v>15</v>
      </c>
      <c r="Q4">
        <f t="shared" ref="Q4:Q28" si="2">AVERAGE(M4:P4)</f>
        <v>15.75</v>
      </c>
      <c r="R4">
        <f t="shared" ref="R4:R28" si="3">(Q4/4)</f>
        <v>3.9375</v>
      </c>
      <c r="U4" t="s">
        <v>18</v>
      </c>
      <c r="V4" t="s">
        <v>12</v>
      </c>
      <c r="W4">
        <v>14</v>
      </c>
      <c r="X4">
        <v>15</v>
      </c>
      <c r="Y4">
        <v>15</v>
      </c>
      <c r="Z4">
        <v>15</v>
      </c>
      <c r="AA4">
        <f t="shared" ref="AA4:AA28" si="4">AVERAGE(W4:Z4)</f>
        <v>14.75</v>
      </c>
      <c r="AB4">
        <f t="shared" ref="AB4:AB28" si="5">(AA4/4)</f>
        <v>3.6875</v>
      </c>
      <c r="AE4">
        <v>3.375</v>
      </c>
      <c r="AF4">
        <f>1*10^7</f>
        <v>10000000</v>
      </c>
      <c r="AP4" t="s">
        <v>18</v>
      </c>
      <c r="AQ4" t="s">
        <v>12</v>
      </c>
      <c r="AR4">
        <f t="shared" ref="AR4:AR8" si="6">(2.6227*H4^12.275)</f>
        <v>8004039.6429940909</v>
      </c>
      <c r="AS4">
        <f t="shared" ref="AS4:AS8" si="7">(22.488*R4^10.154)</f>
        <v>24878286.671071216</v>
      </c>
      <c r="AT4">
        <f t="shared" ref="AT4:AT8" si="8">(9.8831*AB4^10.711)</f>
        <v>11618764.582004389</v>
      </c>
      <c r="AU4">
        <f t="shared" ref="AU4:AU28" si="9">AVERAGE(AR4,AS4,AT4)</f>
        <v>14833696.965356566</v>
      </c>
      <c r="AV4">
        <f t="shared" ref="AV4:AV28" si="10">STDEV(AR4,AS4,AT4)</f>
        <v>8884643.8230965286</v>
      </c>
      <c r="AW4">
        <f t="shared" ref="AW4:AW28" si="11">CONFIDENCE(0.05,AV4,3)</f>
        <v>10053736.202564009</v>
      </c>
    </row>
    <row r="5" spans="1:49" x14ac:dyDescent="0.2">
      <c r="A5" t="s">
        <v>21</v>
      </c>
      <c r="B5" t="s">
        <v>12</v>
      </c>
      <c r="C5">
        <v>11</v>
      </c>
      <c r="D5">
        <v>11</v>
      </c>
      <c r="E5">
        <v>12</v>
      </c>
      <c r="F5">
        <v>11</v>
      </c>
      <c r="G5">
        <f t="shared" si="0"/>
        <v>11.25</v>
      </c>
      <c r="H5">
        <f t="shared" si="1"/>
        <v>2.8125</v>
      </c>
      <c r="K5" t="s">
        <v>21</v>
      </c>
      <c r="L5" t="s">
        <v>12</v>
      </c>
      <c r="M5">
        <v>11</v>
      </c>
      <c r="N5">
        <v>12</v>
      </c>
      <c r="O5">
        <v>12</v>
      </c>
      <c r="P5">
        <v>11</v>
      </c>
      <c r="Q5">
        <f t="shared" si="2"/>
        <v>11.5</v>
      </c>
      <c r="R5">
        <f t="shared" si="3"/>
        <v>2.875</v>
      </c>
      <c r="U5" t="s">
        <v>21</v>
      </c>
      <c r="V5" t="s">
        <v>12</v>
      </c>
      <c r="W5">
        <v>12</v>
      </c>
      <c r="X5">
        <v>12</v>
      </c>
      <c r="Y5">
        <v>11</v>
      </c>
      <c r="Z5">
        <v>12</v>
      </c>
      <c r="AA5">
        <f t="shared" si="4"/>
        <v>11.75</v>
      </c>
      <c r="AB5">
        <f t="shared" si="5"/>
        <v>2.9375</v>
      </c>
      <c r="AE5">
        <v>2.8125</v>
      </c>
      <c r="AF5">
        <f>1*10^6</f>
        <v>1000000</v>
      </c>
      <c r="AP5" t="s">
        <v>21</v>
      </c>
      <c r="AQ5" t="s">
        <v>12</v>
      </c>
      <c r="AR5">
        <f t="shared" si="6"/>
        <v>853806.45869657025</v>
      </c>
      <c r="AS5">
        <f t="shared" si="7"/>
        <v>1020844.4020490254</v>
      </c>
      <c r="AT5">
        <f t="shared" si="8"/>
        <v>1017194.9884754551</v>
      </c>
      <c r="AU5">
        <f t="shared" si="9"/>
        <v>963948.61640701687</v>
      </c>
      <c r="AV5">
        <f t="shared" si="10"/>
        <v>95403.358083939689</v>
      </c>
      <c r="AW5">
        <f t="shared" si="11"/>
        <v>107957.07899074676</v>
      </c>
    </row>
    <row r="6" spans="1:49" x14ac:dyDescent="0.2">
      <c r="A6" t="s">
        <v>19</v>
      </c>
      <c r="B6" t="s">
        <v>12</v>
      </c>
      <c r="C6">
        <v>9</v>
      </c>
      <c r="D6">
        <v>10</v>
      </c>
      <c r="E6">
        <v>10</v>
      </c>
      <c r="F6">
        <v>10</v>
      </c>
      <c r="G6">
        <f t="shared" si="0"/>
        <v>9.75</v>
      </c>
      <c r="H6">
        <f t="shared" si="1"/>
        <v>2.4375</v>
      </c>
      <c r="K6" t="s">
        <v>19</v>
      </c>
      <c r="L6" t="s">
        <v>12</v>
      </c>
      <c r="M6">
        <v>8</v>
      </c>
      <c r="N6">
        <v>9</v>
      </c>
      <c r="O6">
        <v>9</v>
      </c>
      <c r="P6">
        <v>9</v>
      </c>
      <c r="Q6">
        <f t="shared" si="2"/>
        <v>8.75</v>
      </c>
      <c r="R6">
        <f t="shared" si="3"/>
        <v>2.1875</v>
      </c>
      <c r="U6" t="s">
        <v>19</v>
      </c>
      <c r="V6" t="s">
        <v>12</v>
      </c>
      <c r="W6">
        <v>10</v>
      </c>
      <c r="X6">
        <v>10</v>
      </c>
      <c r="Y6">
        <v>11</v>
      </c>
      <c r="Z6">
        <v>10</v>
      </c>
      <c r="AA6">
        <f t="shared" si="4"/>
        <v>10.25</v>
      </c>
      <c r="AB6">
        <f t="shared" si="5"/>
        <v>2.5625</v>
      </c>
      <c r="AE6">
        <v>2.4375</v>
      </c>
      <c r="AF6">
        <f>1*10^5</f>
        <v>100000</v>
      </c>
      <c r="AP6" t="s">
        <v>19</v>
      </c>
      <c r="AQ6" t="s">
        <v>12</v>
      </c>
      <c r="AR6">
        <f t="shared" si="6"/>
        <v>147398.77710080723</v>
      </c>
      <c r="AS6">
        <f t="shared" si="7"/>
        <v>63647.807954625612</v>
      </c>
      <c r="AT6">
        <f t="shared" si="8"/>
        <v>235554.7925865828</v>
      </c>
      <c r="AU6">
        <f t="shared" si="9"/>
        <v>148867.12588067187</v>
      </c>
      <c r="AV6">
        <f t="shared" si="10"/>
        <v>85962.898260921167</v>
      </c>
      <c r="AW6">
        <f t="shared" si="11"/>
        <v>97274.389331899729</v>
      </c>
    </row>
    <row r="7" spans="1:49" x14ac:dyDescent="0.2">
      <c r="A7" t="s">
        <v>20</v>
      </c>
      <c r="B7" t="s">
        <v>12</v>
      </c>
      <c r="C7">
        <v>8</v>
      </c>
      <c r="D7">
        <v>8</v>
      </c>
      <c r="E7">
        <v>7</v>
      </c>
      <c r="F7">
        <v>8</v>
      </c>
      <c r="G7">
        <f t="shared" si="0"/>
        <v>7.75</v>
      </c>
      <c r="H7">
        <f t="shared" si="1"/>
        <v>1.9375</v>
      </c>
      <c r="K7" t="s">
        <v>20</v>
      </c>
      <c r="L7" t="s">
        <v>12</v>
      </c>
      <c r="M7">
        <v>8</v>
      </c>
      <c r="N7">
        <v>8</v>
      </c>
      <c r="O7">
        <v>7</v>
      </c>
      <c r="P7">
        <v>7</v>
      </c>
      <c r="Q7">
        <f t="shared" si="2"/>
        <v>7.5</v>
      </c>
      <c r="R7">
        <f t="shared" si="3"/>
        <v>1.875</v>
      </c>
      <c r="U7" t="s">
        <v>20</v>
      </c>
      <c r="V7" t="s">
        <v>12</v>
      </c>
      <c r="W7">
        <v>8</v>
      </c>
      <c r="X7">
        <v>7</v>
      </c>
      <c r="Y7">
        <v>7</v>
      </c>
      <c r="Z7">
        <v>7</v>
      </c>
      <c r="AA7">
        <f t="shared" si="4"/>
        <v>7.25</v>
      </c>
      <c r="AB7">
        <f t="shared" si="5"/>
        <v>1.8125</v>
      </c>
      <c r="AE7">
        <v>1.9375</v>
      </c>
      <c r="AF7">
        <f>1*10^4</f>
        <v>10000</v>
      </c>
      <c r="AP7" t="s">
        <v>20</v>
      </c>
      <c r="AQ7" t="s">
        <v>12</v>
      </c>
      <c r="AR7">
        <f t="shared" si="6"/>
        <v>8803.2010591989256</v>
      </c>
      <c r="AS7">
        <f t="shared" si="7"/>
        <v>13304.720304793862</v>
      </c>
      <c r="AT7">
        <f t="shared" si="8"/>
        <v>5771.7699263684272</v>
      </c>
      <c r="AU7">
        <f t="shared" si="9"/>
        <v>9293.230430120404</v>
      </c>
      <c r="AV7">
        <f t="shared" si="10"/>
        <v>3790.3076312127046</v>
      </c>
      <c r="AW7">
        <f t="shared" si="11"/>
        <v>4289.0580432403431</v>
      </c>
    </row>
    <row r="8" spans="1:49" x14ac:dyDescent="0.2">
      <c r="A8" t="s">
        <v>22</v>
      </c>
      <c r="B8" t="s">
        <v>12</v>
      </c>
      <c r="C8">
        <v>7.5</v>
      </c>
      <c r="D8">
        <v>7</v>
      </c>
      <c r="E8">
        <v>7.5</v>
      </c>
      <c r="F8">
        <v>7</v>
      </c>
      <c r="G8">
        <f t="shared" si="0"/>
        <v>7.25</v>
      </c>
      <c r="H8">
        <f>(G8/5)</f>
        <v>1.45</v>
      </c>
      <c r="K8" t="s">
        <v>22</v>
      </c>
      <c r="L8" t="s">
        <v>12</v>
      </c>
      <c r="M8">
        <v>8</v>
      </c>
      <c r="N8">
        <v>8</v>
      </c>
      <c r="O8">
        <v>8</v>
      </c>
      <c r="P8">
        <v>8</v>
      </c>
      <c r="Q8">
        <f t="shared" si="2"/>
        <v>8</v>
      </c>
      <c r="R8">
        <f>(Q8/5)</f>
        <v>1.6</v>
      </c>
      <c r="U8" t="s">
        <v>22</v>
      </c>
      <c r="V8" t="s">
        <v>12</v>
      </c>
      <c r="W8">
        <v>7.5</v>
      </c>
      <c r="X8">
        <v>8</v>
      </c>
      <c r="Y8">
        <v>8</v>
      </c>
      <c r="Z8">
        <v>7.5</v>
      </c>
      <c r="AA8">
        <f t="shared" si="4"/>
        <v>7.75</v>
      </c>
      <c r="AB8">
        <f>(AA8/5)</f>
        <v>1.55</v>
      </c>
      <c r="AP8" t="s">
        <v>22</v>
      </c>
      <c r="AQ8" t="s">
        <v>12</v>
      </c>
      <c r="AR8">
        <f t="shared" si="6"/>
        <v>250.92321517607465</v>
      </c>
      <c r="AS8">
        <f t="shared" si="7"/>
        <v>2658.1845930594964</v>
      </c>
      <c r="AT8">
        <f t="shared" si="8"/>
        <v>1080.2791867178998</v>
      </c>
      <c r="AU8">
        <f t="shared" si="9"/>
        <v>1329.7956649844903</v>
      </c>
      <c r="AV8">
        <f t="shared" si="10"/>
        <v>1222.8739469206214</v>
      </c>
      <c r="AW8">
        <f t="shared" si="11"/>
        <v>1383.7867129087965</v>
      </c>
    </row>
    <row r="9" spans="1:49" x14ac:dyDescent="0.2">
      <c r="A9" t="s">
        <v>1</v>
      </c>
      <c r="B9" t="s">
        <v>25</v>
      </c>
      <c r="C9">
        <v>15</v>
      </c>
      <c r="D9">
        <v>15</v>
      </c>
      <c r="E9">
        <v>14</v>
      </c>
      <c r="F9">
        <v>14</v>
      </c>
      <c r="G9">
        <f t="shared" si="0"/>
        <v>14.5</v>
      </c>
      <c r="H9">
        <f t="shared" si="1"/>
        <v>3.625</v>
      </c>
      <c r="K9" t="s">
        <v>1</v>
      </c>
      <c r="L9" t="s">
        <v>25</v>
      </c>
      <c r="M9">
        <v>16</v>
      </c>
      <c r="N9">
        <v>15</v>
      </c>
      <c r="O9">
        <v>15</v>
      </c>
      <c r="P9">
        <v>14</v>
      </c>
      <c r="Q9">
        <f t="shared" si="2"/>
        <v>15</v>
      </c>
      <c r="R9">
        <f t="shared" si="3"/>
        <v>3.75</v>
      </c>
      <c r="U9" t="s">
        <v>1</v>
      </c>
      <c r="V9" t="s">
        <v>25</v>
      </c>
      <c r="W9">
        <v>16</v>
      </c>
      <c r="X9">
        <v>15</v>
      </c>
      <c r="Y9">
        <v>14</v>
      </c>
      <c r="Z9">
        <v>16</v>
      </c>
      <c r="AA9">
        <f t="shared" si="4"/>
        <v>15.25</v>
      </c>
      <c r="AB9">
        <f t="shared" si="5"/>
        <v>3.8125</v>
      </c>
      <c r="AP9" t="s">
        <v>1</v>
      </c>
      <c r="AQ9" t="s">
        <v>25</v>
      </c>
      <c r="AR9">
        <f>(2.6227*H9^12.275)*1000</f>
        <v>19242187851.880791</v>
      </c>
      <c r="AS9">
        <f>(22.488*R9^10.154)*1000</f>
        <v>15158782619.111811</v>
      </c>
      <c r="AT9">
        <f>(9.8831*AB9^10.711)*1000</f>
        <v>16604733827.05559</v>
      </c>
      <c r="AU9">
        <f t="shared" si="9"/>
        <v>17001901432.68273</v>
      </c>
      <c r="AV9">
        <f t="shared" si="10"/>
        <v>2070472447.0446277</v>
      </c>
      <c r="AW9">
        <f t="shared" si="11"/>
        <v>2342917083.8734822</v>
      </c>
    </row>
    <row r="10" spans="1:49" x14ac:dyDescent="0.2">
      <c r="A10" t="s">
        <v>1</v>
      </c>
      <c r="B10" t="s">
        <v>24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K10" t="s">
        <v>1</v>
      </c>
      <c r="L10" t="s">
        <v>24</v>
      </c>
      <c r="M10">
        <v>12</v>
      </c>
      <c r="N10">
        <v>12</v>
      </c>
      <c r="O10">
        <v>12</v>
      </c>
      <c r="P10">
        <v>11</v>
      </c>
      <c r="Q10">
        <f t="shared" si="2"/>
        <v>11.75</v>
      </c>
      <c r="R10">
        <f t="shared" si="3"/>
        <v>2.9375</v>
      </c>
      <c r="U10" t="s">
        <v>1</v>
      </c>
      <c r="V10" t="s">
        <v>24</v>
      </c>
      <c r="W10">
        <v>16</v>
      </c>
      <c r="X10">
        <v>15</v>
      </c>
      <c r="Y10">
        <v>16</v>
      </c>
      <c r="Z10">
        <v>17</v>
      </c>
      <c r="AA10">
        <f t="shared" si="4"/>
        <v>16</v>
      </c>
      <c r="AB10">
        <f t="shared" si="5"/>
        <v>4</v>
      </c>
      <c r="AP10" t="s">
        <v>1</v>
      </c>
      <c r="AQ10" t="s">
        <v>24</v>
      </c>
      <c r="AR10" t="e">
        <f t="shared" ref="AR10:AR24" si="12">(2.6227*H10^12.275)*1000</f>
        <v>#VALUE!</v>
      </c>
      <c r="AS10">
        <f t="shared" ref="AS10:AS24" si="13">(22.488*R10^10.154)*1000</f>
        <v>1269983791.4879618</v>
      </c>
      <c r="AT10">
        <f t="shared" ref="AT10:AT24" si="14">(9.8831*AB10^10.711)*1000</f>
        <v>27768841193.189987</v>
      </c>
      <c r="AU10">
        <f>AVERAGE(AS10,AT10)</f>
        <v>14519412492.338974</v>
      </c>
      <c r="AV10">
        <f>STDEV(AS10,AT10)</f>
        <v>18737521762.438839</v>
      </c>
      <c r="AW10">
        <f>CONFIDENCE(0.05,AV10,2)</f>
        <v>25968403069.399296</v>
      </c>
    </row>
    <row r="11" spans="1:49" x14ac:dyDescent="0.2">
      <c r="A11" t="s">
        <v>1</v>
      </c>
      <c r="B11" t="s">
        <v>26</v>
      </c>
      <c r="C11">
        <v>10</v>
      </c>
      <c r="D11">
        <v>10</v>
      </c>
      <c r="E11">
        <v>11</v>
      </c>
      <c r="F11">
        <v>11</v>
      </c>
      <c r="G11">
        <f t="shared" si="0"/>
        <v>10.5</v>
      </c>
      <c r="H11">
        <f t="shared" si="1"/>
        <v>2.625</v>
      </c>
      <c r="K11" t="s">
        <v>1</v>
      </c>
      <c r="L11" t="s">
        <v>26</v>
      </c>
      <c r="M11">
        <v>11</v>
      </c>
      <c r="N11">
        <v>11</v>
      </c>
      <c r="O11">
        <v>10</v>
      </c>
      <c r="P11">
        <v>10</v>
      </c>
      <c r="Q11">
        <f t="shared" si="2"/>
        <v>10.5</v>
      </c>
      <c r="R11">
        <f t="shared" si="3"/>
        <v>2.625</v>
      </c>
      <c r="U11" t="s">
        <v>1</v>
      </c>
      <c r="V11" t="s">
        <v>26</v>
      </c>
      <c r="W11">
        <v>14</v>
      </c>
      <c r="X11">
        <v>13</v>
      </c>
      <c r="Y11">
        <v>14</v>
      </c>
      <c r="Z11">
        <v>14</v>
      </c>
      <c r="AA11">
        <f t="shared" si="4"/>
        <v>13.75</v>
      </c>
      <c r="AB11">
        <f t="shared" si="5"/>
        <v>3.4375</v>
      </c>
      <c r="AP11" t="s">
        <v>1</v>
      </c>
      <c r="AQ11" t="s">
        <v>26</v>
      </c>
      <c r="AR11">
        <f t="shared" si="12"/>
        <v>366067243.31890368</v>
      </c>
      <c r="AS11">
        <f t="shared" si="13"/>
        <v>405312337.28243059</v>
      </c>
      <c r="AT11">
        <f t="shared" si="14"/>
        <v>5477581179.2927179</v>
      </c>
      <c r="AU11">
        <f t="shared" si="9"/>
        <v>2082986919.9646842</v>
      </c>
      <c r="AV11">
        <f t="shared" si="10"/>
        <v>2939870351.4691229</v>
      </c>
      <c r="AW11">
        <f t="shared" si="11"/>
        <v>3326715349.75596</v>
      </c>
    </row>
    <row r="12" spans="1:49" x14ac:dyDescent="0.2">
      <c r="A12" t="s">
        <v>1</v>
      </c>
      <c r="B12" t="s">
        <v>27</v>
      </c>
      <c r="C12">
        <v>10</v>
      </c>
      <c r="D12">
        <v>10</v>
      </c>
      <c r="E12">
        <v>10</v>
      </c>
      <c r="F12">
        <v>10</v>
      </c>
      <c r="G12">
        <f t="shared" si="0"/>
        <v>10</v>
      </c>
      <c r="H12">
        <f t="shared" si="1"/>
        <v>2.5</v>
      </c>
      <c r="K12" t="s">
        <v>1</v>
      </c>
      <c r="L12" t="s">
        <v>27</v>
      </c>
      <c r="M12">
        <v>10</v>
      </c>
      <c r="N12">
        <v>10</v>
      </c>
      <c r="O12">
        <v>9</v>
      </c>
      <c r="P12">
        <v>9</v>
      </c>
      <c r="Q12">
        <f t="shared" si="2"/>
        <v>9.5</v>
      </c>
      <c r="R12">
        <f t="shared" si="3"/>
        <v>2.375</v>
      </c>
      <c r="U12" t="s">
        <v>1</v>
      </c>
      <c r="V12" t="s">
        <v>27</v>
      </c>
      <c r="W12">
        <v>12</v>
      </c>
      <c r="X12">
        <v>12</v>
      </c>
      <c r="Y12">
        <v>11</v>
      </c>
      <c r="Z12">
        <v>10</v>
      </c>
      <c r="AA12">
        <f t="shared" si="4"/>
        <v>11.25</v>
      </c>
      <c r="AB12">
        <f t="shared" si="5"/>
        <v>2.8125</v>
      </c>
      <c r="AE12" t="s">
        <v>11</v>
      </c>
      <c r="AF12" t="s">
        <v>36</v>
      </c>
      <c r="AP12" t="s">
        <v>1</v>
      </c>
      <c r="AQ12" t="s">
        <v>27</v>
      </c>
      <c r="AR12">
        <f t="shared" si="12"/>
        <v>201123224.26490095</v>
      </c>
      <c r="AS12">
        <f t="shared" si="13"/>
        <v>146703058.68465722</v>
      </c>
      <c r="AT12">
        <f t="shared" si="14"/>
        <v>638444706.56578588</v>
      </c>
      <c r="AU12">
        <f t="shared" si="9"/>
        <v>328756996.50511467</v>
      </c>
      <c r="AV12">
        <f t="shared" si="10"/>
        <v>269574195.58891773</v>
      </c>
      <c r="AW12">
        <f t="shared" si="11"/>
        <v>305046314.00347888</v>
      </c>
    </row>
    <row r="13" spans="1:49" x14ac:dyDescent="0.2">
      <c r="A13" s="1" t="s">
        <v>2</v>
      </c>
      <c r="B13" t="s">
        <v>25</v>
      </c>
      <c r="C13">
        <v>15</v>
      </c>
      <c r="D13">
        <v>15</v>
      </c>
      <c r="E13">
        <v>14</v>
      </c>
      <c r="F13">
        <v>14</v>
      </c>
      <c r="G13">
        <f t="shared" si="0"/>
        <v>14.5</v>
      </c>
      <c r="H13">
        <f t="shared" si="1"/>
        <v>3.625</v>
      </c>
      <c r="K13" s="1" t="s">
        <v>2</v>
      </c>
      <c r="L13" t="s">
        <v>25</v>
      </c>
      <c r="M13">
        <v>15</v>
      </c>
      <c r="N13">
        <v>15</v>
      </c>
      <c r="O13">
        <v>13</v>
      </c>
      <c r="P13">
        <v>14</v>
      </c>
      <c r="Q13">
        <f t="shared" si="2"/>
        <v>14.25</v>
      </c>
      <c r="R13">
        <f t="shared" si="3"/>
        <v>3.5625</v>
      </c>
      <c r="U13" s="1" t="s">
        <v>2</v>
      </c>
      <c r="V13" t="s">
        <v>25</v>
      </c>
      <c r="W13">
        <v>16</v>
      </c>
      <c r="X13">
        <v>16</v>
      </c>
      <c r="Y13">
        <v>15</v>
      </c>
      <c r="Z13">
        <v>16</v>
      </c>
      <c r="AA13">
        <f t="shared" si="4"/>
        <v>15.75</v>
      </c>
      <c r="AB13">
        <f t="shared" si="5"/>
        <v>3.9375</v>
      </c>
      <c r="AE13">
        <v>4.1875</v>
      </c>
      <c r="AF13" s="4">
        <f>1*10^8</f>
        <v>100000000</v>
      </c>
      <c r="AO13" s="1"/>
      <c r="AP13" s="1" t="s">
        <v>2</v>
      </c>
      <c r="AQ13" t="s">
        <v>25</v>
      </c>
      <c r="AR13">
        <f t="shared" si="12"/>
        <v>19242187851.880791</v>
      </c>
      <c r="AS13">
        <f t="shared" si="13"/>
        <v>9004711709.3716297</v>
      </c>
      <c r="AT13">
        <f t="shared" si="14"/>
        <v>23458523873.043888</v>
      </c>
      <c r="AU13">
        <f t="shared" si="9"/>
        <v>17235141144.765438</v>
      </c>
      <c r="AV13">
        <f t="shared" si="10"/>
        <v>7432990574.3978205</v>
      </c>
      <c r="AW13">
        <f t="shared" si="11"/>
        <v>8411066095.5112209</v>
      </c>
    </row>
    <row r="14" spans="1:49" x14ac:dyDescent="0.2">
      <c r="A14" s="1" t="s">
        <v>2</v>
      </c>
      <c r="B14" t="s">
        <v>24</v>
      </c>
      <c r="C14">
        <v>14</v>
      </c>
      <c r="D14">
        <v>14</v>
      </c>
      <c r="E14">
        <v>13</v>
      </c>
      <c r="F14">
        <v>13</v>
      </c>
      <c r="G14">
        <f t="shared" si="0"/>
        <v>13.5</v>
      </c>
      <c r="H14">
        <f t="shared" si="1"/>
        <v>3.375</v>
      </c>
      <c r="K14" s="1" t="s">
        <v>2</v>
      </c>
      <c r="L14" t="s">
        <v>24</v>
      </c>
      <c r="M14">
        <v>13</v>
      </c>
      <c r="N14">
        <v>12</v>
      </c>
      <c r="O14">
        <v>12</v>
      </c>
      <c r="P14">
        <v>13</v>
      </c>
      <c r="Q14">
        <f t="shared" si="2"/>
        <v>12.5</v>
      </c>
      <c r="R14">
        <f t="shared" si="3"/>
        <v>3.125</v>
      </c>
      <c r="U14" s="1" t="s">
        <v>2</v>
      </c>
      <c r="V14" t="s">
        <v>24</v>
      </c>
      <c r="W14">
        <v>17</v>
      </c>
      <c r="X14">
        <v>16</v>
      </c>
      <c r="Y14">
        <v>17</v>
      </c>
      <c r="Z14">
        <v>18</v>
      </c>
      <c r="AA14">
        <f t="shared" si="4"/>
        <v>17</v>
      </c>
      <c r="AB14">
        <f t="shared" si="5"/>
        <v>4.25</v>
      </c>
      <c r="AE14">
        <v>3.9375</v>
      </c>
      <c r="AF14">
        <f>1*10^7</f>
        <v>10000000</v>
      </c>
      <c r="AO14" s="1"/>
      <c r="AP14" s="1" t="s">
        <v>2</v>
      </c>
      <c r="AQ14" t="s">
        <v>24</v>
      </c>
      <c r="AR14">
        <f t="shared" si="12"/>
        <v>8004039642.994091</v>
      </c>
      <c r="AS14">
        <f t="shared" si="13"/>
        <v>2380443910.0871315</v>
      </c>
      <c r="AT14">
        <f t="shared" si="14"/>
        <v>53157802525.293777</v>
      </c>
      <c r="AU14">
        <f t="shared" si="9"/>
        <v>21180762026.125</v>
      </c>
      <c r="AV14">
        <f t="shared" si="10"/>
        <v>27835311145.30431</v>
      </c>
      <c r="AW14">
        <f t="shared" si="11"/>
        <v>31498040995.597816</v>
      </c>
    </row>
    <row r="15" spans="1:49" x14ac:dyDescent="0.2">
      <c r="A15" s="1" t="s">
        <v>2</v>
      </c>
      <c r="B15" t="s">
        <v>26</v>
      </c>
      <c r="C15">
        <v>10</v>
      </c>
      <c r="D15">
        <v>10</v>
      </c>
      <c r="E15">
        <v>9</v>
      </c>
      <c r="F15">
        <v>9</v>
      </c>
      <c r="G15">
        <f t="shared" si="0"/>
        <v>9.5</v>
      </c>
      <c r="H15">
        <f t="shared" si="1"/>
        <v>2.375</v>
      </c>
      <c r="K15" s="1" t="s">
        <v>2</v>
      </c>
      <c r="L15" t="s">
        <v>26</v>
      </c>
      <c r="M15">
        <v>11</v>
      </c>
      <c r="N15">
        <v>10</v>
      </c>
      <c r="O15">
        <v>10</v>
      </c>
      <c r="P15">
        <v>9</v>
      </c>
      <c r="Q15">
        <f t="shared" si="2"/>
        <v>10</v>
      </c>
      <c r="R15">
        <f t="shared" si="3"/>
        <v>2.5</v>
      </c>
      <c r="U15" s="1" t="s">
        <v>2</v>
      </c>
      <c r="V15" t="s">
        <v>26</v>
      </c>
      <c r="W15">
        <v>14</v>
      </c>
      <c r="X15">
        <v>12</v>
      </c>
      <c r="Y15">
        <v>13</v>
      </c>
      <c r="Z15">
        <v>14</v>
      </c>
      <c r="AA15">
        <f t="shared" si="4"/>
        <v>13.25</v>
      </c>
      <c r="AB15">
        <f t="shared" si="5"/>
        <v>3.3125</v>
      </c>
      <c r="AE15">
        <v>2.875</v>
      </c>
      <c r="AF15">
        <f>1*10^6</f>
        <v>1000000</v>
      </c>
      <c r="AO15" s="1"/>
      <c r="AP15" s="1" t="s">
        <v>2</v>
      </c>
      <c r="AQ15" t="s">
        <v>26</v>
      </c>
      <c r="AR15">
        <f t="shared" si="12"/>
        <v>107156736.27519013</v>
      </c>
      <c r="AS15">
        <f t="shared" si="13"/>
        <v>246964017.0539903</v>
      </c>
      <c r="AT15">
        <f t="shared" si="14"/>
        <v>3683688470.2496972</v>
      </c>
      <c r="AU15">
        <f t="shared" si="9"/>
        <v>1345936407.8596258</v>
      </c>
      <c r="AV15">
        <f t="shared" si="10"/>
        <v>2025759128.7827051</v>
      </c>
      <c r="AW15">
        <f t="shared" si="11"/>
        <v>2292320130.8050833</v>
      </c>
    </row>
    <row r="16" spans="1:49" x14ac:dyDescent="0.2">
      <c r="A16" s="1" t="s">
        <v>2</v>
      </c>
      <c r="B16" t="s">
        <v>27</v>
      </c>
      <c r="C16">
        <v>9</v>
      </c>
      <c r="D16">
        <v>9</v>
      </c>
      <c r="E16">
        <v>9</v>
      </c>
      <c r="F16">
        <v>9</v>
      </c>
      <c r="G16">
        <f t="shared" si="0"/>
        <v>9</v>
      </c>
      <c r="H16">
        <f t="shared" si="1"/>
        <v>2.25</v>
      </c>
      <c r="K16" s="1" t="s">
        <v>2</v>
      </c>
      <c r="L16" t="s">
        <v>27</v>
      </c>
      <c r="M16">
        <v>10</v>
      </c>
      <c r="N16">
        <v>10</v>
      </c>
      <c r="O16">
        <v>9</v>
      </c>
      <c r="P16">
        <v>9</v>
      </c>
      <c r="Q16">
        <f t="shared" si="2"/>
        <v>9.5</v>
      </c>
      <c r="R16">
        <f t="shared" si="3"/>
        <v>2.375</v>
      </c>
      <c r="U16" s="1" t="s">
        <v>2</v>
      </c>
      <c r="V16" t="s">
        <v>27</v>
      </c>
      <c r="W16">
        <v>13</v>
      </c>
      <c r="X16">
        <v>13</v>
      </c>
      <c r="Y16">
        <v>13</v>
      </c>
      <c r="Z16">
        <v>13</v>
      </c>
      <c r="AA16">
        <f t="shared" si="4"/>
        <v>13</v>
      </c>
      <c r="AB16">
        <f t="shared" si="5"/>
        <v>3.25</v>
      </c>
      <c r="AE16">
        <v>2.1875</v>
      </c>
      <c r="AF16">
        <f>1*10^5</f>
        <v>100000</v>
      </c>
      <c r="AO16" s="1"/>
      <c r="AP16" s="1" t="s">
        <v>2</v>
      </c>
      <c r="AQ16" t="s">
        <v>27</v>
      </c>
      <c r="AR16">
        <f t="shared" si="12"/>
        <v>55180931.323335499</v>
      </c>
      <c r="AS16">
        <f t="shared" si="13"/>
        <v>146703058.68465722</v>
      </c>
      <c r="AT16">
        <f t="shared" si="14"/>
        <v>3003833588.047739</v>
      </c>
      <c r="AU16">
        <f t="shared" si="9"/>
        <v>1068572526.0185772</v>
      </c>
      <c r="AV16">
        <f t="shared" si="10"/>
        <v>1676609855.8113825</v>
      </c>
      <c r="AW16">
        <f t="shared" si="11"/>
        <v>1897227794.4476674</v>
      </c>
    </row>
    <row r="17" spans="1:49" x14ac:dyDescent="0.2">
      <c r="A17" s="1" t="s">
        <v>3</v>
      </c>
      <c r="B17" t="s">
        <v>25</v>
      </c>
      <c r="C17">
        <v>14</v>
      </c>
      <c r="D17">
        <v>14</v>
      </c>
      <c r="E17">
        <v>14</v>
      </c>
      <c r="F17">
        <v>14</v>
      </c>
      <c r="G17">
        <f t="shared" si="0"/>
        <v>14</v>
      </c>
      <c r="H17">
        <f t="shared" si="1"/>
        <v>3.5</v>
      </c>
      <c r="K17" s="1" t="s">
        <v>3</v>
      </c>
      <c r="L17" t="s">
        <v>25</v>
      </c>
      <c r="M17">
        <v>15</v>
      </c>
      <c r="N17">
        <v>15</v>
      </c>
      <c r="O17">
        <v>14</v>
      </c>
      <c r="P17">
        <v>14</v>
      </c>
      <c r="Q17">
        <f t="shared" si="2"/>
        <v>14.5</v>
      </c>
      <c r="R17">
        <f t="shared" si="3"/>
        <v>3.625</v>
      </c>
      <c r="U17" s="1" t="s">
        <v>3</v>
      </c>
      <c r="V17" t="s">
        <v>25</v>
      </c>
      <c r="W17">
        <v>16</v>
      </c>
      <c r="X17">
        <v>16</v>
      </c>
      <c r="Y17">
        <v>17</v>
      </c>
      <c r="Z17">
        <v>18</v>
      </c>
      <c r="AA17">
        <f t="shared" si="4"/>
        <v>16.75</v>
      </c>
      <c r="AB17">
        <f t="shared" si="5"/>
        <v>4.1875</v>
      </c>
      <c r="AE17">
        <v>1.875</v>
      </c>
      <c r="AF17">
        <f>1*10^4</f>
        <v>10000</v>
      </c>
      <c r="AO17" s="1"/>
      <c r="AP17" s="1" t="s">
        <v>3</v>
      </c>
      <c r="AQ17" t="s">
        <v>25</v>
      </c>
      <c r="AR17">
        <f t="shared" si="12"/>
        <v>12507884454.242979</v>
      </c>
      <c r="AS17">
        <f t="shared" si="13"/>
        <v>10743959816.275545</v>
      </c>
      <c r="AT17">
        <f t="shared" si="14"/>
        <v>45357725376.890465</v>
      </c>
      <c r="AU17">
        <f t="shared" si="9"/>
        <v>22869856549.13633</v>
      </c>
      <c r="AV17">
        <f t="shared" si="10"/>
        <v>19495026053.91473</v>
      </c>
      <c r="AW17">
        <f t="shared" si="11"/>
        <v>22060293368.053188</v>
      </c>
    </row>
    <row r="18" spans="1:49" x14ac:dyDescent="0.2">
      <c r="A18" s="1" t="s">
        <v>3</v>
      </c>
      <c r="B18" t="s">
        <v>24</v>
      </c>
      <c r="C18">
        <v>13</v>
      </c>
      <c r="D18">
        <v>12</v>
      </c>
      <c r="E18">
        <v>12</v>
      </c>
      <c r="F18">
        <v>12</v>
      </c>
      <c r="G18">
        <f t="shared" si="0"/>
        <v>12.25</v>
      </c>
      <c r="H18">
        <f t="shared" si="1"/>
        <v>3.0625</v>
      </c>
      <c r="K18" s="1" t="s">
        <v>3</v>
      </c>
      <c r="L18" t="s">
        <v>24</v>
      </c>
      <c r="M18">
        <v>11</v>
      </c>
      <c r="N18">
        <v>10</v>
      </c>
      <c r="O18">
        <v>10</v>
      </c>
      <c r="P18">
        <v>11</v>
      </c>
      <c r="Q18">
        <f t="shared" si="2"/>
        <v>10.5</v>
      </c>
      <c r="R18">
        <f t="shared" si="3"/>
        <v>2.625</v>
      </c>
      <c r="U18" s="1" t="s">
        <v>3</v>
      </c>
      <c r="V18" t="s">
        <v>24</v>
      </c>
      <c r="W18">
        <v>15</v>
      </c>
      <c r="X18">
        <v>15</v>
      </c>
      <c r="Y18">
        <v>14</v>
      </c>
      <c r="Z18">
        <v>15</v>
      </c>
      <c r="AA18">
        <f t="shared" si="4"/>
        <v>14.75</v>
      </c>
      <c r="AB18">
        <f t="shared" si="5"/>
        <v>3.6875</v>
      </c>
      <c r="AO18" s="1"/>
      <c r="AP18" s="1" t="s">
        <v>3</v>
      </c>
      <c r="AQ18" t="s">
        <v>24</v>
      </c>
      <c r="AR18">
        <f t="shared" si="12"/>
        <v>2428469824.9453406</v>
      </c>
      <c r="AS18">
        <f t="shared" si="13"/>
        <v>405312337.28243059</v>
      </c>
      <c r="AT18">
        <f t="shared" si="14"/>
        <v>11618764582.004389</v>
      </c>
      <c r="AU18">
        <f t="shared" si="9"/>
        <v>4817515581.4107199</v>
      </c>
      <c r="AV18">
        <f t="shared" si="10"/>
        <v>5976289194.0592117</v>
      </c>
      <c r="AW18">
        <f t="shared" si="11"/>
        <v>6762683594.7109842</v>
      </c>
    </row>
    <row r="19" spans="1:49" x14ac:dyDescent="0.2">
      <c r="A19" s="1" t="s">
        <v>3</v>
      </c>
      <c r="B19" t="s">
        <v>26</v>
      </c>
      <c r="C19">
        <v>10</v>
      </c>
      <c r="D19">
        <v>10</v>
      </c>
      <c r="E19">
        <v>11</v>
      </c>
      <c r="F19">
        <v>11</v>
      </c>
      <c r="G19">
        <f t="shared" si="0"/>
        <v>10.5</v>
      </c>
      <c r="H19">
        <f t="shared" si="1"/>
        <v>2.625</v>
      </c>
      <c r="K19" s="1" t="s">
        <v>3</v>
      </c>
      <c r="L19" t="s">
        <v>26</v>
      </c>
      <c r="M19">
        <v>11</v>
      </c>
      <c r="N19">
        <v>11</v>
      </c>
      <c r="O19">
        <v>10</v>
      </c>
      <c r="P19">
        <v>10</v>
      </c>
      <c r="Q19">
        <f t="shared" si="2"/>
        <v>10.5</v>
      </c>
      <c r="R19">
        <f t="shared" si="3"/>
        <v>2.625</v>
      </c>
      <c r="U19" s="1" t="s">
        <v>3</v>
      </c>
      <c r="V19" t="s">
        <v>26</v>
      </c>
      <c r="W19">
        <v>13</v>
      </c>
      <c r="X19">
        <v>13</v>
      </c>
      <c r="Y19">
        <v>13</v>
      </c>
      <c r="Z19">
        <v>13</v>
      </c>
      <c r="AA19">
        <f t="shared" si="4"/>
        <v>13</v>
      </c>
      <c r="AB19">
        <f t="shared" si="5"/>
        <v>3.25</v>
      </c>
      <c r="AO19" s="1"/>
      <c r="AP19" s="1" t="s">
        <v>3</v>
      </c>
      <c r="AQ19" t="s">
        <v>26</v>
      </c>
      <c r="AR19">
        <f t="shared" si="12"/>
        <v>366067243.31890368</v>
      </c>
      <c r="AS19">
        <f t="shared" si="13"/>
        <v>405312337.28243059</v>
      </c>
      <c r="AT19">
        <f t="shared" si="14"/>
        <v>3003833588.047739</v>
      </c>
      <c r="AU19">
        <f t="shared" si="9"/>
        <v>1258404389.5496912</v>
      </c>
      <c r="AV19">
        <f t="shared" si="10"/>
        <v>1511713385.3932776</v>
      </c>
      <c r="AW19">
        <f t="shared" si="11"/>
        <v>1710633300.9230266</v>
      </c>
    </row>
    <row r="20" spans="1:49" x14ac:dyDescent="0.2">
      <c r="A20" s="1" t="s">
        <v>3</v>
      </c>
      <c r="B20" t="s">
        <v>27</v>
      </c>
      <c r="C20">
        <v>9</v>
      </c>
      <c r="D20">
        <v>9</v>
      </c>
      <c r="E20">
        <v>10</v>
      </c>
      <c r="F20">
        <v>10</v>
      </c>
      <c r="G20">
        <f t="shared" si="0"/>
        <v>9.5</v>
      </c>
      <c r="H20">
        <f t="shared" si="1"/>
        <v>2.375</v>
      </c>
      <c r="K20" s="1" t="s">
        <v>3</v>
      </c>
      <c r="L20" t="s">
        <v>27</v>
      </c>
      <c r="M20">
        <v>11</v>
      </c>
      <c r="N20">
        <v>10</v>
      </c>
      <c r="O20">
        <v>9</v>
      </c>
      <c r="P20">
        <v>9</v>
      </c>
      <c r="Q20">
        <f t="shared" si="2"/>
        <v>9.75</v>
      </c>
      <c r="R20">
        <f t="shared" si="3"/>
        <v>2.4375</v>
      </c>
      <c r="U20" s="1" t="s">
        <v>3</v>
      </c>
      <c r="V20" t="s">
        <v>27</v>
      </c>
      <c r="W20">
        <v>13</v>
      </c>
      <c r="X20">
        <v>13</v>
      </c>
      <c r="Y20">
        <v>13</v>
      </c>
      <c r="Z20">
        <v>13</v>
      </c>
      <c r="AA20">
        <f t="shared" si="4"/>
        <v>13</v>
      </c>
      <c r="AB20">
        <f t="shared" si="5"/>
        <v>3.25</v>
      </c>
      <c r="AO20" s="1"/>
      <c r="AP20" s="1" t="s">
        <v>3</v>
      </c>
      <c r="AQ20" t="s">
        <v>27</v>
      </c>
      <c r="AR20">
        <f t="shared" si="12"/>
        <v>107156736.27519013</v>
      </c>
      <c r="AS20">
        <f t="shared" si="13"/>
        <v>190979410.49869043</v>
      </c>
      <c r="AT20">
        <f t="shared" si="14"/>
        <v>3003833588.047739</v>
      </c>
      <c r="AU20">
        <f t="shared" si="9"/>
        <v>1100656578.2738731</v>
      </c>
      <c r="AV20">
        <f t="shared" si="10"/>
        <v>1648732424.6454728</v>
      </c>
      <c r="AW20">
        <f t="shared" si="11"/>
        <v>1865682091.0376337</v>
      </c>
    </row>
    <row r="21" spans="1:49" x14ac:dyDescent="0.2">
      <c r="A21" s="1" t="s">
        <v>4</v>
      </c>
      <c r="B21" t="s">
        <v>25</v>
      </c>
      <c r="C21">
        <v>16</v>
      </c>
      <c r="D21">
        <v>16</v>
      </c>
      <c r="E21">
        <v>15</v>
      </c>
      <c r="F21">
        <v>16</v>
      </c>
      <c r="G21">
        <f t="shared" si="0"/>
        <v>15.75</v>
      </c>
      <c r="H21">
        <f t="shared" si="1"/>
        <v>3.9375</v>
      </c>
      <c r="K21" s="1" t="s">
        <v>4</v>
      </c>
      <c r="L21" t="s">
        <v>25</v>
      </c>
      <c r="M21">
        <v>16</v>
      </c>
      <c r="N21">
        <v>16</v>
      </c>
      <c r="O21">
        <v>15</v>
      </c>
      <c r="P21">
        <v>14</v>
      </c>
      <c r="Q21">
        <f t="shared" si="2"/>
        <v>15.25</v>
      </c>
      <c r="R21">
        <f t="shared" si="3"/>
        <v>3.8125</v>
      </c>
      <c r="U21" s="1" t="s">
        <v>4</v>
      </c>
      <c r="V21" t="s">
        <v>25</v>
      </c>
      <c r="W21">
        <v>16</v>
      </c>
      <c r="X21">
        <v>16</v>
      </c>
      <c r="Y21">
        <v>16</v>
      </c>
      <c r="Z21">
        <v>17</v>
      </c>
      <c r="AA21">
        <f t="shared" si="4"/>
        <v>16.25</v>
      </c>
      <c r="AB21">
        <f t="shared" si="5"/>
        <v>4.0625</v>
      </c>
      <c r="AO21" s="1"/>
      <c r="AP21" s="1" t="s">
        <v>4</v>
      </c>
      <c r="AQ21" t="s">
        <v>25</v>
      </c>
      <c r="AR21">
        <f t="shared" si="12"/>
        <v>53098355849.731499</v>
      </c>
      <c r="AS21">
        <f t="shared" si="13"/>
        <v>17928983742.343906</v>
      </c>
      <c r="AT21">
        <f t="shared" si="14"/>
        <v>32785289164.646641</v>
      </c>
      <c r="AU21">
        <f t="shared" si="9"/>
        <v>34604209585.574013</v>
      </c>
      <c r="AV21">
        <f t="shared" si="10"/>
        <v>17655099468.148655</v>
      </c>
      <c r="AW21">
        <f t="shared" si="11"/>
        <v>19978258691.852821</v>
      </c>
    </row>
    <row r="22" spans="1:49" x14ac:dyDescent="0.2">
      <c r="A22" s="1" t="s">
        <v>4</v>
      </c>
      <c r="B22" t="s">
        <v>24</v>
      </c>
      <c r="C22">
        <v>14</v>
      </c>
      <c r="D22">
        <v>13</v>
      </c>
      <c r="E22">
        <v>15</v>
      </c>
      <c r="F22">
        <v>15</v>
      </c>
      <c r="G22">
        <f t="shared" si="0"/>
        <v>14.25</v>
      </c>
      <c r="H22">
        <f t="shared" si="1"/>
        <v>3.5625</v>
      </c>
      <c r="K22" s="1" t="s">
        <v>4</v>
      </c>
      <c r="L22" t="s">
        <v>24</v>
      </c>
      <c r="M22">
        <v>14</v>
      </c>
      <c r="N22">
        <v>14</v>
      </c>
      <c r="O22">
        <v>14</v>
      </c>
      <c r="P22">
        <v>14</v>
      </c>
      <c r="Q22">
        <f t="shared" si="2"/>
        <v>14</v>
      </c>
      <c r="R22">
        <f t="shared" si="3"/>
        <v>3.5</v>
      </c>
      <c r="U22" s="1" t="s">
        <v>4</v>
      </c>
      <c r="V22" t="s">
        <v>24</v>
      </c>
      <c r="W22">
        <v>15</v>
      </c>
      <c r="X22">
        <v>14</v>
      </c>
      <c r="Y22">
        <v>15</v>
      </c>
      <c r="Z22">
        <v>15</v>
      </c>
      <c r="AA22">
        <f t="shared" si="4"/>
        <v>14.75</v>
      </c>
      <c r="AB22">
        <f t="shared" si="5"/>
        <v>3.6875</v>
      </c>
      <c r="AO22" s="1"/>
      <c r="AP22" s="1" t="s">
        <v>4</v>
      </c>
      <c r="AQ22" t="s">
        <v>24</v>
      </c>
      <c r="AR22">
        <f t="shared" si="12"/>
        <v>15543173059.817051</v>
      </c>
      <c r="AS22">
        <f t="shared" si="13"/>
        <v>7523462401.5917454</v>
      </c>
      <c r="AT22">
        <f t="shared" si="14"/>
        <v>11618764582.004389</v>
      </c>
      <c r="AU22">
        <f t="shared" si="9"/>
        <v>11561800014.471062</v>
      </c>
      <c r="AV22">
        <f t="shared" si="10"/>
        <v>4010158785.1204615</v>
      </c>
      <c r="AW22">
        <f t="shared" si="11"/>
        <v>4537838472.6225462</v>
      </c>
    </row>
    <row r="23" spans="1:49" x14ac:dyDescent="0.2">
      <c r="A23" s="1" t="s">
        <v>4</v>
      </c>
      <c r="B23" t="s">
        <v>26</v>
      </c>
      <c r="C23">
        <v>10</v>
      </c>
      <c r="D23">
        <v>10</v>
      </c>
      <c r="E23">
        <v>11</v>
      </c>
      <c r="F23">
        <v>10</v>
      </c>
      <c r="G23">
        <f t="shared" si="0"/>
        <v>10.25</v>
      </c>
      <c r="H23">
        <f t="shared" si="1"/>
        <v>2.5625</v>
      </c>
      <c r="K23" s="1" t="s">
        <v>4</v>
      </c>
      <c r="L23" t="s">
        <v>26</v>
      </c>
      <c r="M23">
        <v>10</v>
      </c>
      <c r="N23">
        <v>11</v>
      </c>
      <c r="O23">
        <v>10</v>
      </c>
      <c r="P23">
        <v>9</v>
      </c>
      <c r="Q23">
        <f t="shared" si="2"/>
        <v>10</v>
      </c>
      <c r="R23">
        <f t="shared" si="3"/>
        <v>2.5</v>
      </c>
      <c r="U23" s="1" t="s">
        <v>4</v>
      </c>
      <c r="V23" t="s">
        <v>26</v>
      </c>
      <c r="W23">
        <v>14</v>
      </c>
      <c r="X23">
        <v>14</v>
      </c>
      <c r="Y23">
        <v>14</v>
      </c>
      <c r="Z23">
        <v>12</v>
      </c>
      <c r="AA23">
        <f t="shared" si="4"/>
        <v>13.5</v>
      </c>
      <c r="AB23">
        <f t="shared" si="5"/>
        <v>3.375</v>
      </c>
      <c r="AO23" s="1"/>
      <c r="AP23" s="1" t="s">
        <v>4</v>
      </c>
      <c r="AQ23" t="s">
        <v>26</v>
      </c>
      <c r="AR23">
        <f t="shared" si="12"/>
        <v>272331369.7125544</v>
      </c>
      <c r="AS23">
        <f t="shared" si="13"/>
        <v>246964017.0539903</v>
      </c>
      <c r="AT23">
        <f t="shared" si="14"/>
        <v>4500218668.5344791</v>
      </c>
      <c r="AU23">
        <f t="shared" si="9"/>
        <v>1673171351.7670078</v>
      </c>
      <c r="AV23">
        <f t="shared" si="10"/>
        <v>2448327648.4320569</v>
      </c>
      <c r="AW23">
        <f t="shared" si="11"/>
        <v>2770492639.3099756</v>
      </c>
    </row>
    <row r="24" spans="1:49" x14ac:dyDescent="0.2">
      <c r="A24" s="1" t="s">
        <v>4</v>
      </c>
      <c r="B24" t="s">
        <v>27</v>
      </c>
      <c r="C24">
        <v>10</v>
      </c>
      <c r="D24">
        <v>9</v>
      </c>
      <c r="E24">
        <v>9</v>
      </c>
      <c r="F24">
        <v>9</v>
      </c>
      <c r="G24">
        <f t="shared" si="0"/>
        <v>9.25</v>
      </c>
      <c r="H24">
        <f t="shared" si="1"/>
        <v>2.3125</v>
      </c>
      <c r="K24" s="1" t="s">
        <v>4</v>
      </c>
      <c r="L24" t="s">
        <v>27</v>
      </c>
      <c r="M24">
        <v>9</v>
      </c>
      <c r="N24">
        <v>9</v>
      </c>
      <c r="O24">
        <v>9</v>
      </c>
      <c r="P24">
        <v>9</v>
      </c>
      <c r="Q24">
        <f t="shared" si="2"/>
        <v>9</v>
      </c>
      <c r="R24">
        <f t="shared" si="3"/>
        <v>2.25</v>
      </c>
      <c r="U24" s="1" t="s">
        <v>4</v>
      </c>
      <c r="V24" t="s">
        <v>27</v>
      </c>
      <c r="W24">
        <v>13</v>
      </c>
      <c r="X24">
        <v>13</v>
      </c>
      <c r="Y24">
        <v>12</v>
      </c>
      <c r="Z24">
        <v>13</v>
      </c>
      <c r="AA24">
        <f t="shared" si="4"/>
        <v>12.75</v>
      </c>
      <c r="AB24">
        <f t="shared" si="5"/>
        <v>3.1875</v>
      </c>
      <c r="AE24" t="s">
        <v>11</v>
      </c>
      <c r="AF24" t="s">
        <v>36</v>
      </c>
      <c r="AO24" s="1"/>
      <c r="AP24" s="1" t="s">
        <v>4</v>
      </c>
      <c r="AQ24" t="s">
        <v>27</v>
      </c>
      <c r="AR24">
        <f t="shared" si="12"/>
        <v>77241729.976030454</v>
      </c>
      <c r="AS24">
        <f t="shared" si="13"/>
        <v>84725106.125718772</v>
      </c>
      <c r="AT24">
        <f t="shared" si="14"/>
        <v>2439766207.1281772</v>
      </c>
      <c r="AU24">
        <f t="shared" si="9"/>
        <v>867244347.7433089</v>
      </c>
      <c r="AV24">
        <f t="shared" si="10"/>
        <v>1361849018.3981783</v>
      </c>
      <c r="AW24">
        <f t="shared" si="11"/>
        <v>1541048921.1850164</v>
      </c>
    </row>
    <row r="25" spans="1:49" x14ac:dyDescent="0.2">
      <c r="A25" s="1" t="s">
        <v>5</v>
      </c>
      <c r="B25" t="s">
        <v>25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  <c r="K25" s="1" t="s">
        <v>5</v>
      </c>
      <c r="L25" t="s">
        <v>25</v>
      </c>
      <c r="M25">
        <v>0</v>
      </c>
      <c r="N25">
        <v>0</v>
      </c>
      <c r="O25">
        <v>0</v>
      </c>
      <c r="P25">
        <v>0</v>
      </c>
      <c r="Q25">
        <f t="shared" si="2"/>
        <v>0</v>
      </c>
      <c r="R25">
        <f t="shared" si="3"/>
        <v>0</v>
      </c>
      <c r="U25" s="1" t="s">
        <v>5</v>
      </c>
      <c r="V25" t="s">
        <v>25</v>
      </c>
      <c r="W25">
        <v>0</v>
      </c>
      <c r="X25">
        <v>0</v>
      </c>
      <c r="Y25">
        <v>0</v>
      </c>
      <c r="Z25">
        <v>0</v>
      </c>
      <c r="AA25">
        <f t="shared" si="4"/>
        <v>0</v>
      </c>
      <c r="AB25">
        <f t="shared" si="5"/>
        <v>0</v>
      </c>
      <c r="AE25">
        <v>4.3125</v>
      </c>
      <c r="AF25" s="4">
        <f>1*10^8</f>
        <v>100000000</v>
      </c>
      <c r="AO25" s="1"/>
      <c r="AP25" s="1" t="s">
        <v>5</v>
      </c>
      <c r="AQ25" t="s">
        <v>25</v>
      </c>
      <c r="AR25">
        <v>1</v>
      </c>
      <c r="AS25">
        <v>1</v>
      </c>
      <c r="AT25">
        <v>1</v>
      </c>
      <c r="AU25">
        <f t="shared" si="9"/>
        <v>1</v>
      </c>
      <c r="AV25">
        <f t="shared" si="10"/>
        <v>0</v>
      </c>
      <c r="AW25">
        <v>0</v>
      </c>
    </row>
    <row r="26" spans="1:49" x14ac:dyDescent="0.2">
      <c r="A26" s="1" t="s">
        <v>5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  <c r="H26">
        <f t="shared" si="1"/>
        <v>0</v>
      </c>
      <c r="K26" s="1" t="s">
        <v>5</v>
      </c>
      <c r="L26" t="s">
        <v>24</v>
      </c>
      <c r="M26">
        <v>0</v>
      </c>
      <c r="N26">
        <v>0</v>
      </c>
      <c r="O26">
        <v>0</v>
      </c>
      <c r="P26">
        <v>0</v>
      </c>
      <c r="Q26">
        <f t="shared" si="2"/>
        <v>0</v>
      </c>
      <c r="R26">
        <f t="shared" si="3"/>
        <v>0</v>
      </c>
      <c r="U26" s="1" t="s">
        <v>5</v>
      </c>
      <c r="V26" t="s">
        <v>24</v>
      </c>
      <c r="W26">
        <v>0</v>
      </c>
      <c r="X26">
        <v>0</v>
      </c>
      <c r="Y26">
        <v>0</v>
      </c>
      <c r="Z26">
        <v>0</v>
      </c>
      <c r="AA26">
        <f t="shared" si="4"/>
        <v>0</v>
      </c>
      <c r="AB26">
        <f t="shared" si="5"/>
        <v>0</v>
      </c>
      <c r="AE26">
        <v>3.6875</v>
      </c>
      <c r="AF26">
        <f>1*10^7</f>
        <v>10000000</v>
      </c>
      <c r="AO26" s="1"/>
      <c r="AP26" s="1" t="s">
        <v>5</v>
      </c>
      <c r="AQ26" t="s">
        <v>24</v>
      </c>
      <c r="AR26">
        <v>1</v>
      </c>
      <c r="AS26">
        <v>1</v>
      </c>
      <c r="AT26">
        <v>1</v>
      </c>
      <c r="AU26">
        <f t="shared" si="9"/>
        <v>1</v>
      </c>
      <c r="AV26">
        <f t="shared" si="10"/>
        <v>0</v>
      </c>
      <c r="AW26">
        <v>0</v>
      </c>
    </row>
    <row r="27" spans="1:49" x14ac:dyDescent="0.2">
      <c r="A27" s="1" t="s">
        <v>5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0</v>
      </c>
      <c r="K27" s="1" t="s">
        <v>5</v>
      </c>
      <c r="L27" t="s">
        <v>26</v>
      </c>
      <c r="M27">
        <v>0</v>
      </c>
      <c r="N27">
        <v>0</v>
      </c>
      <c r="O27">
        <v>0</v>
      </c>
      <c r="P27">
        <v>0</v>
      </c>
      <c r="Q27">
        <f t="shared" si="2"/>
        <v>0</v>
      </c>
      <c r="R27">
        <f t="shared" si="3"/>
        <v>0</v>
      </c>
      <c r="U27" s="1" t="s">
        <v>5</v>
      </c>
      <c r="V27" t="s">
        <v>26</v>
      </c>
      <c r="W27">
        <v>0</v>
      </c>
      <c r="X27">
        <v>0</v>
      </c>
      <c r="Y27">
        <v>0</v>
      </c>
      <c r="Z27">
        <v>0</v>
      </c>
      <c r="AA27">
        <f t="shared" si="4"/>
        <v>0</v>
      </c>
      <c r="AB27">
        <f t="shared" si="5"/>
        <v>0</v>
      </c>
      <c r="AE27">
        <v>2.9375</v>
      </c>
      <c r="AF27">
        <f>1*10^6</f>
        <v>1000000</v>
      </c>
      <c r="AO27" s="1"/>
      <c r="AP27" s="1" t="s">
        <v>5</v>
      </c>
      <c r="AQ27" t="s">
        <v>26</v>
      </c>
      <c r="AR27">
        <v>1</v>
      </c>
      <c r="AS27">
        <v>1</v>
      </c>
      <c r="AT27">
        <v>1</v>
      </c>
      <c r="AU27">
        <f t="shared" si="9"/>
        <v>1</v>
      </c>
      <c r="AV27">
        <f t="shared" si="10"/>
        <v>0</v>
      </c>
      <c r="AW27">
        <v>0</v>
      </c>
    </row>
    <row r="28" spans="1:49" x14ac:dyDescent="0.2">
      <c r="A28" s="1" t="s">
        <v>5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  <c r="H28">
        <f t="shared" si="1"/>
        <v>0</v>
      </c>
      <c r="K28" s="1" t="s">
        <v>5</v>
      </c>
      <c r="L28" t="s">
        <v>27</v>
      </c>
      <c r="M28">
        <v>0</v>
      </c>
      <c r="N28">
        <v>0</v>
      </c>
      <c r="O28">
        <v>0</v>
      </c>
      <c r="P28">
        <v>0</v>
      </c>
      <c r="Q28">
        <f t="shared" si="2"/>
        <v>0</v>
      </c>
      <c r="R28">
        <f t="shared" si="3"/>
        <v>0</v>
      </c>
      <c r="U28" s="1" t="s">
        <v>5</v>
      </c>
      <c r="V28" t="s">
        <v>27</v>
      </c>
      <c r="W28">
        <v>0</v>
      </c>
      <c r="X28">
        <v>0</v>
      </c>
      <c r="Y28">
        <v>0</v>
      </c>
      <c r="Z28">
        <v>0</v>
      </c>
      <c r="AA28">
        <f t="shared" si="4"/>
        <v>0</v>
      </c>
      <c r="AB28">
        <f t="shared" si="5"/>
        <v>0</v>
      </c>
      <c r="AE28">
        <v>2.5625</v>
      </c>
      <c r="AF28">
        <f>1*10^5</f>
        <v>100000</v>
      </c>
      <c r="AO28" s="1"/>
      <c r="AP28" s="1" t="s">
        <v>5</v>
      </c>
      <c r="AQ28" t="s">
        <v>27</v>
      </c>
      <c r="AR28">
        <v>1</v>
      </c>
      <c r="AS28">
        <v>1</v>
      </c>
      <c r="AT28">
        <v>1</v>
      </c>
      <c r="AU28">
        <f t="shared" si="9"/>
        <v>1</v>
      </c>
      <c r="AV28">
        <f t="shared" si="10"/>
        <v>0</v>
      </c>
      <c r="AW28">
        <v>0</v>
      </c>
    </row>
    <row r="29" spans="1:49" x14ac:dyDescent="0.2">
      <c r="AE29">
        <v>1.8125</v>
      </c>
      <c r="AF29">
        <f>1*10^4</f>
        <v>10000</v>
      </c>
    </row>
    <row r="33" spans="1:48" x14ac:dyDescent="0.2">
      <c r="AO33" s="1"/>
    </row>
    <row r="34" spans="1:48" x14ac:dyDescent="0.2">
      <c r="AO34" s="1"/>
    </row>
    <row r="35" spans="1:48" x14ac:dyDescent="0.2">
      <c r="A35" s="2"/>
      <c r="B35" s="2"/>
      <c r="AO35" s="1"/>
      <c r="AP35" t="s">
        <v>51</v>
      </c>
      <c r="AQ35" t="s">
        <v>13</v>
      </c>
      <c r="AR35" t="s">
        <v>14</v>
      </c>
      <c r="AS35" t="s">
        <v>15</v>
      </c>
      <c r="AT35" t="s">
        <v>10</v>
      </c>
      <c r="AU35" t="s">
        <v>38</v>
      </c>
      <c r="AV35" t="s">
        <v>29</v>
      </c>
    </row>
    <row r="36" spans="1:48" x14ac:dyDescent="0.2">
      <c r="A36" s="2"/>
      <c r="B36" s="2"/>
      <c r="AO36" s="1"/>
      <c r="AP36" t="s">
        <v>52</v>
      </c>
      <c r="AQ36">
        <f>LOG10(AR3)</f>
        <v>8.053244032300741</v>
      </c>
      <c r="AR36">
        <f t="shared" ref="AR36:AS36" si="15">LOG10(AS3)</f>
        <v>7.6672800753353147</v>
      </c>
      <c r="AS36">
        <f t="shared" si="15"/>
        <v>7.7934766663606272</v>
      </c>
      <c r="AT36">
        <f>AVERAGE(AQ36,AR36,AS36)</f>
        <v>7.8380002579988952</v>
      </c>
      <c r="AU36">
        <f>STDEV(AQ36,AR36,AS36)</f>
        <v>0.19679635839715312</v>
      </c>
      <c r="AV36">
        <f>CONFIDENCE(0.05,AU36,3)</f>
        <v>0.22269195168035985</v>
      </c>
    </row>
    <row r="37" spans="1:48" x14ac:dyDescent="0.2">
      <c r="A37" s="2"/>
      <c r="B37" s="2"/>
      <c r="AO37" s="1"/>
      <c r="AP37" t="s">
        <v>53</v>
      </c>
      <c r="AQ37">
        <f t="shared" ref="AQ37:AS37" si="16">LOG10(AR4)</f>
        <v>6.9033092309750366</v>
      </c>
      <c r="AR37">
        <f t="shared" si="16"/>
        <v>7.3958204678627926</v>
      </c>
      <c r="AS37">
        <f t="shared" si="16"/>
        <v>7.0651599521728921</v>
      </c>
      <c r="AT37">
        <f t="shared" ref="AT37:AT61" si="17">AVERAGE(AQ37,AR37,AS37)</f>
        <v>7.121429883670241</v>
      </c>
      <c r="AU37">
        <f t="shared" ref="AU37:AU61" si="18">STDEV(AQ37,AR37,AS37)</f>
        <v>0.25103099113100369</v>
      </c>
      <c r="AV37">
        <f t="shared" ref="AV37:AV61" si="19">CONFIDENCE(0.05,AU37,3)</f>
        <v>0.28406308837484567</v>
      </c>
    </row>
    <row r="38" spans="1:48" x14ac:dyDescent="0.2">
      <c r="A38" s="2"/>
      <c r="B38" s="2"/>
      <c r="AO38" s="1"/>
      <c r="AP38" t="s">
        <v>54</v>
      </c>
      <c r="AQ38">
        <f t="shared" ref="AQ38:AS38" si="20">LOG10(AR5)</f>
        <v>5.9313594357404407</v>
      </c>
      <c r="AR38">
        <f t="shared" si="20"/>
        <v>6.0089595516058267</v>
      </c>
      <c r="AS38">
        <f t="shared" si="20"/>
        <v>6.0074042118233555</v>
      </c>
      <c r="AT38">
        <f t="shared" si="17"/>
        <v>5.9825743997232079</v>
      </c>
      <c r="AU38">
        <f t="shared" si="18"/>
        <v>4.4360276963481896E-2</v>
      </c>
      <c r="AV38">
        <f t="shared" si="19"/>
        <v>5.0197456571543939E-2</v>
      </c>
    </row>
    <row r="39" spans="1:48" x14ac:dyDescent="0.2">
      <c r="A39" s="2"/>
      <c r="B39" s="2"/>
      <c r="AO39" s="1"/>
      <c r="AP39" t="s">
        <v>55</v>
      </c>
      <c r="AQ39">
        <f t="shared" ref="AQ39:AS39" si="21">LOG10(AR6)</f>
        <v>5.1684938803983753</v>
      </c>
      <c r="AR39">
        <f t="shared" si="21"/>
        <v>4.8037834510438229</v>
      </c>
      <c r="AS39">
        <f t="shared" si="21"/>
        <v>5.3720919447989726</v>
      </c>
      <c r="AT39">
        <f t="shared" si="17"/>
        <v>5.1147897587470572</v>
      </c>
      <c r="AU39">
        <f t="shared" si="18"/>
        <v>0.28793529747204749</v>
      </c>
      <c r="AV39">
        <f t="shared" si="19"/>
        <v>0.32582347495634767</v>
      </c>
    </row>
    <row r="40" spans="1:48" x14ac:dyDescent="0.2">
      <c r="A40" s="2"/>
      <c r="B40" s="2"/>
      <c r="AO40" s="1"/>
      <c r="AP40" t="s">
        <v>56</v>
      </c>
      <c r="AQ40">
        <f t="shared" ref="AQ40:AS40" si="22">LOG10(AR7)</f>
        <v>3.9446406209637948</v>
      </c>
      <c r="AR40">
        <f t="shared" si="22"/>
        <v>4.1240057491345761</v>
      </c>
      <c r="AS40">
        <f t="shared" si="22"/>
        <v>3.7613090109696046</v>
      </c>
      <c r="AT40">
        <f t="shared" si="17"/>
        <v>3.9433184603559917</v>
      </c>
      <c r="AU40">
        <f t="shared" si="18"/>
        <v>0.18135198386117007</v>
      </c>
      <c r="AV40">
        <f t="shared" si="19"/>
        <v>0.20521531778371216</v>
      </c>
    </row>
    <row r="41" spans="1:48" x14ac:dyDescent="0.2">
      <c r="A41" s="2"/>
      <c r="B41" s="2"/>
      <c r="H41" s="4"/>
      <c r="AO41" s="1"/>
      <c r="AP41" t="s">
        <v>57</v>
      </c>
      <c r="AQ41">
        <f t="shared" ref="AQ41:AS41" si="23">LOG10(AR8)</f>
        <v>2.3995408436838908</v>
      </c>
      <c r="AR41">
        <f t="shared" si="23"/>
        <v>3.4245851364876452</v>
      </c>
      <c r="AS41">
        <f t="shared" si="23"/>
        <v>3.0335360088034888</v>
      </c>
      <c r="AT41">
        <f t="shared" si="17"/>
        <v>2.9525539963250083</v>
      </c>
      <c r="AU41">
        <f t="shared" si="18"/>
        <v>0.51729828465904082</v>
      </c>
      <c r="AV41">
        <f t="shared" si="19"/>
        <v>0.58536735918224503</v>
      </c>
    </row>
    <row r="42" spans="1:48" x14ac:dyDescent="0.2">
      <c r="A42" s="2"/>
      <c r="B42" s="2"/>
      <c r="H42" s="3"/>
      <c r="AO42" s="1"/>
      <c r="AP42" t="s">
        <v>32</v>
      </c>
      <c r="AQ42">
        <f t="shared" ref="AQ42:AS42" si="24">LOG10(AR9)</f>
        <v>10.284254450133153</v>
      </c>
      <c r="AR42">
        <f t="shared" si="24"/>
        <v>10.180664325106642</v>
      </c>
      <c r="AS42">
        <f t="shared" si="24"/>
        <v>10.220231918274212</v>
      </c>
      <c r="AT42">
        <f t="shared" si="17"/>
        <v>10.22838356450467</v>
      </c>
      <c r="AU42">
        <f t="shared" si="18"/>
        <v>5.2273946693854219E-2</v>
      </c>
      <c r="AV42">
        <f t="shared" si="19"/>
        <v>5.9152452342623688E-2</v>
      </c>
    </row>
    <row r="43" spans="1:48" x14ac:dyDescent="0.2">
      <c r="A43" s="2"/>
      <c r="B43" s="2"/>
      <c r="AO43" s="1"/>
      <c r="AP43" t="s">
        <v>33</v>
      </c>
      <c r="AQ43" t="s">
        <v>12</v>
      </c>
      <c r="AR43">
        <f t="shared" ref="AQ43:AS43" si="25">LOG10(AS10)</f>
        <v>9.1037981781903987</v>
      </c>
      <c r="AS43">
        <f t="shared" si="25"/>
        <v>10.4435577568153</v>
      </c>
      <c r="AT43">
        <f>AVERAGE(AR43,AS43)</f>
        <v>9.7736779675028487</v>
      </c>
      <c r="AU43">
        <f>STDEV(AR43,AS43)</f>
        <v>0.94735308320529943</v>
      </c>
      <c r="AV43">
        <f>CONFIDENCE(0.05,AU43,2)</f>
        <v>1.3129402610236827</v>
      </c>
    </row>
    <row r="44" spans="1:48" x14ac:dyDescent="0.2">
      <c r="A44" s="2"/>
      <c r="B44" s="2"/>
      <c r="AO44" s="1"/>
      <c r="AP44" t="s">
        <v>35</v>
      </c>
      <c r="AQ44">
        <f t="shared" ref="AQ44:AS44" si="26">LOG10(AR11)</f>
        <v>8.563560868782325</v>
      </c>
      <c r="AR44">
        <f t="shared" si="26"/>
        <v>8.6077898234114052</v>
      </c>
      <c r="AS44">
        <f t="shared" si="26"/>
        <v>9.7385888226467312</v>
      </c>
      <c r="AT44">
        <f t="shared" si="17"/>
        <v>8.9699798382801532</v>
      </c>
      <c r="AU44">
        <f t="shared" si="18"/>
        <v>0.66600216084008435</v>
      </c>
      <c r="AV44">
        <f t="shared" si="19"/>
        <v>0.75363854407054331</v>
      </c>
    </row>
    <row r="45" spans="1:48" x14ac:dyDescent="0.2">
      <c r="A45" s="2"/>
      <c r="B45" s="2"/>
      <c r="AO45" s="1"/>
      <c r="AP45" t="s">
        <v>34</v>
      </c>
      <c r="AQ45">
        <f t="shared" ref="AQ45:AS45" si="27">LOG10(AR12)</f>
        <v>8.303462222698835</v>
      </c>
      <c r="AR45">
        <f t="shared" si="27"/>
        <v>8.166439168758215</v>
      </c>
      <c r="AS45">
        <f t="shared" si="27"/>
        <v>8.8051232905215908</v>
      </c>
      <c r="AT45">
        <f t="shared" si="17"/>
        <v>8.4250082273262148</v>
      </c>
      <c r="AU45">
        <f t="shared" si="18"/>
        <v>0.336243104433121</v>
      </c>
      <c r="AV45">
        <f t="shared" si="19"/>
        <v>0.38048790015800404</v>
      </c>
    </row>
    <row r="46" spans="1:48" x14ac:dyDescent="0.2">
      <c r="A46" s="3"/>
      <c r="B46" s="2"/>
      <c r="AO46" s="1"/>
      <c r="AP46" t="s">
        <v>39</v>
      </c>
      <c r="AQ46">
        <f t="shared" ref="AQ46:AS46" si="28">LOG10(AR13)</f>
        <v>10.284254450133153</v>
      </c>
      <c r="AR46">
        <f t="shared" si="28"/>
        <v>9.9544698132096023</v>
      </c>
      <c r="AS46">
        <f t="shared" si="28"/>
        <v>10.3703006806712</v>
      </c>
      <c r="AT46">
        <f t="shared" si="17"/>
        <v>10.203008314671317</v>
      </c>
      <c r="AU46">
        <f t="shared" si="18"/>
        <v>0.21949835643821619</v>
      </c>
      <c r="AV46">
        <f t="shared" si="19"/>
        <v>0.248381208798652</v>
      </c>
    </row>
    <row r="47" spans="1:48" x14ac:dyDescent="0.2">
      <c r="A47" s="3"/>
      <c r="B47" s="2"/>
      <c r="AO47" s="1"/>
      <c r="AP47" t="s">
        <v>40</v>
      </c>
      <c r="AQ47">
        <f t="shared" ref="AQ47:AS47" si="29">LOG10(AR14)</f>
        <v>9.9033092309750366</v>
      </c>
      <c r="AR47">
        <f t="shared" si="29"/>
        <v>9.376657952739059</v>
      </c>
      <c r="AS47">
        <f t="shared" si="29"/>
        <v>10.725567019470382</v>
      </c>
      <c r="AT47">
        <f t="shared" si="17"/>
        <v>10.001844734394826</v>
      </c>
      <c r="AU47">
        <f t="shared" si="18"/>
        <v>0.67983148768877721</v>
      </c>
      <c r="AV47">
        <f t="shared" si="19"/>
        <v>0.76928761304440074</v>
      </c>
    </row>
    <row r="48" spans="1:48" x14ac:dyDescent="0.2">
      <c r="A48" s="3"/>
      <c r="B48" s="2"/>
      <c r="AO48" s="1"/>
      <c r="AP48" t="s">
        <v>41</v>
      </c>
      <c r="AQ48">
        <f t="shared" ref="AQ48:AS48" si="30">LOG10(AR15)</f>
        <v>8.030019477619442</v>
      </c>
      <c r="AR48">
        <f t="shared" si="30"/>
        <v>8.3926336806552548</v>
      </c>
      <c r="AS48">
        <f t="shared" si="30"/>
        <v>9.5662828947679373</v>
      </c>
      <c r="AT48">
        <f t="shared" si="17"/>
        <v>8.6629786843475447</v>
      </c>
      <c r="AU48">
        <f t="shared" si="18"/>
        <v>0.80302001063686512</v>
      </c>
      <c r="AV48">
        <f t="shared" si="19"/>
        <v>0.90868598821437208</v>
      </c>
    </row>
    <row r="49" spans="1:48" x14ac:dyDescent="0.2">
      <c r="A49" s="3"/>
      <c r="B49" s="2"/>
      <c r="AP49" t="s">
        <v>42</v>
      </c>
      <c r="AQ49">
        <f t="shared" ref="AQ49:AS49" si="31">LOG10(AR16)</f>
        <v>7.7417890260665487</v>
      </c>
      <c r="AR49">
        <f t="shared" si="31"/>
        <v>8.166439168758215</v>
      </c>
      <c r="AS49">
        <f t="shared" si="31"/>
        <v>9.4776758691462195</v>
      </c>
      <c r="AT49">
        <f t="shared" si="17"/>
        <v>8.4619680213236617</v>
      </c>
      <c r="AU49">
        <f t="shared" si="18"/>
        <v>0.90489157362540584</v>
      </c>
      <c r="AV49">
        <f t="shared" si="19"/>
        <v>1.023962395600247</v>
      </c>
    </row>
    <row r="50" spans="1:48" x14ac:dyDescent="0.2">
      <c r="A50" s="3"/>
      <c r="B50" s="2"/>
      <c r="H50" s="3"/>
      <c r="AP50" t="s">
        <v>43</v>
      </c>
      <c r="AQ50">
        <f t="shared" ref="AQ50:AS50" si="32">LOG10(AR17)</f>
        <v>10.097183860649208</v>
      </c>
      <c r="AR50">
        <f t="shared" si="32"/>
        <v>10.031164375349189</v>
      </c>
      <c r="AS50">
        <f t="shared" si="32"/>
        <v>10.656651267202438</v>
      </c>
      <c r="AT50">
        <f t="shared" si="17"/>
        <v>10.261666501066944</v>
      </c>
      <c r="AU50">
        <f t="shared" si="18"/>
        <v>0.34365588488945237</v>
      </c>
      <c r="AV50">
        <f t="shared" si="19"/>
        <v>0.38887609677222729</v>
      </c>
    </row>
    <row r="51" spans="1:48" x14ac:dyDescent="0.2">
      <c r="A51" s="3"/>
      <c r="B51" s="2"/>
      <c r="AP51" t="s">
        <v>44</v>
      </c>
      <c r="AQ51">
        <f t="shared" ref="AQ51:AS51" si="33">LOG10(AR18)</f>
        <v>9.3853327114981031</v>
      </c>
      <c r="AR51">
        <f t="shared" si="33"/>
        <v>8.6077898234114052</v>
      </c>
      <c r="AS51">
        <f t="shared" si="33"/>
        <v>10.065159952172891</v>
      </c>
      <c r="AT51">
        <f t="shared" si="17"/>
        <v>9.3527608290274671</v>
      </c>
      <c r="AU51">
        <f t="shared" si="18"/>
        <v>0.72923084047325382</v>
      </c>
      <c r="AV51">
        <f t="shared" si="19"/>
        <v>0.82518721592791044</v>
      </c>
    </row>
    <row r="52" spans="1:48" x14ac:dyDescent="0.2">
      <c r="A52" s="3"/>
      <c r="B52" s="2"/>
      <c r="AP52" t="s">
        <v>45</v>
      </c>
      <c r="AQ52">
        <f t="shared" ref="AQ52:AS52" si="34">LOG10(AR19)</f>
        <v>8.563560868782325</v>
      </c>
      <c r="AR52">
        <f t="shared" si="34"/>
        <v>8.6077898234114052</v>
      </c>
      <c r="AS52">
        <f t="shared" si="34"/>
        <v>9.4776758691462195</v>
      </c>
      <c r="AT52">
        <f t="shared" si="17"/>
        <v>8.8830088537799838</v>
      </c>
      <c r="AU52">
        <f t="shared" si="18"/>
        <v>0.51547133235548215</v>
      </c>
      <c r="AV52">
        <f t="shared" si="19"/>
        <v>0.58330000601870047</v>
      </c>
    </row>
    <row r="53" spans="1:48" x14ac:dyDescent="0.2">
      <c r="A53" s="3"/>
      <c r="B53" s="2"/>
      <c r="AO53" s="1"/>
      <c r="AP53" t="s">
        <v>46</v>
      </c>
      <c r="AQ53">
        <f t="shared" ref="AQ53:AS53" si="35">LOG10(AR20)</f>
        <v>8.030019477619442</v>
      </c>
      <c r="AR53">
        <f t="shared" si="35"/>
        <v>8.2809865484581966</v>
      </c>
      <c r="AS53">
        <f t="shared" si="35"/>
        <v>9.4776758691462195</v>
      </c>
      <c r="AT53">
        <f t="shared" si="17"/>
        <v>8.5962272984079533</v>
      </c>
      <c r="AU53">
        <f t="shared" si="18"/>
        <v>0.77360183867655474</v>
      </c>
      <c r="AV53">
        <f t="shared" si="19"/>
        <v>0.87539680450148527</v>
      </c>
    </row>
    <row r="54" spans="1:48" x14ac:dyDescent="0.2">
      <c r="A54" s="3"/>
      <c r="B54" s="2"/>
      <c r="AO54" s="1"/>
      <c r="AP54" t="s">
        <v>47</v>
      </c>
      <c r="AQ54">
        <f t="shared" ref="AQ54:AS54" si="36">LOG10(AR21)</f>
        <v>10.725081073690813</v>
      </c>
      <c r="AR54">
        <f t="shared" si="36"/>
        <v>10.253555673410453</v>
      </c>
      <c r="AS54">
        <f t="shared" si="36"/>
        <v>10.515679018475511</v>
      </c>
      <c r="AT54">
        <f t="shared" si="17"/>
        <v>10.498105255192259</v>
      </c>
      <c r="AU54">
        <f t="shared" si="18"/>
        <v>0.23625342038654215</v>
      </c>
      <c r="AV54">
        <f t="shared" si="19"/>
        <v>0.26734100013611167</v>
      </c>
    </row>
    <row r="55" spans="1:48" x14ac:dyDescent="0.2">
      <c r="A55" s="3"/>
      <c r="B55" s="2"/>
      <c r="AO55" s="1"/>
      <c r="AP55" t="s">
        <v>48</v>
      </c>
      <c r="AQ55">
        <f t="shared" ref="AQ55:AS55" si="37">LOG10(AR22)</f>
        <v>10.19153968252793</v>
      </c>
      <c r="AR55">
        <f t="shared" si="37"/>
        <v>9.8764177549320831</v>
      </c>
      <c r="AS55">
        <f t="shared" si="37"/>
        <v>10.065159952172891</v>
      </c>
      <c r="AT55">
        <f t="shared" si="17"/>
        <v>10.044372463210967</v>
      </c>
      <c r="AU55">
        <f t="shared" si="18"/>
        <v>0.15858608730256599</v>
      </c>
      <c r="AV55">
        <f t="shared" si="19"/>
        <v>0.17945375401454197</v>
      </c>
    </row>
    <row r="56" spans="1:48" x14ac:dyDescent="0.2">
      <c r="A56" s="3"/>
      <c r="B56" s="2"/>
      <c r="AO56" s="1"/>
      <c r="AP56" t="s">
        <v>49</v>
      </c>
      <c r="AQ56">
        <f t="shared" ref="AQ56:AS56" si="38">LOG10(AR23)</f>
        <v>8.4350976703828504</v>
      </c>
      <c r="AR56">
        <f t="shared" si="38"/>
        <v>8.3926336806552548</v>
      </c>
      <c r="AS56">
        <f t="shared" si="38"/>
        <v>9.6532336169377011</v>
      </c>
      <c r="AT56">
        <f t="shared" si="17"/>
        <v>8.8269883226586021</v>
      </c>
      <c r="AU56">
        <f t="shared" si="18"/>
        <v>0.71586434632873186</v>
      </c>
      <c r="AV56">
        <f t="shared" si="19"/>
        <v>0.81006188183935679</v>
      </c>
    </row>
    <row r="57" spans="1:48" x14ac:dyDescent="0.2">
      <c r="A57" s="3"/>
      <c r="B57" s="2"/>
      <c r="AO57" s="1"/>
      <c r="AP57" t="s">
        <v>50</v>
      </c>
      <c r="AQ57">
        <f t="shared" ref="AQ57:AS57" si="39">LOG10(AR24)</f>
        <v>7.8878519920704617</v>
      </c>
      <c r="AR57">
        <f t="shared" si="39"/>
        <v>7.9280121215021593</v>
      </c>
      <c r="AS57">
        <f t="shared" si="39"/>
        <v>9.3873482116588818</v>
      </c>
      <c r="AT57">
        <f t="shared" si="17"/>
        <v>8.4010707750771676</v>
      </c>
      <c r="AU57">
        <f t="shared" si="18"/>
        <v>0.85437731444113185</v>
      </c>
      <c r="AV57">
        <f t="shared" si="19"/>
        <v>0.96680118053989628</v>
      </c>
    </row>
    <row r="58" spans="1:48" x14ac:dyDescent="0.2">
      <c r="A58" s="3"/>
      <c r="B58" s="2"/>
      <c r="H58" s="3"/>
      <c r="AO58" s="1"/>
      <c r="AP58" t="s">
        <v>58</v>
      </c>
      <c r="AQ58">
        <f t="shared" ref="AQ58:AS58" si="40">LOG10(AR25)</f>
        <v>0</v>
      </c>
      <c r="AR58">
        <f t="shared" si="40"/>
        <v>0</v>
      </c>
      <c r="AS58">
        <f t="shared" si="40"/>
        <v>0</v>
      </c>
      <c r="AT58">
        <f t="shared" si="17"/>
        <v>0</v>
      </c>
      <c r="AU58">
        <f t="shared" si="18"/>
        <v>0</v>
      </c>
      <c r="AV58">
        <v>0</v>
      </c>
    </row>
    <row r="59" spans="1:48" x14ac:dyDescent="0.2">
      <c r="A59" s="3"/>
      <c r="B59" s="2"/>
      <c r="AO59" s="1"/>
      <c r="AP59" t="s">
        <v>59</v>
      </c>
      <c r="AQ59">
        <f t="shared" ref="AQ59:AS59" si="41">LOG10(AR26)</f>
        <v>0</v>
      </c>
      <c r="AR59">
        <f t="shared" si="41"/>
        <v>0</v>
      </c>
      <c r="AS59">
        <f t="shared" si="41"/>
        <v>0</v>
      </c>
      <c r="AT59">
        <f t="shared" si="17"/>
        <v>0</v>
      </c>
      <c r="AU59">
        <f t="shared" si="18"/>
        <v>0</v>
      </c>
      <c r="AV59">
        <v>0</v>
      </c>
    </row>
    <row r="60" spans="1:48" x14ac:dyDescent="0.2">
      <c r="A60" s="3"/>
      <c r="B60" s="2"/>
      <c r="AO60" s="1"/>
      <c r="AP60" t="s">
        <v>60</v>
      </c>
      <c r="AQ60">
        <f t="shared" ref="AQ60:AS60" si="42">LOG10(AR27)</f>
        <v>0</v>
      </c>
      <c r="AR60">
        <f t="shared" si="42"/>
        <v>0</v>
      </c>
      <c r="AS60">
        <f t="shared" si="42"/>
        <v>0</v>
      </c>
      <c r="AT60">
        <f t="shared" si="17"/>
        <v>0</v>
      </c>
      <c r="AU60">
        <f t="shared" si="18"/>
        <v>0</v>
      </c>
      <c r="AV60">
        <v>0</v>
      </c>
    </row>
    <row r="61" spans="1:48" x14ac:dyDescent="0.2">
      <c r="A61" s="3"/>
      <c r="B61" s="2"/>
      <c r="AO61" s="1"/>
      <c r="AP61" t="s">
        <v>61</v>
      </c>
      <c r="AQ61">
        <f t="shared" ref="AQ61:AS61" si="43">LOG10(AR28)</f>
        <v>0</v>
      </c>
      <c r="AR61">
        <f t="shared" si="43"/>
        <v>0</v>
      </c>
      <c r="AS61">
        <f t="shared" si="43"/>
        <v>0</v>
      </c>
      <c r="AT61">
        <f t="shared" si="17"/>
        <v>0</v>
      </c>
      <c r="AU61">
        <f t="shared" si="18"/>
        <v>0</v>
      </c>
      <c r="AV61">
        <v>0</v>
      </c>
    </row>
    <row r="62" spans="1:48" x14ac:dyDescent="0.2">
      <c r="AO62" s="1"/>
    </row>
    <row r="63" spans="1:48" x14ac:dyDescent="0.2">
      <c r="AO63" s="1"/>
    </row>
    <row r="64" spans="1:48" x14ac:dyDescent="0.2">
      <c r="AO64" s="1"/>
    </row>
    <row r="65" spans="8:41" x14ac:dyDescent="0.2">
      <c r="AO65" s="1"/>
    </row>
    <row r="66" spans="8:41" x14ac:dyDescent="0.2">
      <c r="H66" s="3"/>
      <c r="AO66" s="1"/>
    </row>
    <row r="67" spans="8:41" x14ac:dyDescent="0.2">
      <c r="AO67" s="1"/>
    </row>
    <row r="68" spans="8:41" x14ac:dyDescent="0.2">
      <c r="AO68" s="1"/>
    </row>
  </sheetData>
  <pageMargins left="0.7" right="0.7" top="0.75" bottom="0.75" header="0.3" footer="0.3"/>
  <pageSetup paperSize="9" orientation="portrait" horizontalDpi="0" verticalDpi="0" copies="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021D7-54F9-2B48-A576-FB90836D93FC}">
  <dimension ref="A1:AB63"/>
  <sheetViews>
    <sheetView zoomScale="80" zoomScaleNormal="80" workbookViewId="0">
      <selection activeCell="C34" sqref="C34"/>
    </sheetView>
  </sheetViews>
  <sheetFormatPr baseColWidth="10" defaultColWidth="11" defaultRowHeight="16" x14ac:dyDescent="0.2"/>
  <cols>
    <col min="23" max="25" width="11.6640625" bestFit="1" customWidth="1"/>
  </cols>
  <sheetData>
    <row r="1" spans="1:28" x14ac:dyDescent="0.2">
      <c r="A1" t="s">
        <v>13</v>
      </c>
      <c r="K1" t="s">
        <v>14</v>
      </c>
      <c r="U1" t="s">
        <v>15</v>
      </c>
    </row>
    <row r="2" spans="1:28" x14ac:dyDescent="0.2">
      <c r="A2" t="s">
        <v>0</v>
      </c>
      <c r="B2" t="s">
        <v>23</v>
      </c>
      <c r="C2" t="s">
        <v>6</v>
      </c>
      <c r="D2" t="s">
        <v>7</v>
      </c>
      <c r="E2" t="s">
        <v>8</v>
      </c>
      <c r="F2" t="s">
        <v>9</v>
      </c>
      <c r="G2" t="s">
        <v>16</v>
      </c>
      <c r="H2" t="s">
        <v>11</v>
      </c>
      <c r="K2" t="s">
        <v>0</v>
      </c>
      <c r="L2" t="s">
        <v>23</v>
      </c>
      <c r="M2" t="s">
        <v>6</v>
      </c>
      <c r="N2" t="s">
        <v>7</v>
      </c>
      <c r="O2" t="s">
        <v>8</v>
      </c>
      <c r="P2" t="s">
        <v>9</v>
      </c>
      <c r="Q2" t="s">
        <v>16</v>
      </c>
      <c r="R2" t="s">
        <v>11</v>
      </c>
      <c r="U2" t="s">
        <v>0</v>
      </c>
      <c r="V2" t="s">
        <v>23</v>
      </c>
      <c r="W2" t="s">
        <v>6</v>
      </c>
      <c r="X2" t="s">
        <v>7</v>
      </c>
      <c r="Y2" t="s">
        <v>8</v>
      </c>
      <c r="Z2" t="s">
        <v>9</v>
      </c>
      <c r="AA2" t="s">
        <v>16</v>
      </c>
      <c r="AB2" t="s">
        <v>11</v>
      </c>
    </row>
    <row r="3" spans="1:28" x14ac:dyDescent="0.2">
      <c r="A3" t="s">
        <v>17</v>
      </c>
      <c r="B3" t="s">
        <v>12</v>
      </c>
      <c r="C3">
        <v>17</v>
      </c>
      <c r="D3">
        <v>17</v>
      </c>
      <c r="E3">
        <v>16</v>
      </c>
      <c r="F3">
        <v>19</v>
      </c>
      <c r="G3">
        <f>AVERAGE(C3:F3)</f>
        <v>17.25</v>
      </c>
      <c r="H3">
        <f>(G3/4)</f>
        <v>4.3125</v>
      </c>
      <c r="K3" t="s">
        <v>17</v>
      </c>
      <c r="L3" t="s">
        <v>12</v>
      </c>
      <c r="M3">
        <v>17</v>
      </c>
      <c r="N3">
        <v>18</v>
      </c>
      <c r="O3">
        <v>17</v>
      </c>
      <c r="P3">
        <v>17</v>
      </c>
      <c r="Q3">
        <f>AVERAGE(M3:P3)</f>
        <v>17.25</v>
      </c>
      <c r="R3">
        <f>(Q3/4)</f>
        <v>4.3125</v>
      </c>
      <c r="U3" t="s">
        <v>17</v>
      </c>
      <c r="V3" t="s">
        <v>12</v>
      </c>
      <c r="W3">
        <v>17</v>
      </c>
      <c r="X3">
        <v>18</v>
      </c>
      <c r="Y3">
        <v>17</v>
      </c>
      <c r="Z3">
        <v>18</v>
      </c>
      <c r="AA3">
        <f>AVERAGE(W3:Z3)</f>
        <v>17.5</v>
      </c>
      <c r="AB3">
        <f>(AA3/4)</f>
        <v>4.375</v>
      </c>
    </row>
    <row r="4" spans="1:28" x14ac:dyDescent="0.2">
      <c r="A4" t="s">
        <v>18</v>
      </c>
      <c r="B4" t="s">
        <v>12</v>
      </c>
      <c r="C4">
        <v>16</v>
      </c>
      <c r="D4">
        <v>17</v>
      </c>
      <c r="E4">
        <v>15</v>
      </c>
      <c r="F4">
        <v>16</v>
      </c>
      <c r="G4">
        <f t="shared" ref="G4:G28" si="0">AVERAGE(C4:F4)</f>
        <v>16</v>
      </c>
      <c r="H4">
        <f t="shared" ref="H4:H28" si="1">(G4/4)</f>
        <v>4</v>
      </c>
      <c r="K4" t="s">
        <v>18</v>
      </c>
      <c r="L4" t="s">
        <v>12</v>
      </c>
      <c r="M4">
        <v>17</v>
      </c>
      <c r="N4">
        <v>17</v>
      </c>
      <c r="O4">
        <v>17</v>
      </c>
      <c r="P4">
        <v>16</v>
      </c>
      <c r="Q4">
        <f t="shared" ref="Q4:Q28" si="2">AVERAGE(M4:P4)</f>
        <v>16.75</v>
      </c>
      <c r="R4">
        <f t="shared" ref="R4:R28" si="3">(Q4/4)</f>
        <v>4.1875</v>
      </c>
      <c r="U4" t="s">
        <v>18</v>
      </c>
      <c r="V4" t="s">
        <v>12</v>
      </c>
      <c r="W4">
        <v>15</v>
      </c>
      <c r="X4">
        <v>15</v>
      </c>
      <c r="Y4">
        <v>15</v>
      </c>
      <c r="Z4">
        <v>15</v>
      </c>
      <c r="AA4">
        <f t="shared" ref="AA4:AA28" si="4">AVERAGE(W4:Z4)</f>
        <v>15</v>
      </c>
      <c r="AB4">
        <f t="shared" ref="AB4:AB28" si="5">(AA4/4)</f>
        <v>3.75</v>
      </c>
    </row>
    <row r="5" spans="1:28" x14ac:dyDescent="0.2">
      <c r="A5" t="s">
        <v>21</v>
      </c>
      <c r="B5" t="s">
        <v>12</v>
      </c>
      <c r="C5">
        <v>11</v>
      </c>
      <c r="D5">
        <v>12</v>
      </c>
      <c r="E5">
        <v>12</v>
      </c>
      <c r="F5">
        <v>12</v>
      </c>
      <c r="G5">
        <f t="shared" si="0"/>
        <v>11.75</v>
      </c>
      <c r="H5">
        <f t="shared" si="1"/>
        <v>2.9375</v>
      </c>
      <c r="K5" t="s">
        <v>21</v>
      </c>
      <c r="L5" t="s">
        <v>12</v>
      </c>
      <c r="M5">
        <v>12</v>
      </c>
      <c r="N5">
        <v>13</v>
      </c>
      <c r="O5">
        <v>13</v>
      </c>
      <c r="P5">
        <v>14</v>
      </c>
      <c r="Q5">
        <f t="shared" si="2"/>
        <v>13</v>
      </c>
      <c r="R5">
        <f t="shared" si="3"/>
        <v>3.25</v>
      </c>
      <c r="U5" t="s">
        <v>21</v>
      </c>
      <c r="V5" t="s">
        <v>12</v>
      </c>
      <c r="W5">
        <v>11</v>
      </c>
      <c r="X5">
        <v>11</v>
      </c>
      <c r="Y5">
        <v>12</v>
      </c>
      <c r="Z5">
        <v>10</v>
      </c>
      <c r="AA5">
        <f t="shared" si="4"/>
        <v>11</v>
      </c>
      <c r="AB5">
        <f t="shared" si="5"/>
        <v>2.75</v>
      </c>
    </row>
    <row r="6" spans="1:28" x14ac:dyDescent="0.2">
      <c r="A6" t="s">
        <v>19</v>
      </c>
      <c r="B6" t="s">
        <v>12</v>
      </c>
      <c r="C6">
        <v>11</v>
      </c>
      <c r="D6">
        <v>11</v>
      </c>
      <c r="E6">
        <v>11</v>
      </c>
      <c r="F6">
        <v>10</v>
      </c>
      <c r="G6">
        <f t="shared" si="0"/>
        <v>10.75</v>
      </c>
      <c r="H6">
        <f t="shared" si="1"/>
        <v>2.6875</v>
      </c>
      <c r="K6" t="s">
        <v>19</v>
      </c>
      <c r="L6" t="s">
        <v>12</v>
      </c>
      <c r="M6">
        <v>9</v>
      </c>
      <c r="N6">
        <v>10</v>
      </c>
      <c r="O6">
        <v>11</v>
      </c>
      <c r="P6">
        <v>9</v>
      </c>
      <c r="Q6">
        <f t="shared" si="2"/>
        <v>9.75</v>
      </c>
      <c r="R6">
        <f t="shared" si="3"/>
        <v>2.4375</v>
      </c>
      <c r="U6" t="s">
        <v>19</v>
      </c>
      <c r="V6" t="s">
        <v>12</v>
      </c>
      <c r="W6">
        <v>10</v>
      </c>
      <c r="X6">
        <v>10</v>
      </c>
      <c r="Y6">
        <v>10</v>
      </c>
      <c r="Z6">
        <v>11</v>
      </c>
      <c r="AA6">
        <f t="shared" si="4"/>
        <v>10.25</v>
      </c>
      <c r="AB6">
        <f t="shared" si="5"/>
        <v>2.5625</v>
      </c>
    </row>
    <row r="7" spans="1:28" x14ac:dyDescent="0.2">
      <c r="A7" t="s">
        <v>20</v>
      </c>
      <c r="B7" t="s">
        <v>12</v>
      </c>
      <c r="C7">
        <v>8</v>
      </c>
      <c r="D7">
        <v>8</v>
      </c>
      <c r="E7">
        <v>8</v>
      </c>
      <c r="F7">
        <v>8</v>
      </c>
      <c r="G7">
        <f t="shared" si="0"/>
        <v>8</v>
      </c>
      <c r="H7">
        <f t="shared" si="1"/>
        <v>2</v>
      </c>
      <c r="K7" t="s">
        <v>20</v>
      </c>
      <c r="L7" t="s">
        <v>12</v>
      </c>
      <c r="M7">
        <v>8</v>
      </c>
      <c r="N7">
        <v>8</v>
      </c>
      <c r="O7">
        <v>8</v>
      </c>
      <c r="P7">
        <v>7</v>
      </c>
      <c r="Q7">
        <f t="shared" si="2"/>
        <v>7.75</v>
      </c>
      <c r="R7">
        <f t="shared" si="3"/>
        <v>1.9375</v>
      </c>
      <c r="U7" t="s">
        <v>20</v>
      </c>
      <c r="V7" t="s">
        <v>12</v>
      </c>
      <c r="W7">
        <v>8</v>
      </c>
      <c r="X7">
        <v>9</v>
      </c>
      <c r="Y7">
        <v>8</v>
      </c>
      <c r="Z7">
        <v>9</v>
      </c>
      <c r="AA7">
        <f t="shared" si="4"/>
        <v>8.5</v>
      </c>
      <c r="AB7">
        <f t="shared" si="5"/>
        <v>2.125</v>
      </c>
    </row>
    <row r="8" spans="1:28" x14ac:dyDescent="0.2">
      <c r="A8" t="s">
        <v>22</v>
      </c>
      <c r="B8" t="s">
        <v>12</v>
      </c>
      <c r="C8">
        <v>8.5</v>
      </c>
      <c r="D8">
        <v>7</v>
      </c>
      <c r="E8">
        <v>7.5</v>
      </c>
      <c r="F8">
        <v>8.5</v>
      </c>
      <c r="G8">
        <f t="shared" si="0"/>
        <v>7.875</v>
      </c>
      <c r="H8">
        <f>(G8/5)</f>
        <v>1.575</v>
      </c>
      <c r="K8" t="s">
        <v>22</v>
      </c>
      <c r="L8" t="s">
        <v>12</v>
      </c>
      <c r="M8">
        <v>9.5</v>
      </c>
      <c r="N8">
        <v>8</v>
      </c>
      <c r="O8">
        <v>8</v>
      </c>
      <c r="P8">
        <v>9.5</v>
      </c>
      <c r="Q8">
        <f t="shared" si="2"/>
        <v>8.75</v>
      </c>
      <c r="R8">
        <f>(Q8/5)</f>
        <v>1.75</v>
      </c>
      <c r="U8" t="s">
        <v>22</v>
      </c>
      <c r="V8" t="s">
        <v>12</v>
      </c>
      <c r="W8">
        <v>9</v>
      </c>
      <c r="X8">
        <v>8.5</v>
      </c>
      <c r="Y8">
        <v>8.5</v>
      </c>
      <c r="Z8">
        <v>8.5</v>
      </c>
      <c r="AA8">
        <f t="shared" si="4"/>
        <v>8.625</v>
      </c>
      <c r="AB8">
        <f>(AA8/5)</f>
        <v>1.7250000000000001</v>
      </c>
    </row>
    <row r="9" spans="1:28" x14ac:dyDescent="0.2">
      <c r="A9" t="s">
        <v>1</v>
      </c>
      <c r="B9" t="s">
        <v>25</v>
      </c>
      <c r="C9">
        <v>16</v>
      </c>
      <c r="D9">
        <v>16</v>
      </c>
      <c r="E9">
        <v>15</v>
      </c>
      <c r="F9">
        <v>16</v>
      </c>
      <c r="G9">
        <f t="shared" si="0"/>
        <v>15.75</v>
      </c>
      <c r="H9">
        <f t="shared" si="1"/>
        <v>3.9375</v>
      </c>
      <c r="K9" t="s">
        <v>1</v>
      </c>
      <c r="L9" t="s">
        <v>25</v>
      </c>
      <c r="M9">
        <v>16</v>
      </c>
      <c r="N9">
        <v>16</v>
      </c>
      <c r="O9">
        <v>16</v>
      </c>
      <c r="P9">
        <v>17</v>
      </c>
      <c r="Q9">
        <f t="shared" si="2"/>
        <v>16.25</v>
      </c>
      <c r="R9">
        <f t="shared" si="3"/>
        <v>4.0625</v>
      </c>
      <c r="U9" t="s">
        <v>1</v>
      </c>
      <c r="V9" t="s">
        <v>25</v>
      </c>
      <c r="W9">
        <v>17</v>
      </c>
      <c r="X9">
        <v>17</v>
      </c>
      <c r="Y9">
        <v>17</v>
      </c>
      <c r="Z9">
        <v>17</v>
      </c>
      <c r="AA9">
        <f t="shared" si="4"/>
        <v>17</v>
      </c>
      <c r="AB9">
        <f t="shared" si="5"/>
        <v>4.25</v>
      </c>
    </row>
    <row r="10" spans="1:28" x14ac:dyDescent="0.2">
      <c r="A10" t="s">
        <v>1</v>
      </c>
      <c r="B10" t="s">
        <v>24</v>
      </c>
      <c r="C10">
        <v>13</v>
      </c>
      <c r="D10">
        <v>14</v>
      </c>
      <c r="E10">
        <v>15</v>
      </c>
      <c r="F10">
        <v>15</v>
      </c>
      <c r="G10">
        <f t="shared" si="0"/>
        <v>14.25</v>
      </c>
      <c r="H10">
        <f t="shared" si="1"/>
        <v>3.5625</v>
      </c>
      <c r="K10" t="s">
        <v>1</v>
      </c>
      <c r="L10" t="s">
        <v>24</v>
      </c>
      <c r="M10">
        <v>13</v>
      </c>
      <c r="N10">
        <v>13</v>
      </c>
      <c r="O10">
        <v>13</v>
      </c>
      <c r="P10">
        <v>13</v>
      </c>
      <c r="Q10">
        <f t="shared" si="2"/>
        <v>13</v>
      </c>
      <c r="R10">
        <f t="shared" si="3"/>
        <v>3.25</v>
      </c>
      <c r="U10" t="s">
        <v>1</v>
      </c>
      <c r="V10" t="s">
        <v>24</v>
      </c>
      <c r="W10">
        <v>16</v>
      </c>
      <c r="X10">
        <v>14</v>
      </c>
      <c r="Y10">
        <v>15</v>
      </c>
      <c r="Z10">
        <v>15</v>
      </c>
      <c r="AA10">
        <f t="shared" si="4"/>
        <v>15</v>
      </c>
      <c r="AB10">
        <f t="shared" si="5"/>
        <v>3.75</v>
      </c>
    </row>
    <row r="11" spans="1:28" x14ac:dyDescent="0.2">
      <c r="A11" t="s">
        <v>1</v>
      </c>
      <c r="B11" t="s">
        <v>26</v>
      </c>
      <c r="C11">
        <v>10</v>
      </c>
      <c r="D11">
        <v>10</v>
      </c>
      <c r="E11">
        <v>10</v>
      </c>
      <c r="F11">
        <v>11</v>
      </c>
      <c r="G11">
        <f t="shared" si="0"/>
        <v>10.25</v>
      </c>
      <c r="H11">
        <f t="shared" si="1"/>
        <v>2.5625</v>
      </c>
      <c r="K11" t="s">
        <v>1</v>
      </c>
      <c r="L11" t="s">
        <v>26</v>
      </c>
      <c r="M11">
        <v>10</v>
      </c>
      <c r="N11">
        <v>10</v>
      </c>
      <c r="O11">
        <v>11</v>
      </c>
      <c r="P11">
        <v>11</v>
      </c>
      <c r="Q11">
        <f t="shared" si="2"/>
        <v>10.5</v>
      </c>
      <c r="R11">
        <f t="shared" si="3"/>
        <v>2.625</v>
      </c>
      <c r="U11" t="s">
        <v>1</v>
      </c>
      <c r="V11" t="s">
        <v>26</v>
      </c>
      <c r="W11">
        <v>15</v>
      </c>
      <c r="X11">
        <v>15</v>
      </c>
      <c r="Y11">
        <v>16</v>
      </c>
      <c r="Z11">
        <v>16</v>
      </c>
      <c r="AA11">
        <f t="shared" si="4"/>
        <v>15.5</v>
      </c>
      <c r="AB11">
        <f t="shared" si="5"/>
        <v>3.875</v>
      </c>
    </row>
    <row r="12" spans="1:28" x14ac:dyDescent="0.2">
      <c r="A12" t="s">
        <v>1</v>
      </c>
      <c r="B12" t="s">
        <v>27</v>
      </c>
      <c r="C12">
        <v>9</v>
      </c>
      <c r="D12">
        <v>9</v>
      </c>
      <c r="E12">
        <v>10</v>
      </c>
      <c r="F12">
        <v>11</v>
      </c>
      <c r="G12">
        <f t="shared" si="0"/>
        <v>9.75</v>
      </c>
      <c r="H12">
        <f t="shared" si="1"/>
        <v>2.4375</v>
      </c>
      <c r="K12" t="s">
        <v>1</v>
      </c>
      <c r="L12" t="s">
        <v>27</v>
      </c>
      <c r="M12">
        <v>9</v>
      </c>
      <c r="N12">
        <v>9</v>
      </c>
      <c r="O12">
        <v>11</v>
      </c>
      <c r="P12">
        <v>11</v>
      </c>
      <c r="Q12">
        <f t="shared" si="2"/>
        <v>10</v>
      </c>
      <c r="R12">
        <f t="shared" si="3"/>
        <v>2.5</v>
      </c>
      <c r="U12" t="s">
        <v>1</v>
      </c>
      <c r="V12" t="s">
        <v>27</v>
      </c>
      <c r="W12">
        <v>12</v>
      </c>
      <c r="X12">
        <v>12</v>
      </c>
      <c r="Y12">
        <v>12</v>
      </c>
      <c r="Z12">
        <v>12</v>
      </c>
      <c r="AA12">
        <f t="shared" si="4"/>
        <v>12</v>
      </c>
      <c r="AB12">
        <f t="shared" si="5"/>
        <v>3</v>
      </c>
    </row>
    <row r="13" spans="1:28" x14ac:dyDescent="0.2">
      <c r="A13" s="1" t="s">
        <v>2</v>
      </c>
      <c r="B13" t="s">
        <v>25</v>
      </c>
      <c r="C13">
        <v>16</v>
      </c>
      <c r="D13">
        <v>15</v>
      </c>
      <c r="E13">
        <v>16</v>
      </c>
      <c r="F13">
        <v>17</v>
      </c>
      <c r="G13">
        <f t="shared" si="0"/>
        <v>16</v>
      </c>
      <c r="H13">
        <f t="shared" si="1"/>
        <v>4</v>
      </c>
      <c r="K13" s="1" t="s">
        <v>2</v>
      </c>
      <c r="L13" t="s">
        <v>25</v>
      </c>
      <c r="M13">
        <v>16</v>
      </c>
      <c r="N13">
        <v>16</v>
      </c>
      <c r="O13">
        <v>16</v>
      </c>
      <c r="P13">
        <v>16</v>
      </c>
      <c r="Q13">
        <f t="shared" si="2"/>
        <v>16</v>
      </c>
      <c r="R13">
        <f t="shared" si="3"/>
        <v>4</v>
      </c>
      <c r="U13" s="1" t="s">
        <v>2</v>
      </c>
      <c r="V13" t="s">
        <v>25</v>
      </c>
      <c r="W13">
        <v>17</v>
      </c>
      <c r="X13">
        <v>17</v>
      </c>
      <c r="Y13">
        <v>17</v>
      </c>
      <c r="Z13">
        <v>18</v>
      </c>
      <c r="AA13">
        <f t="shared" si="4"/>
        <v>17.25</v>
      </c>
      <c r="AB13">
        <f t="shared" si="5"/>
        <v>4.3125</v>
      </c>
    </row>
    <row r="14" spans="1:28" x14ac:dyDescent="0.2">
      <c r="A14" s="1" t="s">
        <v>2</v>
      </c>
      <c r="B14" t="s">
        <v>24</v>
      </c>
      <c r="C14">
        <v>12</v>
      </c>
      <c r="D14">
        <v>12</v>
      </c>
      <c r="E14">
        <v>13</v>
      </c>
      <c r="F14">
        <v>13</v>
      </c>
      <c r="G14">
        <f t="shared" si="0"/>
        <v>12.5</v>
      </c>
      <c r="H14">
        <f t="shared" si="1"/>
        <v>3.125</v>
      </c>
      <c r="K14" s="1" t="s">
        <v>2</v>
      </c>
      <c r="L14" t="s">
        <v>24</v>
      </c>
      <c r="M14">
        <v>12</v>
      </c>
      <c r="N14">
        <v>13</v>
      </c>
      <c r="O14">
        <v>13</v>
      </c>
      <c r="P14">
        <v>13</v>
      </c>
      <c r="Q14">
        <f t="shared" si="2"/>
        <v>12.75</v>
      </c>
      <c r="R14">
        <f t="shared" si="3"/>
        <v>3.1875</v>
      </c>
      <c r="U14" s="1" t="s">
        <v>2</v>
      </c>
      <c r="V14" t="s">
        <v>24</v>
      </c>
      <c r="W14">
        <v>17</v>
      </c>
      <c r="X14">
        <v>16</v>
      </c>
      <c r="Y14">
        <v>17</v>
      </c>
      <c r="Z14">
        <v>16</v>
      </c>
      <c r="AA14">
        <f t="shared" si="4"/>
        <v>16.5</v>
      </c>
      <c r="AB14">
        <f t="shared" si="5"/>
        <v>4.125</v>
      </c>
    </row>
    <row r="15" spans="1:28" x14ac:dyDescent="0.2">
      <c r="A15" s="1" t="s">
        <v>2</v>
      </c>
      <c r="B15" t="s">
        <v>26</v>
      </c>
      <c r="C15">
        <v>10</v>
      </c>
      <c r="D15">
        <v>11</v>
      </c>
      <c r="E15">
        <v>11</v>
      </c>
      <c r="F15">
        <v>11</v>
      </c>
      <c r="G15">
        <f t="shared" si="0"/>
        <v>10.75</v>
      </c>
      <c r="H15">
        <f t="shared" si="1"/>
        <v>2.6875</v>
      </c>
      <c r="K15" s="1" t="s">
        <v>2</v>
      </c>
      <c r="L15" t="s">
        <v>26</v>
      </c>
      <c r="M15">
        <v>11</v>
      </c>
      <c r="N15">
        <v>10</v>
      </c>
      <c r="O15">
        <v>11</v>
      </c>
      <c r="P15">
        <v>11</v>
      </c>
      <c r="Q15">
        <f t="shared" si="2"/>
        <v>10.75</v>
      </c>
      <c r="R15">
        <f t="shared" si="3"/>
        <v>2.6875</v>
      </c>
      <c r="U15" s="1" t="s">
        <v>2</v>
      </c>
      <c r="V15" t="s">
        <v>26</v>
      </c>
      <c r="W15">
        <v>14</v>
      </c>
      <c r="X15">
        <v>14</v>
      </c>
      <c r="Y15">
        <v>13</v>
      </c>
      <c r="Z15">
        <v>13</v>
      </c>
      <c r="AA15">
        <f t="shared" si="4"/>
        <v>13.5</v>
      </c>
      <c r="AB15">
        <f t="shared" si="5"/>
        <v>3.375</v>
      </c>
    </row>
    <row r="16" spans="1:28" x14ac:dyDescent="0.2">
      <c r="A16" s="1" t="s">
        <v>2</v>
      </c>
      <c r="B16" t="s">
        <v>27</v>
      </c>
      <c r="C16">
        <v>8</v>
      </c>
      <c r="D16">
        <v>9</v>
      </c>
      <c r="E16">
        <v>8</v>
      </c>
      <c r="F16">
        <v>8</v>
      </c>
      <c r="G16">
        <f t="shared" si="0"/>
        <v>8.25</v>
      </c>
      <c r="H16">
        <f t="shared" si="1"/>
        <v>2.0625</v>
      </c>
      <c r="K16" s="1" t="s">
        <v>2</v>
      </c>
      <c r="L16" t="s">
        <v>27</v>
      </c>
      <c r="M16">
        <v>9</v>
      </c>
      <c r="N16">
        <v>9</v>
      </c>
      <c r="O16">
        <v>9</v>
      </c>
      <c r="P16">
        <v>10</v>
      </c>
      <c r="Q16">
        <f t="shared" si="2"/>
        <v>9.25</v>
      </c>
      <c r="R16">
        <f t="shared" si="3"/>
        <v>2.3125</v>
      </c>
      <c r="U16" s="1" t="s">
        <v>2</v>
      </c>
      <c r="V16" t="s">
        <v>27</v>
      </c>
      <c r="W16">
        <v>10</v>
      </c>
      <c r="X16">
        <v>11</v>
      </c>
      <c r="Y16">
        <v>11</v>
      </c>
      <c r="Z16">
        <v>10</v>
      </c>
      <c r="AA16">
        <f t="shared" si="4"/>
        <v>10.5</v>
      </c>
      <c r="AB16">
        <f t="shared" si="5"/>
        <v>2.625</v>
      </c>
    </row>
    <row r="17" spans="1:28" x14ac:dyDescent="0.2">
      <c r="A17" s="1" t="s">
        <v>3</v>
      </c>
      <c r="B17" t="s">
        <v>25</v>
      </c>
      <c r="C17">
        <v>16</v>
      </c>
      <c r="D17">
        <v>16</v>
      </c>
      <c r="E17">
        <v>16</v>
      </c>
      <c r="F17">
        <v>15</v>
      </c>
      <c r="G17">
        <f t="shared" si="0"/>
        <v>15.75</v>
      </c>
      <c r="H17">
        <f t="shared" si="1"/>
        <v>3.9375</v>
      </c>
      <c r="K17" s="1" t="s">
        <v>3</v>
      </c>
      <c r="L17" t="s">
        <v>25</v>
      </c>
      <c r="M17">
        <v>16</v>
      </c>
      <c r="N17">
        <v>16</v>
      </c>
      <c r="O17">
        <v>17</v>
      </c>
      <c r="P17">
        <v>16</v>
      </c>
      <c r="Q17">
        <f t="shared" si="2"/>
        <v>16.25</v>
      </c>
      <c r="R17">
        <f t="shared" si="3"/>
        <v>4.0625</v>
      </c>
      <c r="U17" s="1" t="s">
        <v>3</v>
      </c>
      <c r="V17" t="s">
        <v>25</v>
      </c>
      <c r="W17">
        <v>18</v>
      </c>
      <c r="X17">
        <v>17</v>
      </c>
      <c r="Y17">
        <v>17</v>
      </c>
      <c r="Z17">
        <v>17</v>
      </c>
      <c r="AA17">
        <f t="shared" si="4"/>
        <v>17.25</v>
      </c>
      <c r="AB17">
        <f t="shared" si="5"/>
        <v>4.3125</v>
      </c>
    </row>
    <row r="18" spans="1:28" x14ac:dyDescent="0.2">
      <c r="A18" s="1" t="s">
        <v>3</v>
      </c>
      <c r="B18" t="s">
        <v>24</v>
      </c>
      <c r="C18">
        <v>11</v>
      </c>
      <c r="D18">
        <v>10</v>
      </c>
      <c r="E18">
        <v>11</v>
      </c>
      <c r="F18">
        <v>12</v>
      </c>
      <c r="G18">
        <f t="shared" si="0"/>
        <v>11</v>
      </c>
      <c r="H18">
        <f t="shared" si="1"/>
        <v>2.75</v>
      </c>
      <c r="K18" s="1" t="s">
        <v>3</v>
      </c>
      <c r="L18" t="s">
        <v>24</v>
      </c>
      <c r="M18">
        <v>12</v>
      </c>
      <c r="N18">
        <v>12</v>
      </c>
      <c r="O18">
        <v>13</v>
      </c>
      <c r="P18">
        <v>12</v>
      </c>
      <c r="Q18">
        <f t="shared" si="2"/>
        <v>12.25</v>
      </c>
      <c r="R18">
        <f t="shared" si="3"/>
        <v>3.0625</v>
      </c>
      <c r="U18" s="1" t="s">
        <v>3</v>
      </c>
      <c r="V18" t="s">
        <v>24</v>
      </c>
      <c r="W18">
        <v>16</v>
      </c>
      <c r="X18">
        <v>15</v>
      </c>
      <c r="Y18">
        <v>15</v>
      </c>
      <c r="Z18">
        <v>15</v>
      </c>
      <c r="AA18">
        <f t="shared" si="4"/>
        <v>15.25</v>
      </c>
      <c r="AB18">
        <f t="shared" si="5"/>
        <v>3.8125</v>
      </c>
    </row>
    <row r="19" spans="1:28" x14ac:dyDescent="0.2">
      <c r="A19" s="1" t="s">
        <v>3</v>
      </c>
      <c r="B19" t="s">
        <v>26</v>
      </c>
      <c r="C19">
        <v>10</v>
      </c>
      <c r="D19">
        <v>11</v>
      </c>
      <c r="E19">
        <v>11</v>
      </c>
      <c r="F19">
        <v>11</v>
      </c>
      <c r="G19">
        <f t="shared" si="0"/>
        <v>10.75</v>
      </c>
      <c r="H19">
        <f t="shared" si="1"/>
        <v>2.6875</v>
      </c>
      <c r="K19" s="1" t="s">
        <v>3</v>
      </c>
      <c r="L19" t="s">
        <v>26</v>
      </c>
      <c r="M19">
        <v>10</v>
      </c>
      <c r="N19">
        <v>10</v>
      </c>
      <c r="O19">
        <v>9</v>
      </c>
      <c r="P19">
        <v>11</v>
      </c>
      <c r="Q19">
        <f t="shared" si="2"/>
        <v>10</v>
      </c>
      <c r="R19">
        <f t="shared" si="3"/>
        <v>2.5</v>
      </c>
      <c r="U19" s="1" t="s">
        <v>3</v>
      </c>
      <c r="V19" t="s">
        <v>26</v>
      </c>
      <c r="W19">
        <v>14</v>
      </c>
      <c r="X19">
        <v>14</v>
      </c>
      <c r="Y19">
        <v>15</v>
      </c>
      <c r="Z19">
        <v>15</v>
      </c>
      <c r="AA19">
        <f t="shared" si="4"/>
        <v>14.5</v>
      </c>
      <c r="AB19">
        <f t="shared" si="5"/>
        <v>3.625</v>
      </c>
    </row>
    <row r="20" spans="1:28" x14ac:dyDescent="0.2">
      <c r="A20" s="1" t="s">
        <v>3</v>
      </c>
      <c r="B20" t="s">
        <v>27</v>
      </c>
      <c r="C20">
        <v>9</v>
      </c>
      <c r="D20">
        <v>9</v>
      </c>
      <c r="E20">
        <v>9</v>
      </c>
      <c r="F20">
        <v>9</v>
      </c>
      <c r="G20">
        <f t="shared" si="0"/>
        <v>9</v>
      </c>
      <c r="H20">
        <f t="shared" si="1"/>
        <v>2.25</v>
      </c>
      <c r="K20" s="1" t="s">
        <v>3</v>
      </c>
      <c r="L20" t="s">
        <v>27</v>
      </c>
      <c r="M20">
        <v>9</v>
      </c>
      <c r="N20">
        <v>9</v>
      </c>
      <c r="O20">
        <v>9</v>
      </c>
      <c r="P20">
        <v>9</v>
      </c>
      <c r="Q20">
        <f t="shared" si="2"/>
        <v>9</v>
      </c>
      <c r="R20">
        <f t="shared" si="3"/>
        <v>2.25</v>
      </c>
      <c r="U20" s="1" t="s">
        <v>3</v>
      </c>
      <c r="V20" t="s">
        <v>27</v>
      </c>
      <c r="W20">
        <v>10</v>
      </c>
      <c r="X20">
        <v>11</v>
      </c>
      <c r="Y20">
        <v>10</v>
      </c>
      <c r="Z20">
        <v>11</v>
      </c>
      <c r="AA20">
        <f t="shared" si="4"/>
        <v>10.5</v>
      </c>
      <c r="AB20">
        <f t="shared" si="5"/>
        <v>2.625</v>
      </c>
    </row>
    <row r="21" spans="1:28" x14ac:dyDescent="0.2">
      <c r="A21" s="1" t="s">
        <v>4</v>
      </c>
      <c r="B21" t="s">
        <v>25</v>
      </c>
      <c r="C21">
        <v>17</v>
      </c>
      <c r="D21">
        <v>16</v>
      </c>
      <c r="E21">
        <v>17</v>
      </c>
      <c r="F21">
        <v>17</v>
      </c>
      <c r="G21">
        <f t="shared" si="0"/>
        <v>16.75</v>
      </c>
      <c r="H21">
        <f t="shared" si="1"/>
        <v>4.1875</v>
      </c>
      <c r="K21" s="1" t="s">
        <v>4</v>
      </c>
      <c r="L21" t="s">
        <v>25</v>
      </c>
      <c r="M21">
        <v>16</v>
      </c>
      <c r="N21">
        <v>16</v>
      </c>
      <c r="O21">
        <v>17</v>
      </c>
      <c r="P21">
        <v>17</v>
      </c>
      <c r="Q21">
        <f t="shared" si="2"/>
        <v>16.5</v>
      </c>
      <c r="R21">
        <f t="shared" si="3"/>
        <v>4.125</v>
      </c>
      <c r="U21" s="1" t="s">
        <v>4</v>
      </c>
      <c r="V21" t="s">
        <v>25</v>
      </c>
      <c r="W21">
        <v>17</v>
      </c>
      <c r="X21">
        <v>17</v>
      </c>
      <c r="Y21">
        <v>17</v>
      </c>
      <c r="Z21">
        <v>18</v>
      </c>
      <c r="AA21">
        <f t="shared" si="4"/>
        <v>17.25</v>
      </c>
      <c r="AB21">
        <f t="shared" si="5"/>
        <v>4.3125</v>
      </c>
    </row>
    <row r="22" spans="1:28" x14ac:dyDescent="0.2">
      <c r="A22" s="1" t="s">
        <v>4</v>
      </c>
      <c r="B22" t="s">
        <v>24</v>
      </c>
      <c r="C22">
        <v>13</v>
      </c>
      <c r="D22">
        <v>14</v>
      </c>
      <c r="E22">
        <v>15</v>
      </c>
      <c r="F22">
        <v>15</v>
      </c>
      <c r="G22">
        <f t="shared" si="0"/>
        <v>14.25</v>
      </c>
      <c r="H22">
        <f t="shared" si="1"/>
        <v>3.5625</v>
      </c>
      <c r="K22" s="1" t="s">
        <v>4</v>
      </c>
      <c r="L22" t="s">
        <v>24</v>
      </c>
      <c r="M22">
        <v>16</v>
      </c>
      <c r="N22">
        <v>15</v>
      </c>
      <c r="O22">
        <v>15</v>
      </c>
      <c r="P22">
        <v>15</v>
      </c>
      <c r="Q22">
        <f t="shared" si="2"/>
        <v>15.25</v>
      </c>
      <c r="R22">
        <f t="shared" si="3"/>
        <v>3.8125</v>
      </c>
      <c r="U22" s="1" t="s">
        <v>4</v>
      </c>
      <c r="V22" t="s">
        <v>24</v>
      </c>
      <c r="W22">
        <v>16</v>
      </c>
      <c r="X22">
        <v>17</v>
      </c>
      <c r="Y22">
        <v>17</v>
      </c>
      <c r="Z22">
        <v>16</v>
      </c>
      <c r="AA22">
        <f t="shared" si="4"/>
        <v>16.5</v>
      </c>
      <c r="AB22">
        <f t="shared" si="5"/>
        <v>4.125</v>
      </c>
    </row>
    <row r="23" spans="1:28" x14ac:dyDescent="0.2">
      <c r="A23" s="1" t="s">
        <v>4</v>
      </c>
      <c r="B23" t="s">
        <v>26</v>
      </c>
      <c r="C23">
        <v>10</v>
      </c>
      <c r="D23">
        <v>9</v>
      </c>
      <c r="E23">
        <v>10</v>
      </c>
      <c r="F23">
        <v>10</v>
      </c>
      <c r="G23">
        <f t="shared" si="0"/>
        <v>9.75</v>
      </c>
      <c r="H23">
        <f t="shared" si="1"/>
        <v>2.4375</v>
      </c>
      <c r="K23" s="1" t="s">
        <v>4</v>
      </c>
      <c r="L23" t="s">
        <v>26</v>
      </c>
      <c r="M23">
        <v>10</v>
      </c>
      <c r="N23">
        <v>10</v>
      </c>
      <c r="O23">
        <v>9</v>
      </c>
      <c r="P23">
        <v>11</v>
      </c>
      <c r="Q23">
        <f t="shared" si="2"/>
        <v>10</v>
      </c>
      <c r="R23">
        <f t="shared" si="3"/>
        <v>2.5</v>
      </c>
      <c r="U23" s="1" t="s">
        <v>4</v>
      </c>
      <c r="V23" t="s">
        <v>26</v>
      </c>
      <c r="W23">
        <v>14</v>
      </c>
      <c r="X23">
        <v>13</v>
      </c>
      <c r="Y23">
        <v>15</v>
      </c>
      <c r="Z23">
        <v>15</v>
      </c>
      <c r="AA23">
        <f t="shared" si="4"/>
        <v>14.25</v>
      </c>
      <c r="AB23">
        <f t="shared" si="5"/>
        <v>3.5625</v>
      </c>
    </row>
    <row r="24" spans="1:28" x14ac:dyDescent="0.2">
      <c r="A24" s="1" t="s">
        <v>4</v>
      </c>
      <c r="B24" t="s">
        <v>27</v>
      </c>
      <c r="C24">
        <v>9</v>
      </c>
      <c r="D24">
        <v>9</v>
      </c>
      <c r="E24">
        <v>9</v>
      </c>
      <c r="F24">
        <v>10</v>
      </c>
      <c r="G24">
        <f t="shared" si="0"/>
        <v>9.25</v>
      </c>
      <c r="H24">
        <f t="shared" si="1"/>
        <v>2.3125</v>
      </c>
      <c r="K24" s="1" t="s">
        <v>4</v>
      </c>
      <c r="L24" t="s">
        <v>27</v>
      </c>
      <c r="M24">
        <v>9</v>
      </c>
      <c r="N24">
        <v>8</v>
      </c>
      <c r="O24">
        <v>8</v>
      </c>
      <c r="P24">
        <v>9</v>
      </c>
      <c r="Q24">
        <f t="shared" si="2"/>
        <v>8.5</v>
      </c>
      <c r="R24">
        <f t="shared" si="3"/>
        <v>2.125</v>
      </c>
      <c r="U24" s="1" t="s">
        <v>4</v>
      </c>
      <c r="V24" t="s">
        <v>27</v>
      </c>
      <c r="W24">
        <v>12</v>
      </c>
      <c r="X24">
        <v>13</v>
      </c>
      <c r="Y24">
        <v>12</v>
      </c>
      <c r="Z24">
        <v>13</v>
      </c>
      <c r="AA24">
        <f t="shared" si="4"/>
        <v>12.5</v>
      </c>
      <c r="AB24">
        <f t="shared" si="5"/>
        <v>3.125</v>
      </c>
    </row>
    <row r="25" spans="1:28" x14ac:dyDescent="0.2">
      <c r="A25" s="1" t="s">
        <v>5</v>
      </c>
      <c r="B25" t="s">
        <v>25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  <c r="K25" s="1" t="s">
        <v>5</v>
      </c>
      <c r="L25" t="s">
        <v>25</v>
      </c>
      <c r="M25">
        <v>0</v>
      </c>
      <c r="N25">
        <v>0</v>
      </c>
      <c r="O25">
        <v>0</v>
      </c>
      <c r="P25">
        <v>0</v>
      </c>
      <c r="Q25">
        <f t="shared" si="2"/>
        <v>0</v>
      </c>
      <c r="R25">
        <f t="shared" si="3"/>
        <v>0</v>
      </c>
      <c r="U25" s="1" t="s">
        <v>5</v>
      </c>
      <c r="V25" t="s">
        <v>25</v>
      </c>
      <c r="W25">
        <v>0</v>
      </c>
      <c r="X25">
        <v>0</v>
      </c>
      <c r="Y25">
        <v>0</v>
      </c>
      <c r="Z25">
        <v>0</v>
      </c>
      <c r="AA25">
        <f t="shared" si="4"/>
        <v>0</v>
      </c>
      <c r="AB25">
        <f t="shared" si="5"/>
        <v>0</v>
      </c>
    </row>
    <row r="26" spans="1:28" x14ac:dyDescent="0.2">
      <c r="A26" s="1" t="s">
        <v>5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  <c r="H26">
        <f t="shared" si="1"/>
        <v>0</v>
      </c>
      <c r="K26" s="1" t="s">
        <v>5</v>
      </c>
      <c r="L26" t="s">
        <v>24</v>
      </c>
      <c r="M26">
        <v>0</v>
      </c>
      <c r="N26">
        <v>0</v>
      </c>
      <c r="O26">
        <v>0</v>
      </c>
      <c r="P26">
        <v>0</v>
      </c>
      <c r="Q26">
        <f t="shared" si="2"/>
        <v>0</v>
      </c>
      <c r="R26">
        <f t="shared" si="3"/>
        <v>0</v>
      </c>
      <c r="U26" s="1" t="s">
        <v>5</v>
      </c>
      <c r="V26" t="s">
        <v>24</v>
      </c>
      <c r="W26">
        <v>0</v>
      </c>
      <c r="X26">
        <v>0</v>
      </c>
      <c r="Y26">
        <v>0</v>
      </c>
      <c r="Z26">
        <v>0</v>
      </c>
      <c r="AA26">
        <f t="shared" si="4"/>
        <v>0</v>
      </c>
      <c r="AB26">
        <f t="shared" si="5"/>
        <v>0</v>
      </c>
    </row>
    <row r="27" spans="1:28" x14ac:dyDescent="0.2">
      <c r="A27" s="1" t="s">
        <v>5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  <c r="H27">
        <f t="shared" si="1"/>
        <v>0</v>
      </c>
      <c r="K27" s="1" t="s">
        <v>5</v>
      </c>
      <c r="L27" t="s">
        <v>26</v>
      </c>
      <c r="M27">
        <v>0</v>
      </c>
      <c r="N27">
        <v>0</v>
      </c>
      <c r="O27">
        <v>0</v>
      </c>
      <c r="P27">
        <v>0</v>
      </c>
      <c r="Q27">
        <f t="shared" si="2"/>
        <v>0</v>
      </c>
      <c r="R27">
        <f t="shared" si="3"/>
        <v>0</v>
      </c>
      <c r="U27" s="1" t="s">
        <v>5</v>
      </c>
      <c r="V27" t="s">
        <v>26</v>
      </c>
      <c r="W27">
        <v>0</v>
      </c>
      <c r="X27">
        <v>0</v>
      </c>
      <c r="Y27">
        <v>0</v>
      </c>
      <c r="Z27">
        <v>0</v>
      </c>
      <c r="AA27">
        <f t="shared" si="4"/>
        <v>0</v>
      </c>
      <c r="AB27">
        <f t="shared" si="5"/>
        <v>0</v>
      </c>
    </row>
    <row r="28" spans="1:28" x14ac:dyDescent="0.2">
      <c r="A28" s="1" t="s">
        <v>5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  <c r="H28">
        <f t="shared" si="1"/>
        <v>0</v>
      </c>
      <c r="K28" s="1" t="s">
        <v>5</v>
      </c>
      <c r="L28" t="s">
        <v>27</v>
      </c>
      <c r="M28">
        <v>0</v>
      </c>
      <c r="N28">
        <v>0</v>
      </c>
      <c r="O28">
        <v>0</v>
      </c>
      <c r="P28">
        <v>0</v>
      </c>
      <c r="Q28">
        <f t="shared" si="2"/>
        <v>0</v>
      </c>
      <c r="R28">
        <f t="shared" si="3"/>
        <v>0</v>
      </c>
      <c r="U28" s="1" t="s">
        <v>5</v>
      </c>
      <c r="V28" t="s">
        <v>27</v>
      </c>
      <c r="W28">
        <v>0</v>
      </c>
      <c r="X28">
        <v>0</v>
      </c>
      <c r="Y28">
        <v>0</v>
      </c>
      <c r="Z28">
        <v>0</v>
      </c>
      <c r="AA28">
        <f t="shared" si="4"/>
        <v>0</v>
      </c>
      <c r="AB28">
        <f t="shared" si="5"/>
        <v>0</v>
      </c>
    </row>
    <row r="32" spans="1:28" x14ac:dyDescent="0.2">
      <c r="A32" t="s">
        <v>30</v>
      </c>
      <c r="Z32" t="s">
        <v>51</v>
      </c>
    </row>
    <row r="33" spans="1:28" x14ac:dyDescent="0.2">
      <c r="U33" t="s">
        <v>0</v>
      </c>
      <c r="V33" t="s">
        <v>23</v>
      </c>
      <c r="W33" t="s">
        <v>13</v>
      </c>
      <c r="X33" t="s">
        <v>14</v>
      </c>
      <c r="Y33" t="s">
        <v>15</v>
      </c>
      <c r="Z33" t="s">
        <v>13</v>
      </c>
      <c r="AA33" t="s">
        <v>14</v>
      </c>
      <c r="AB33" t="s">
        <v>15</v>
      </c>
    </row>
    <row r="34" spans="1:28" x14ac:dyDescent="0.2">
      <c r="U34" t="s">
        <v>1</v>
      </c>
      <c r="V34" t="s">
        <v>25</v>
      </c>
      <c r="W34">
        <f>(2.6336*H9^11.456)*1000</f>
        <v>17353881467.855927</v>
      </c>
      <c r="X34">
        <f>(9.6127*R9^10.269)*1000</f>
        <v>17161077247.853767</v>
      </c>
      <c r="Y34">
        <f>(1.4143*AB9^12.235)*1000</f>
        <v>69004926962.799164</v>
      </c>
      <c r="Z34">
        <f>LOG10(W34)</f>
        <v>10.239396626766133</v>
      </c>
      <c r="AA34">
        <f t="shared" ref="AA34:AB34" si="6">LOG10(X34)</f>
        <v>10.234544546223312</v>
      </c>
      <c r="AB34">
        <f t="shared" si="6"/>
        <v>10.838880100539647</v>
      </c>
    </row>
    <row r="35" spans="1:28" x14ac:dyDescent="0.2">
      <c r="U35" t="s">
        <v>1</v>
      </c>
      <c r="V35" t="s">
        <v>24</v>
      </c>
      <c r="W35">
        <f t="shared" ref="W35:W49" si="7">(2.6336*H10^11.456)*1000</f>
        <v>5513833387.4592533</v>
      </c>
      <c r="X35">
        <f t="shared" ref="X35:X49" si="8">(9.6127*R10^10.269)*1000</f>
        <v>1735304218.8855042</v>
      </c>
      <c r="Y35">
        <f t="shared" ref="Y35:Y49" si="9">(1.4143*AB10^12.235)*1000</f>
        <v>14921555617.734297</v>
      </c>
      <c r="Z35">
        <f t="shared" ref="Z35:Z53" si="10">LOG10(W35)</f>
        <v>9.7414536388099631</v>
      </c>
      <c r="AA35">
        <f t="shared" ref="AA35:AA53" si="11">LOG10(X35)</f>
        <v>9.2393756226435819</v>
      </c>
      <c r="AB35">
        <f t="shared" ref="AB35:AB53" si="12">LOG10(Y35)</f>
        <v>10.173814102022726</v>
      </c>
    </row>
    <row r="36" spans="1:28" x14ac:dyDescent="0.2">
      <c r="A36" t="s">
        <v>10</v>
      </c>
      <c r="U36" t="s">
        <v>1</v>
      </c>
      <c r="V36" t="s">
        <v>26</v>
      </c>
      <c r="W36">
        <f t="shared" si="7"/>
        <v>126532810.57920942</v>
      </c>
      <c r="X36">
        <f t="shared" si="8"/>
        <v>193590592.91496137</v>
      </c>
      <c r="Y36">
        <f t="shared" si="9"/>
        <v>22286705516.353645</v>
      </c>
      <c r="Z36">
        <f t="shared" si="10"/>
        <v>8.1022031548071904</v>
      </c>
      <c r="AA36">
        <f t="shared" si="11"/>
        <v>8.286884249953868</v>
      </c>
      <c r="AB36">
        <f t="shared" si="12"/>
        <v>10.348045874589982</v>
      </c>
    </row>
    <row r="37" spans="1:28" x14ac:dyDescent="0.2">
      <c r="A37" s="2" t="s">
        <v>0</v>
      </c>
      <c r="B37" s="2" t="s">
        <v>23</v>
      </c>
      <c r="C37" t="s">
        <v>11</v>
      </c>
      <c r="D37" t="s">
        <v>28</v>
      </c>
      <c r="E37" t="s">
        <v>31</v>
      </c>
      <c r="J37" t="s">
        <v>11</v>
      </c>
      <c r="K37" t="s">
        <v>36</v>
      </c>
      <c r="U37" t="s">
        <v>1</v>
      </c>
      <c r="V37" t="s">
        <v>27</v>
      </c>
      <c r="W37">
        <f t="shared" si="7"/>
        <v>71348924.38387765</v>
      </c>
      <c r="X37">
        <f t="shared" si="8"/>
        <v>117298197.32766584</v>
      </c>
      <c r="Y37">
        <f t="shared" si="9"/>
        <v>973016248.97345114</v>
      </c>
      <c r="Z37">
        <f t="shared" si="10"/>
        <v>7.8533874303214759</v>
      </c>
      <c r="AA37">
        <f t="shared" si="11"/>
        <v>8.0692913378046747</v>
      </c>
      <c r="AB37">
        <f t="shared" si="12"/>
        <v>8.9881200928691563</v>
      </c>
    </row>
    <row r="38" spans="1:28" x14ac:dyDescent="0.2">
      <c r="A38" s="2" t="s">
        <v>17</v>
      </c>
      <c r="B38" t="s">
        <v>12</v>
      </c>
      <c r="C38">
        <f>AVERAGE(H3,R3,AB3)</f>
        <v>4.333333333333333</v>
      </c>
      <c r="D38">
        <f>STDEV(H3,R3,AB3)</f>
        <v>3.6084391824351608E-2</v>
      </c>
      <c r="E38">
        <f>CONFIDENCE(0.05,D38,3)</f>
        <v>4.0832583011251117E-2</v>
      </c>
      <c r="J38">
        <v>4.3125</v>
      </c>
      <c r="K38" s="4">
        <f>1*10^8</f>
        <v>100000000</v>
      </c>
      <c r="U38" s="1" t="s">
        <v>2</v>
      </c>
      <c r="V38" t="s">
        <v>25</v>
      </c>
      <c r="W38">
        <f t="shared" si="7"/>
        <v>20784954310.903961</v>
      </c>
      <c r="X38">
        <f t="shared" si="8"/>
        <v>14635226216.249071</v>
      </c>
      <c r="Y38">
        <f t="shared" si="9"/>
        <v>82499663803.545074</v>
      </c>
      <c r="Z38">
        <f t="shared" si="10"/>
        <v>10.317749074185313</v>
      </c>
      <c r="AA38">
        <f t="shared" si="11"/>
        <v>10.165399439698366</v>
      </c>
      <c r="AB38">
        <f t="shared" si="12"/>
        <v>10.916452178749164</v>
      </c>
    </row>
    <row r="39" spans="1:28" x14ac:dyDescent="0.2">
      <c r="A39" s="2" t="s">
        <v>18</v>
      </c>
      <c r="B39" t="s">
        <v>12</v>
      </c>
      <c r="C39">
        <f t="shared" ref="C39:C63" si="13">AVERAGE(H4,R4,AB4)</f>
        <v>3.9791666666666665</v>
      </c>
      <c r="D39">
        <f t="shared" ref="D39:D63" si="14">STDEV(H4,R4,AB4)</f>
        <v>0.21949278651776538</v>
      </c>
      <c r="E39">
        <f t="shared" ref="E39:E59" si="15">CONFIDENCE(0.05,D39,3)</f>
        <v>0.24837490595612996</v>
      </c>
      <c r="J39">
        <v>4</v>
      </c>
      <c r="K39">
        <f>1*10^7</f>
        <v>10000000</v>
      </c>
      <c r="U39" s="1" t="s">
        <v>2</v>
      </c>
      <c r="V39" t="s">
        <v>24</v>
      </c>
      <c r="W39">
        <f t="shared" si="7"/>
        <v>1228999374.6337693</v>
      </c>
      <c r="X39">
        <f t="shared" si="8"/>
        <v>1421593487.3815627</v>
      </c>
      <c r="Y39">
        <f t="shared" si="9"/>
        <v>47890966852.115654</v>
      </c>
      <c r="Z39">
        <f t="shared" si="10"/>
        <v>9.0895516618993319</v>
      </c>
      <c r="AA39">
        <f t="shared" si="11"/>
        <v>9.1527754252075368</v>
      </c>
      <c r="AB39">
        <f t="shared" si="12"/>
        <v>10.680253604933609</v>
      </c>
    </row>
    <row r="40" spans="1:28" x14ac:dyDescent="0.2">
      <c r="A40" s="2" t="s">
        <v>21</v>
      </c>
      <c r="B40" t="s">
        <v>12</v>
      </c>
      <c r="C40">
        <f t="shared" si="13"/>
        <v>2.9791666666666665</v>
      </c>
      <c r="D40">
        <f t="shared" si="14"/>
        <v>0.25259074277046129</v>
      </c>
      <c r="E40">
        <f t="shared" si="15"/>
        <v>0.28582808107875785</v>
      </c>
      <c r="J40">
        <v>2.9375</v>
      </c>
      <c r="K40">
        <f>1*10^6</f>
        <v>1000000</v>
      </c>
      <c r="U40" s="1" t="s">
        <v>2</v>
      </c>
      <c r="V40" t="s">
        <v>26</v>
      </c>
      <c r="W40">
        <f t="shared" si="7"/>
        <v>218356396.87386516</v>
      </c>
      <c r="X40">
        <f t="shared" si="8"/>
        <v>246504503.0462344</v>
      </c>
      <c r="Y40">
        <f t="shared" si="9"/>
        <v>4111224615.860394</v>
      </c>
      <c r="Z40">
        <f t="shared" si="10"/>
        <v>8.3391659193456444</v>
      </c>
      <c r="AA40">
        <f t="shared" si="11"/>
        <v>8.3918248572046021</v>
      </c>
      <c r="AB40">
        <f t="shared" si="12"/>
        <v>9.6139712050128647</v>
      </c>
    </row>
    <row r="41" spans="1:28" x14ac:dyDescent="0.2">
      <c r="A41" s="2" t="s">
        <v>19</v>
      </c>
      <c r="B41" t="s">
        <v>12</v>
      </c>
      <c r="C41">
        <f t="shared" si="13"/>
        <v>2.5625</v>
      </c>
      <c r="D41">
        <f t="shared" si="14"/>
        <v>0.125</v>
      </c>
      <c r="E41">
        <f t="shared" si="15"/>
        <v>0.14144821675952146</v>
      </c>
      <c r="J41">
        <v>2.6875</v>
      </c>
      <c r="K41">
        <f>1*10^5</f>
        <v>100000</v>
      </c>
      <c r="U41" s="1" t="s">
        <v>2</v>
      </c>
      <c r="V41" t="s">
        <v>27</v>
      </c>
      <c r="W41">
        <f t="shared" si="7"/>
        <v>10525603.048530484</v>
      </c>
      <c r="X41">
        <f t="shared" si="8"/>
        <v>52674544.80821652</v>
      </c>
      <c r="Y41">
        <f t="shared" si="9"/>
        <v>189927836.69657612</v>
      </c>
      <c r="Z41">
        <f t="shared" si="10"/>
        <v>7.0222469874669802</v>
      </c>
      <c r="AA41">
        <f t="shared" si="11"/>
        <v>7.7216007913018005</v>
      </c>
      <c r="AB41">
        <f t="shared" si="12"/>
        <v>8.2785886215971587</v>
      </c>
    </row>
    <row r="42" spans="1:28" x14ac:dyDescent="0.2">
      <c r="A42" s="2" t="s">
        <v>20</v>
      </c>
      <c r="B42" t="s">
        <v>12</v>
      </c>
      <c r="C42">
        <f t="shared" si="13"/>
        <v>2.0208333333333335</v>
      </c>
      <c r="D42">
        <f t="shared" si="14"/>
        <v>9.5470326978246658E-2</v>
      </c>
      <c r="E42">
        <f t="shared" si="15"/>
        <v>0.10803286003617137</v>
      </c>
      <c r="J42">
        <v>2</v>
      </c>
      <c r="K42">
        <f>1*10^4</f>
        <v>10000</v>
      </c>
      <c r="U42" s="1" t="s">
        <v>3</v>
      </c>
      <c r="V42" t="s">
        <v>25</v>
      </c>
      <c r="W42">
        <f t="shared" si="7"/>
        <v>17353881467.855927</v>
      </c>
      <c r="X42">
        <f t="shared" si="8"/>
        <v>17161077247.853767</v>
      </c>
      <c r="Y42">
        <f t="shared" si="9"/>
        <v>82499663803.545074</v>
      </c>
      <c r="Z42">
        <f t="shared" si="10"/>
        <v>10.239396626766133</v>
      </c>
      <c r="AA42">
        <f t="shared" si="11"/>
        <v>10.234544546223312</v>
      </c>
      <c r="AB42">
        <f t="shared" si="12"/>
        <v>10.916452178749164</v>
      </c>
    </row>
    <row r="43" spans="1:28" x14ac:dyDescent="0.2">
      <c r="A43" s="2" t="s">
        <v>22</v>
      </c>
      <c r="B43" t="s">
        <v>12</v>
      </c>
      <c r="C43">
        <f t="shared" si="13"/>
        <v>1.6833333333333336</v>
      </c>
      <c r="D43">
        <f t="shared" si="14"/>
        <v>9.4648472430004613E-2</v>
      </c>
      <c r="E43">
        <f t="shared" si="15"/>
        <v>0.10710286115389506</v>
      </c>
      <c r="U43" s="1" t="s">
        <v>3</v>
      </c>
      <c r="V43" t="s">
        <v>24</v>
      </c>
      <c r="W43">
        <f t="shared" si="7"/>
        <v>284148360.16485578</v>
      </c>
      <c r="X43">
        <f t="shared" si="8"/>
        <v>942672488.7301085</v>
      </c>
      <c r="Y43">
        <f t="shared" si="9"/>
        <v>18266026565.492348</v>
      </c>
      <c r="Z43">
        <f t="shared" si="10"/>
        <v>8.453545154051664</v>
      </c>
      <c r="AA43">
        <f t="shared" si="11"/>
        <v>8.9743608326706354</v>
      </c>
      <c r="AB43">
        <f t="shared" si="12"/>
        <v>10.261644084935581</v>
      </c>
    </row>
    <row r="44" spans="1:28" x14ac:dyDescent="0.2">
      <c r="A44" s="2" t="s">
        <v>1</v>
      </c>
      <c r="B44" s="2" t="s">
        <v>25</v>
      </c>
      <c r="C44">
        <f t="shared" si="13"/>
        <v>4.083333333333333</v>
      </c>
      <c r="D44">
        <f t="shared" si="14"/>
        <v>0.15728821740147397</v>
      </c>
      <c r="E44">
        <f t="shared" si="15"/>
        <v>0.17798510294977937</v>
      </c>
      <c r="U44" s="1" t="s">
        <v>3</v>
      </c>
      <c r="V44" t="s">
        <v>26</v>
      </c>
      <c r="W44">
        <f t="shared" si="7"/>
        <v>218356396.87386516</v>
      </c>
      <c r="X44">
        <f t="shared" si="8"/>
        <v>117298197.32766584</v>
      </c>
      <c r="Y44">
        <f t="shared" si="9"/>
        <v>9855418135.894495</v>
      </c>
      <c r="Z44">
        <f t="shared" si="10"/>
        <v>8.3391659193456444</v>
      </c>
      <c r="AA44">
        <f t="shared" si="11"/>
        <v>8.0692913378046747</v>
      </c>
      <c r="AB44">
        <f t="shared" si="12"/>
        <v>9.9936750548213844</v>
      </c>
    </row>
    <row r="45" spans="1:28" x14ac:dyDescent="0.2">
      <c r="A45" s="2" t="s">
        <v>1</v>
      </c>
      <c r="B45" s="2" t="s">
        <v>24</v>
      </c>
      <c r="C45">
        <f t="shared" si="13"/>
        <v>3.5208333333333335</v>
      </c>
      <c r="D45">
        <f t="shared" si="14"/>
        <v>0.25259074277046129</v>
      </c>
      <c r="E45">
        <f t="shared" si="15"/>
        <v>0.28582808107875785</v>
      </c>
      <c r="U45" s="1" t="s">
        <v>3</v>
      </c>
      <c r="V45" t="s">
        <v>27</v>
      </c>
      <c r="W45">
        <f t="shared" si="7"/>
        <v>28520211.446542088</v>
      </c>
      <c r="X45">
        <f t="shared" si="8"/>
        <v>39756456.365511075</v>
      </c>
      <c r="Y45">
        <f t="shared" si="9"/>
        <v>189927836.69657612</v>
      </c>
      <c r="Z45">
        <f t="shared" si="10"/>
        <v>7.4551527410159446</v>
      </c>
      <c r="AA45">
        <f t="shared" si="11"/>
        <v>7.5994076672371014</v>
      </c>
      <c r="AB45">
        <f t="shared" si="12"/>
        <v>8.2785886215971587</v>
      </c>
    </row>
    <row r="46" spans="1:28" x14ac:dyDescent="0.2">
      <c r="A46" s="2" t="s">
        <v>1</v>
      </c>
      <c r="B46" s="2" t="s">
        <v>26</v>
      </c>
      <c r="C46">
        <f t="shared" si="13"/>
        <v>3.0208333333333335</v>
      </c>
      <c r="D46">
        <f t="shared" si="14"/>
        <v>0.74038981849653629</v>
      </c>
      <c r="E46">
        <f t="shared" si="15"/>
        <v>0.83781455626592638</v>
      </c>
      <c r="U46" s="1" t="s">
        <v>4</v>
      </c>
      <c r="V46" t="s">
        <v>25</v>
      </c>
      <c r="W46">
        <f t="shared" si="7"/>
        <v>35128874207.722305</v>
      </c>
      <c r="X46">
        <f t="shared" si="8"/>
        <v>20074001900.814281</v>
      </c>
      <c r="Y46">
        <f t="shared" si="9"/>
        <v>82499663803.545074</v>
      </c>
      <c r="Z46">
        <f t="shared" si="10"/>
        <v>10.545664231966569</v>
      </c>
      <c r="AA46">
        <f t="shared" si="11"/>
        <v>10.302633960937278</v>
      </c>
      <c r="AB46">
        <f t="shared" si="12"/>
        <v>10.916452178749164</v>
      </c>
    </row>
    <row r="47" spans="1:28" x14ac:dyDescent="0.2">
      <c r="A47" s="2" t="s">
        <v>1</v>
      </c>
      <c r="B47" s="2" t="s">
        <v>27</v>
      </c>
      <c r="C47">
        <f t="shared" si="13"/>
        <v>2.6458333333333335</v>
      </c>
      <c r="D47">
        <f t="shared" si="14"/>
        <v>0.3083051788947655</v>
      </c>
      <c r="E47">
        <f t="shared" si="15"/>
        <v>0.3488737421791186</v>
      </c>
      <c r="J47" t="s">
        <v>11</v>
      </c>
      <c r="K47" t="s">
        <v>36</v>
      </c>
      <c r="U47" s="1" t="s">
        <v>4</v>
      </c>
      <c r="V47" t="s">
        <v>24</v>
      </c>
      <c r="W47">
        <f t="shared" si="7"/>
        <v>5513833387.4592533</v>
      </c>
      <c r="X47">
        <f t="shared" si="8"/>
        <v>8939008753.9903831</v>
      </c>
      <c r="Y47">
        <f t="shared" si="9"/>
        <v>47890966852.115654</v>
      </c>
      <c r="Z47">
        <f t="shared" si="10"/>
        <v>9.7414536388099631</v>
      </c>
      <c r="AA47">
        <f t="shared" si="11"/>
        <v>9.9512893625833954</v>
      </c>
      <c r="AB47">
        <f t="shared" si="12"/>
        <v>10.680253604933609</v>
      </c>
    </row>
    <row r="48" spans="1:28" x14ac:dyDescent="0.2">
      <c r="A48" s="3" t="s">
        <v>2</v>
      </c>
      <c r="B48" s="2" t="s">
        <v>25</v>
      </c>
      <c r="C48">
        <f t="shared" si="13"/>
        <v>4.104166666666667</v>
      </c>
      <c r="D48">
        <f t="shared" si="14"/>
        <v>0.18042195912175804</v>
      </c>
      <c r="E48">
        <f t="shared" si="15"/>
        <v>0.20416291505625558</v>
      </c>
      <c r="J48">
        <v>4.3125</v>
      </c>
      <c r="K48" s="4">
        <f>1*10^8</f>
        <v>100000000</v>
      </c>
      <c r="U48" s="1" t="s">
        <v>4</v>
      </c>
      <c r="V48" t="s">
        <v>26</v>
      </c>
      <c r="W48">
        <f t="shared" si="7"/>
        <v>71348924.38387765</v>
      </c>
      <c r="X48">
        <f t="shared" si="8"/>
        <v>117298197.32766584</v>
      </c>
      <c r="Y48">
        <f t="shared" si="9"/>
        <v>7966405572.7079372</v>
      </c>
      <c r="Z48">
        <f t="shared" si="10"/>
        <v>7.8533874303214759</v>
      </c>
      <c r="AA48">
        <f t="shared" si="11"/>
        <v>8.0692913378046747</v>
      </c>
      <c r="AB48">
        <f t="shared" si="12"/>
        <v>9.9012624127317785</v>
      </c>
    </row>
    <row r="49" spans="1:28" x14ac:dyDescent="0.2">
      <c r="A49" s="3" t="s">
        <v>2</v>
      </c>
      <c r="B49" s="2" t="s">
        <v>24</v>
      </c>
      <c r="C49">
        <f t="shared" si="13"/>
        <v>3.4791666666666665</v>
      </c>
      <c r="D49">
        <f t="shared" si="14"/>
        <v>0.56018040248953027</v>
      </c>
      <c r="E49">
        <f t="shared" si="15"/>
        <v>0.6338921519662003</v>
      </c>
      <c r="J49">
        <v>4.1875</v>
      </c>
      <c r="K49">
        <f>1*10^7</f>
        <v>10000000</v>
      </c>
      <c r="U49" s="1" t="s">
        <v>4</v>
      </c>
      <c r="V49" t="s">
        <v>27</v>
      </c>
      <c r="W49">
        <f t="shared" si="7"/>
        <v>39036443.471487425</v>
      </c>
      <c r="X49">
        <f t="shared" si="8"/>
        <v>22105191.721915059</v>
      </c>
      <c r="Y49">
        <f t="shared" si="9"/>
        <v>1603361889.6599689</v>
      </c>
      <c r="Z49">
        <f t="shared" si="10"/>
        <v>7.5914702431373957</v>
      </c>
      <c r="AA49">
        <f t="shared" si="11"/>
        <v>7.3444942859647471</v>
      </c>
      <c r="AB49">
        <f t="shared" si="12"/>
        <v>9.2050315566300362</v>
      </c>
    </row>
    <row r="50" spans="1:28" x14ac:dyDescent="0.2">
      <c r="A50" s="3" t="s">
        <v>2</v>
      </c>
      <c r="B50" s="2" t="s">
        <v>26</v>
      </c>
      <c r="C50">
        <f t="shared" si="13"/>
        <v>2.9166666666666665</v>
      </c>
      <c r="D50">
        <f t="shared" si="14"/>
        <v>0.39692831006786844</v>
      </c>
      <c r="E50">
        <f t="shared" si="15"/>
        <v>0.44915841312376314</v>
      </c>
      <c r="J50">
        <v>3.25</v>
      </c>
      <c r="K50">
        <f>1*10^6</f>
        <v>1000000</v>
      </c>
      <c r="U50" s="1" t="s">
        <v>5</v>
      </c>
      <c r="V50" t="s">
        <v>25</v>
      </c>
      <c r="W50">
        <v>1</v>
      </c>
      <c r="X50">
        <v>1</v>
      </c>
      <c r="Y50">
        <v>1</v>
      </c>
      <c r="Z50">
        <f t="shared" si="10"/>
        <v>0</v>
      </c>
      <c r="AA50">
        <f t="shared" si="11"/>
        <v>0</v>
      </c>
      <c r="AB50">
        <f t="shared" si="12"/>
        <v>0</v>
      </c>
    </row>
    <row r="51" spans="1:28" x14ac:dyDescent="0.2">
      <c r="A51" s="3" t="s">
        <v>2</v>
      </c>
      <c r="B51" s="2" t="s">
        <v>27</v>
      </c>
      <c r="C51">
        <f t="shared" si="13"/>
        <v>2.3333333333333335</v>
      </c>
      <c r="D51">
        <f t="shared" si="14"/>
        <v>0.28182810955143089</v>
      </c>
      <c r="E51">
        <f t="shared" si="15"/>
        <v>0.31891266823005565</v>
      </c>
      <c r="J51">
        <v>2.4375</v>
      </c>
      <c r="K51">
        <f>1*10^5</f>
        <v>100000</v>
      </c>
      <c r="U51" s="1" t="s">
        <v>5</v>
      </c>
      <c r="V51" t="s">
        <v>24</v>
      </c>
      <c r="W51">
        <v>1</v>
      </c>
      <c r="X51">
        <v>1</v>
      </c>
      <c r="Y51">
        <v>1</v>
      </c>
      <c r="Z51">
        <f t="shared" si="10"/>
        <v>0</v>
      </c>
      <c r="AA51">
        <f t="shared" si="11"/>
        <v>0</v>
      </c>
      <c r="AB51">
        <f t="shared" si="12"/>
        <v>0</v>
      </c>
    </row>
    <row r="52" spans="1:28" x14ac:dyDescent="0.2">
      <c r="A52" s="3" t="s">
        <v>3</v>
      </c>
      <c r="B52" s="2" t="s">
        <v>25</v>
      </c>
      <c r="C52">
        <f t="shared" si="13"/>
        <v>4.104166666666667</v>
      </c>
      <c r="D52">
        <f t="shared" si="14"/>
        <v>0.19094065395649332</v>
      </c>
      <c r="E52">
        <f t="shared" si="15"/>
        <v>0.21606572007234273</v>
      </c>
      <c r="J52">
        <v>1.9375</v>
      </c>
      <c r="K52">
        <f>1*10^4</f>
        <v>10000</v>
      </c>
      <c r="U52" s="1" t="s">
        <v>5</v>
      </c>
      <c r="V52" t="s">
        <v>26</v>
      </c>
      <c r="W52">
        <v>1</v>
      </c>
      <c r="X52">
        <v>1</v>
      </c>
      <c r="Y52">
        <v>1</v>
      </c>
      <c r="Z52">
        <f t="shared" si="10"/>
        <v>0</v>
      </c>
      <c r="AA52">
        <f t="shared" si="11"/>
        <v>0</v>
      </c>
      <c r="AB52">
        <f t="shared" si="12"/>
        <v>0</v>
      </c>
    </row>
    <row r="53" spans="1:28" x14ac:dyDescent="0.2">
      <c r="A53" s="3" t="s">
        <v>3</v>
      </c>
      <c r="B53" s="2" t="s">
        <v>24</v>
      </c>
      <c r="C53">
        <f t="shared" si="13"/>
        <v>3.2083333333333335</v>
      </c>
      <c r="D53">
        <f t="shared" si="14"/>
        <v>0.54605593425338206</v>
      </c>
      <c r="E53">
        <f t="shared" si="15"/>
        <v>0.61790910520876308</v>
      </c>
      <c r="U53" s="1" t="s">
        <v>5</v>
      </c>
      <c r="V53" t="s">
        <v>27</v>
      </c>
      <c r="W53">
        <v>1</v>
      </c>
      <c r="X53">
        <v>1</v>
      </c>
      <c r="Y53">
        <v>1</v>
      </c>
      <c r="Z53">
        <f t="shared" si="10"/>
        <v>0</v>
      </c>
      <c r="AA53">
        <f t="shared" si="11"/>
        <v>0</v>
      </c>
      <c r="AB53">
        <f t="shared" si="12"/>
        <v>0</v>
      </c>
    </row>
    <row r="54" spans="1:28" x14ac:dyDescent="0.2">
      <c r="A54" s="3" t="s">
        <v>3</v>
      </c>
      <c r="B54" s="2" t="s">
        <v>26</v>
      </c>
      <c r="C54">
        <f t="shared" si="13"/>
        <v>2.9375</v>
      </c>
      <c r="D54">
        <f t="shared" si="14"/>
        <v>0.60272817256205968</v>
      </c>
      <c r="E54">
        <f t="shared" si="15"/>
        <v>0.68203860159702767</v>
      </c>
    </row>
    <row r="55" spans="1:28" x14ac:dyDescent="0.2">
      <c r="A55" s="3" t="s">
        <v>3</v>
      </c>
      <c r="B55" s="2" t="s">
        <v>27</v>
      </c>
      <c r="C55">
        <f t="shared" si="13"/>
        <v>2.375</v>
      </c>
      <c r="D55">
        <f t="shared" si="14"/>
        <v>0.21650635094610965</v>
      </c>
      <c r="E55">
        <f t="shared" si="15"/>
        <v>0.2449954980675067</v>
      </c>
    </row>
    <row r="56" spans="1:28" x14ac:dyDescent="0.2">
      <c r="A56" s="3" t="s">
        <v>4</v>
      </c>
      <c r="B56" s="2" t="s">
        <v>25</v>
      </c>
      <c r="C56">
        <f t="shared" si="13"/>
        <v>4.208333333333333</v>
      </c>
      <c r="D56">
        <f t="shared" si="14"/>
        <v>9.5470326978246672E-2</v>
      </c>
      <c r="E56">
        <f t="shared" si="15"/>
        <v>0.10803286003617138</v>
      </c>
    </row>
    <row r="57" spans="1:28" x14ac:dyDescent="0.2">
      <c r="A57" s="3" t="s">
        <v>4</v>
      </c>
      <c r="B57" s="2" t="s">
        <v>24</v>
      </c>
      <c r="C57">
        <f t="shared" si="13"/>
        <v>3.8333333333333335</v>
      </c>
      <c r="D57">
        <f t="shared" si="14"/>
        <v>0.28182810955143089</v>
      </c>
      <c r="E57">
        <f t="shared" si="15"/>
        <v>0.31891266823005565</v>
      </c>
      <c r="J57" t="s">
        <v>11</v>
      </c>
      <c r="K57" t="s">
        <v>36</v>
      </c>
    </row>
    <row r="58" spans="1:28" x14ac:dyDescent="0.2">
      <c r="A58" s="3" t="s">
        <v>4</v>
      </c>
      <c r="B58" s="2" t="s">
        <v>26</v>
      </c>
      <c r="C58">
        <f t="shared" si="13"/>
        <v>2.8333333333333335</v>
      </c>
      <c r="D58">
        <f t="shared" si="14"/>
        <v>0.63224962106223037</v>
      </c>
      <c r="E58">
        <f t="shared" si="15"/>
        <v>0.71544465156908521</v>
      </c>
      <c r="J58">
        <v>4.375</v>
      </c>
      <c r="K58" s="4">
        <f>1*10^8</f>
        <v>100000000</v>
      </c>
    </row>
    <row r="59" spans="1:28" x14ac:dyDescent="0.2">
      <c r="A59" s="3" t="s">
        <v>4</v>
      </c>
      <c r="B59" s="2" t="s">
        <v>27</v>
      </c>
      <c r="C59">
        <f t="shared" si="13"/>
        <v>2.5208333333333335</v>
      </c>
      <c r="D59">
        <f t="shared" si="14"/>
        <v>0.53155628425721191</v>
      </c>
      <c r="E59">
        <f t="shared" si="15"/>
        <v>0.60150150812399927</v>
      </c>
      <c r="J59">
        <v>3.75</v>
      </c>
      <c r="K59">
        <f>1*10^7</f>
        <v>10000000</v>
      </c>
    </row>
    <row r="60" spans="1:28" x14ac:dyDescent="0.2">
      <c r="A60" s="3" t="s">
        <v>5</v>
      </c>
      <c r="B60" s="2" t="s">
        <v>25</v>
      </c>
      <c r="C60">
        <f t="shared" si="13"/>
        <v>0</v>
      </c>
      <c r="D60">
        <f t="shared" si="14"/>
        <v>0</v>
      </c>
      <c r="E60">
        <v>0</v>
      </c>
      <c r="J60">
        <v>2.75</v>
      </c>
      <c r="K60">
        <f>1*10^6</f>
        <v>1000000</v>
      </c>
    </row>
    <row r="61" spans="1:28" x14ac:dyDescent="0.2">
      <c r="A61" s="3" t="s">
        <v>5</v>
      </c>
      <c r="B61" s="2" t="s">
        <v>24</v>
      </c>
      <c r="C61">
        <f t="shared" si="13"/>
        <v>0</v>
      </c>
      <c r="D61">
        <f t="shared" si="14"/>
        <v>0</v>
      </c>
      <c r="E61">
        <v>0</v>
      </c>
      <c r="J61">
        <v>2.5625</v>
      </c>
      <c r="K61">
        <f>1*10^5</f>
        <v>100000</v>
      </c>
    </row>
    <row r="62" spans="1:28" x14ac:dyDescent="0.2">
      <c r="A62" s="3" t="s">
        <v>5</v>
      </c>
      <c r="B62" s="2" t="s">
        <v>26</v>
      </c>
      <c r="C62">
        <f t="shared" si="13"/>
        <v>0</v>
      </c>
      <c r="D62">
        <f t="shared" si="14"/>
        <v>0</v>
      </c>
      <c r="E62">
        <v>0</v>
      </c>
      <c r="J62">
        <v>2.125</v>
      </c>
      <c r="K62">
        <f>1*10^4</f>
        <v>10000</v>
      </c>
    </row>
    <row r="63" spans="1:28" x14ac:dyDescent="0.2">
      <c r="A63" s="3" t="s">
        <v>5</v>
      </c>
      <c r="B63" s="2" t="s">
        <v>27</v>
      </c>
      <c r="C63">
        <f t="shared" si="13"/>
        <v>0</v>
      </c>
      <c r="D63">
        <f t="shared" si="14"/>
        <v>0</v>
      </c>
      <c r="E63">
        <v>0</v>
      </c>
    </row>
  </sheetData>
  <pageMargins left="0.7" right="0.7" top="0.75" bottom="0.75" header="0.3" footer="0.3"/>
  <pageSetup paperSize="9" orientation="portrait" horizontalDpi="0" verticalDpi="0" copies="6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BC4F-7F86-3B41-A491-1BF5FB0EF5C5}">
  <dimension ref="A1:AB62"/>
  <sheetViews>
    <sheetView zoomScale="80" zoomScaleNormal="80" workbookViewId="0">
      <selection activeCell="G30" sqref="G30"/>
    </sheetView>
  </sheetViews>
  <sheetFormatPr baseColWidth="10" defaultColWidth="11" defaultRowHeight="16" x14ac:dyDescent="0.2"/>
  <cols>
    <col min="24" max="24" width="12.33203125" bestFit="1" customWidth="1"/>
    <col min="25" max="25" width="12.1640625" bestFit="1" customWidth="1"/>
  </cols>
  <sheetData>
    <row r="1" spans="1:28" x14ac:dyDescent="0.2">
      <c r="A1" t="s">
        <v>13</v>
      </c>
      <c r="K1" t="s">
        <v>14</v>
      </c>
      <c r="U1" t="s">
        <v>15</v>
      </c>
    </row>
    <row r="2" spans="1:28" x14ac:dyDescent="0.2">
      <c r="A2" t="s">
        <v>0</v>
      </c>
      <c r="B2" t="s">
        <v>23</v>
      </c>
      <c r="C2" t="s">
        <v>6</v>
      </c>
      <c r="D2" t="s">
        <v>7</v>
      </c>
      <c r="E2" t="s">
        <v>8</v>
      </c>
      <c r="F2" t="s">
        <v>9</v>
      </c>
      <c r="G2" t="s">
        <v>16</v>
      </c>
      <c r="H2" t="s">
        <v>11</v>
      </c>
      <c r="K2" t="s">
        <v>0</v>
      </c>
      <c r="L2" t="s">
        <v>23</v>
      </c>
      <c r="M2" t="s">
        <v>6</v>
      </c>
      <c r="N2" t="s">
        <v>7</v>
      </c>
      <c r="O2" t="s">
        <v>8</v>
      </c>
      <c r="P2" t="s">
        <v>9</v>
      </c>
      <c r="Q2" t="s">
        <v>16</v>
      </c>
      <c r="R2" t="s">
        <v>11</v>
      </c>
      <c r="U2" t="s">
        <v>0</v>
      </c>
      <c r="V2" t="s">
        <v>23</v>
      </c>
      <c r="W2" t="s">
        <v>6</v>
      </c>
      <c r="X2" t="s">
        <v>7</v>
      </c>
      <c r="Y2" t="s">
        <v>8</v>
      </c>
      <c r="Z2" t="s">
        <v>9</v>
      </c>
      <c r="AA2" t="s">
        <v>16</v>
      </c>
      <c r="AB2" t="s">
        <v>11</v>
      </c>
    </row>
    <row r="3" spans="1:28" x14ac:dyDescent="0.2">
      <c r="A3" t="s">
        <v>17</v>
      </c>
      <c r="B3" t="s">
        <v>12</v>
      </c>
      <c r="C3">
        <v>17</v>
      </c>
      <c r="D3">
        <v>17</v>
      </c>
      <c r="E3">
        <v>17</v>
      </c>
      <c r="F3">
        <v>17</v>
      </c>
      <c r="G3">
        <f>AVERAGE(C3:F3)</f>
        <v>17</v>
      </c>
      <c r="H3">
        <f>(G3/4)</f>
        <v>4.25</v>
      </c>
      <c r="K3" t="s">
        <v>17</v>
      </c>
      <c r="L3" t="s">
        <v>12</v>
      </c>
      <c r="M3">
        <v>15</v>
      </c>
      <c r="N3">
        <v>15</v>
      </c>
      <c r="O3">
        <v>17</v>
      </c>
      <c r="P3">
        <v>17</v>
      </c>
      <c r="Q3">
        <f>AVERAGE(M3:P3)</f>
        <v>16</v>
      </c>
      <c r="R3">
        <f>(Q3/4)</f>
        <v>4</v>
      </c>
      <c r="U3" t="s">
        <v>17</v>
      </c>
      <c r="V3" t="s">
        <v>12</v>
      </c>
      <c r="W3">
        <v>17</v>
      </c>
      <c r="X3">
        <v>15</v>
      </c>
      <c r="Y3">
        <v>17</v>
      </c>
      <c r="Z3">
        <v>16</v>
      </c>
      <c r="AA3">
        <f>AVERAGE(W3:Z3)</f>
        <v>16.25</v>
      </c>
      <c r="AB3">
        <f>(AA3/4)</f>
        <v>4.0625</v>
      </c>
    </row>
    <row r="4" spans="1:28" x14ac:dyDescent="0.2">
      <c r="A4" t="s">
        <v>18</v>
      </c>
      <c r="B4" t="s">
        <v>12</v>
      </c>
      <c r="C4">
        <v>15</v>
      </c>
      <c r="D4">
        <v>15</v>
      </c>
      <c r="E4">
        <v>15</v>
      </c>
      <c r="F4">
        <v>15</v>
      </c>
      <c r="G4">
        <f t="shared" ref="G4:G28" si="0">AVERAGE(C4:F4)</f>
        <v>15</v>
      </c>
      <c r="H4">
        <f t="shared" ref="H4:H28" si="1">(G4/4)</f>
        <v>3.75</v>
      </c>
      <c r="K4" t="s">
        <v>18</v>
      </c>
      <c r="L4" t="s">
        <v>12</v>
      </c>
      <c r="M4">
        <v>14</v>
      </c>
      <c r="N4">
        <v>13</v>
      </c>
      <c r="O4">
        <v>14</v>
      </c>
      <c r="P4">
        <v>13</v>
      </c>
      <c r="Q4">
        <f t="shared" ref="Q4:Q28" si="2">AVERAGE(M4:P4)</f>
        <v>13.5</v>
      </c>
      <c r="R4">
        <f t="shared" ref="R4:R28" si="3">(Q4/4)</f>
        <v>3.375</v>
      </c>
      <c r="U4" t="s">
        <v>18</v>
      </c>
      <c r="V4" t="s">
        <v>12</v>
      </c>
      <c r="W4">
        <v>12</v>
      </c>
      <c r="X4">
        <v>13</v>
      </c>
      <c r="Y4">
        <v>13</v>
      </c>
      <c r="Z4">
        <v>13</v>
      </c>
      <c r="AA4">
        <f t="shared" ref="AA4:AA28" si="4">AVERAGE(W4:Z4)</f>
        <v>12.75</v>
      </c>
      <c r="AB4">
        <f t="shared" ref="AB4:AB28" si="5">(AA4/4)</f>
        <v>3.1875</v>
      </c>
    </row>
    <row r="5" spans="1:28" x14ac:dyDescent="0.2">
      <c r="A5" t="s">
        <v>21</v>
      </c>
      <c r="B5" t="s">
        <v>12</v>
      </c>
      <c r="C5">
        <v>12</v>
      </c>
      <c r="D5">
        <v>12</v>
      </c>
      <c r="E5">
        <v>12</v>
      </c>
      <c r="F5">
        <v>12</v>
      </c>
      <c r="G5">
        <f t="shared" si="0"/>
        <v>12</v>
      </c>
      <c r="H5">
        <f t="shared" si="1"/>
        <v>3</v>
      </c>
      <c r="K5" t="s">
        <v>21</v>
      </c>
      <c r="L5" t="s">
        <v>12</v>
      </c>
      <c r="M5">
        <v>11</v>
      </c>
      <c r="N5">
        <v>11</v>
      </c>
      <c r="O5">
        <v>10</v>
      </c>
      <c r="P5">
        <v>11</v>
      </c>
      <c r="Q5">
        <f t="shared" si="2"/>
        <v>10.75</v>
      </c>
      <c r="R5">
        <f t="shared" si="3"/>
        <v>2.6875</v>
      </c>
      <c r="U5" t="s">
        <v>21</v>
      </c>
      <c r="V5" t="s">
        <v>12</v>
      </c>
      <c r="W5">
        <v>11</v>
      </c>
      <c r="X5">
        <v>11</v>
      </c>
      <c r="Y5">
        <v>11</v>
      </c>
      <c r="Z5">
        <v>11</v>
      </c>
      <c r="AA5">
        <f t="shared" si="4"/>
        <v>11</v>
      </c>
      <c r="AB5">
        <f t="shared" si="5"/>
        <v>2.75</v>
      </c>
    </row>
    <row r="6" spans="1:28" x14ac:dyDescent="0.2">
      <c r="A6" t="s">
        <v>19</v>
      </c>
      <c r="B6" t="s">
        <v>12</v>
      </c>
      <c r="C6">
        <v>10</v>
      </c>
      <c r="D6">
        <v>9</v>
      </c>
      <c r="E6">
        <v>10</v>
      </c>
      <c r="F6">
        <v>10</v>
      </c>
      <c r="G6">
        <f t="shared" si="0"/>
        <v>9.75</v>
      </c>
      <c r="H6">
        <f t="shared" si="1"/>
        <v>2.4375</v>
      </c>
      <c r="K6" t="s">
        <v>19</v>
      </c>
      <c r="L6" t="s">
        <v>12</v>
      </c>
      <c r="M6">
        <v>9</v>
      </c>
      <c r="N6">
        <v>8</v>
      </c>
      <c r="O6">
        <v>8</v>
      </c>
      <c r="P6">
        <v>9</v>
      </c>
      <c r="Q6">
        <f t="shared" si="2"/>
        <v>8.5</v>
      </c>
      <c r="R6">
        <f t="shared" si="3"/>
        <v>2.125</v>
      </c>
      <c r="U6" t="s">
        <v>19</v>
      </c>
      <c r="V6" t="s">
        <v>12</v>
      </c>
      <c r="W6">
        <v>9</v>
      </c>
      <c r="X6">
        <v>9</v>
      </c>
      <c r="Y6">
        <v>10</v>
      </c>
      <c r="Z6">
        <v>9</v>
      </c>
      <c r="AA6">
        <f t="shared" si="4"/>
        <v>9.25</v>
      </c>
      <c r="AB6">
        <f t="shared" si="5"/>
        <v>2.3125</v>
      </c>
    </row>
    <row r="7" spans="1:28" x14ac:dyDescent="0.2">
      <c r="A7" t="s">
        <v>20</v>
      </c>
      <c r="B7" t="s">
        <v>12</v>
      </c>
      <c r="C7">
        <v>7</v>
      </c>
      <c r="D7">
        <v>8</v>
      </c>
      <c r="E7">
        <v>9</v>
      </c>
      <c r="F7">
        <v>10</v>
      </c>
      <c r="G7">
        <f t="shared" si="0"/>
        <v>8.5</v>
      </c>
      <c r="H7">
        <f t="shared" si="1"/>
        <v>2.125</v>
      </c>
      <c r="K7" t="s">
        <v>20</v>
      </c>
      <c r="L7" t="s">
        <v>12</v>
      </c>
      <c r="M7">
        <v>10.5</v>
      </c>
      <c r="N7">
        <v>10.5</v>
      </c>
      <c r="O7">
        <v>10.5</v>
      </c>
      <c r="P7">
        <v>10.5</v>
      </c>
      <c r="Q7">
        <f t="shared" si="2"/>
        <v>10.5</v>
      </c>
      <c r="R7">
        <f>(Q7/5)</f>
        <v>2.1</v>
      </c>
      <c r="U7" t="s">
        <v>20</v>
      </c>
      <c r="V7" t="s">
        <v>12</v>
      </c>
      <c r="W7">
        <v>11</v>
      </c>
      <c r="X7">
        <v>10</v>
      </c>
      <c r="Y7">
        <v>10</v>
      </c>
      <c r="Z7">
        <v>11</v>
      </c>
      <c r="AA7">
        <f t="shared" si="4"/>
        <v>10.5</v>
      </c>
      <c r="AB7">
        <f>(AA7/5)</f>
        <v>2.1</v>
      </c>
    </row>
    <row r="8" spans="1:28" x14ac:dyDescent="0.2">
      <c r="A8" t="s">
        <v>22</v>
      </c>
      <c r="B8" t="s">
        <v>12</v>
      </c>
      <c r="C8">
        <v>9</v>
      </c>
      <c r="D8">
        <v>8.5</v>
      </c>
      <c r="E8">
        <v>9</v>
      </c>
      <c r="F8">
        <v>8.5</v>
      </c>
      <c r="G8">
        <f t="shared" si="0"/>
        <v>8.75</v>
      </c>
      <c r="H8">
        <f>(G8/5)</f>
        <v>1.75</v>
      </c>
      <c r="K8" t="s">
        <v>22</v>
      </c>
      <c r="L8" t="s">
        <v>12</v>
      </c>
      <c r="M8">
        <v>7</v>
      </c>
      <c r="N8">
        <v>6.5</v>
      </c>
      <c r="O8">
        <v>5</v>
      </c>
      <c r="P8">
        <v>7</v>
      </c>
      <c r="Q8">
        <f t="shared" si="2"/>
        <v>6.375</v>
      </c>
      <c r="R8">
        <f>(Q8/5)</f>
        <v>1.2749999999999999</v>
      </c>
      <c r="U8" t="s">
        <v>22</v>
      </c>
      <c r="V8" t="s">
        <v>12</v>
      </c>
      <c r="W8">
        <v>7</v>
      </c>
      <c r="X8">
        <v>6</v>
      </c>
      <c r="Y8">
        <v>6.5</v>
      </c>
      <c r="Z8">
        <v>7</v>
      </c>
      <c r="AA8">
        <f t="shared" si="4"/>
        <v>6.625</v>
      </c>
      <c r="AB8">
        <f>(AA8/5)</f>
        <v>1.325</v>
      </c>
    </row>
    <row r="9" spans="1:28" x14ac:dyDescent="0.2">
      <c r="A9" t="s">
        <v>1</v>
      </c>
      <c r="B9" t="s">
        <v>25</v>
      </c>
      <c r="C9">
        <v>13</v>
      </c>
      <c r="D9">
        <v>13</v>
      </c>
      <c r="E9">
        <v>13</v>
      </c>
      <c r="F9">
        <v>13</v>
      </c>
      <c r="G9">
        <f t="shared" si="0"/>
        <v>13</v>
      </c>
      <c r="H9">
        <f t="shared" si="1"/>
        <v>3.25</v>
      </c>
      <c r="K9" t="s">
        <v>1</v>
      </c>
      <c r="L9" t="s">
        <v>25</v>
      </c>
      <c r="M9">
        <v>16</v>
      </c>
      <c r="N9">
        <v>15</v>
      </c>
      <c r="O9">
        <v>17</v>
      </c>
      <c r="P9">
        <v>16</v>
      </c>
      <c r="Q9">
        <f t="shared" si="2"/>
        <v>16</v>
      </c>
      <c r="R9">
        <f t="shared" si="3"/>
        <v>4</v>
      </c>
      <c r="U9" t="s">
        <v>1</v>
      </c>
      <c r="V9" t="s">
        <v>25</v>
      </c>
      <c r="W9">
        <v>15</v>
      </c>
      <c r="X9">
        <v>17</v>
      </c>
      <c r="Y9">
        <v>16</v>
      </c>
      <c r="Z9">
        <v>16</v>
      </c>
      <c r="AA9">
        <f t="shared" si="4"/>
        <v>16</v>
      </c>
      <c r="AB9">
        <f t="shared" si="5"/>
        <v>4</v>
      </c>
    </row>
    <row r="10" spans="1:28" x14ac:dyDescent="0.2">
      <c r="A10" t="s">
        <v>1</v>
      </c>
      <c r="B10" t="s">
        <v>24</v>
      </c>
      <c r="C10">
        <v>13</v>
      </c>
      <c r="D10">
        <v>13</v>
      </c>
      <c r="E10">
        <v>13</v>
      </c>
      <c r="F10">
        <v>14</v>
      </c>
      <c r="G10">
        <f t="shared" si="0"/>
        <v>13.25</v>
      </c>
      <c r="H10">
        <f t="shared" si="1"/>
        <v>3.3125</v>
      </c>
      <c r="K10" t="s">
        <v>1</v>
      </c>
      <c r="L10" t="s">
        <v>24</v>
      </c>
      <c r="M10">
        <v>12</v>
      </c>
      <c r="N10">
        <v>13</v>
      </c>
      <c r="O10">
        <v>14</v>
      </c>
      <c r="P10">
        <v>13</v>
      </c>
      <c r="Q10">
        <f t="shared" si="2"/>
        <v>13</v>
      </c>
      <c r="R10">
        <f t="shared" si="3"/>
        <v>3.25</v>
      </c>
      <c r="U10" t="s">
        <v>1</v>
      </c>
      <c r="V10" t="s">
        <v>24</v>
      </c>
      <c r="W10">
        <v>15</v>
      </c>
      <c r="X10">
        <v>15</v>
      </c>
      <c r="Y10">
        <v>16</v>
      </c>
      <c r="Z10">
        <v>15</v>
      </c>
      <c r="AA10">
        <f t="shared" si="4"/>
        <v>15.25</v>
      </c>
      <c r="AB10">
        <f t="shared" si="5"/>
        <v>3.8125</v>
      </c>
    </row>
    <row r="11" spans="1:28" x14ac:dyDescent="0.2">
      <c r="A11" t="s">
        <v>1</v>
      </c>
      <c r="B11" t="s">
        <v>26</v>
      </c>
      <c r="C11">
        <v>9</v>
      </c>
      <c r="D11">
        <v>9</v>
      </c>
      <c r="E11">
        <v>10</v>
      </c>
      <c r="F11">
        <v>10</v>
      </c>
      <c r="G11">
        <f t="shared" si="0"/>
        <v>9.5</v>
      </c>
      <c r="H11">
        <f t="shared" si="1"/>
        <v>2.375</v>
      </c>
      <c r="K11" t="s">
        <v>1</v>
      </c>
      <c r="L11" t="s">
        <v>26</v>
      </c>
      <c r="M11">
        <v>10</v>
      </c>
      <c r="N11">
        <v>10</v>
      </c>
      <c r="O11">
        <v>11</v>
      </c>
      <c r="P11">
        <v>10</v>
      </c>
      <c r="Q11">
        <f t="shared" si="2"/>
        <v>10.25</v>
      </c>
      <c r="R11">
        <f t="shared" si="3"/>
        <v>2.5625</v>
      </c>
      <c r="U11" t="s">
        <v>1</v>
      </c>
      <c r="V11" t="s">
        <v>26</v>
      </c>
      <c r="W11">
        <v>15</v>
      </c>
      <c r="X11">
        <v>14</v>
      </c>
      <c r="Y11">
        <v>15</v>
      </c>
      <c r="Z11">
        <v>15</v>
      </c>
      <c r="AA11">
        <f t="shared" si="4"/>
        <v>14.75</v>
      </c>
      <c r="AB11">
        <f t="shared" si="5"/>
        <v>3.6875</v>
      </c>
    </row>
    <row r="12" spans="1:28" x14ac:dyDescent="0.2">
      <c r="A12" t="s">
        <v>1</v>
      </c>
      <c r="B12" t="s">
        <v>27</v>
      </c>
      <c r="C12">
        <v>8</v>
      </c>
      <c r="D12">
        <v>8</v>
      </c>
      <c r="E12">
        <v>9</v>
      </c>
      <c r="F12">
        <v>9</v>
      </c>
      <c r="G12">
        <f t="shared" si="0"/>
        <v>8.5</v>
      </c>
      <c r="H12">
        <f t="shared" si="1"/>
        <v>2.125</v>
      </c>
      <c r="K12" t="s">
        <v>1</v>
      </c>
      <c r="L12" t="s">
        <v>27</v>
      </c>
      <c r="M12">
        <v>8</v>
      </c>
      <c r="N12">
        <v>8</v>
      </c>
      <c r="O12">
        <v>8</v>
      </c>
      <c r="P12">
        <v>10</v>
      </c>
      <c r="Q12">
        <f t="shared" si="2"/>
        <v>8.5</v>
      </c>
      <c r="R12">
        <f t="shared" si="3"/>
        <v>2.125</v>
      </c>
      <c r="U12" t="s">
        <v>1</v>
      </c>
      <c r="V12" t="s">
        <v>27</v>
      </c>
      <c r="W12">
        <v>13</v>
      </c>
      <c r="X12">
        <v>12</v>
      </c>
      <c r="Y12">
        <v>13</v>
      </c>
      <c r="Z12">
        <v>11</v>
      </c>
      <c r="AA12">
        <f t="shared" si="4"/>
        <v>12.25</v>
      </c>
      <c r="AB12">
        <f t="shared" si="5"/>
        <v>3.0625</v>
      </c>
    </row>
    <row r="13" spans="1:28" x14ac:dyDescent="0.2">
      <c r="A13" s="1" t="s">
        <v>2</v>
      </c>
      <c r="B13" t="s">
        <v>25</v>
      </c>
      <c r="C13">
        <v>13</v>
      </c>
      <c r="D13">
        <v>13</v>
      </c>
      <c r="E13">
        <v>12</v>
      </c>
      <c r="F13">
        <v>12</v>
      </c>
      <c r="G13">
        <f t="shared" si="0"/>
        <v>12.5</v>
      </c>
      <c r="H13">
        <f t="shared" si="1"/>
        <v>3.125</v>
      </c>
      <c r="K13" s="1" t="s">
        <v>2</v>
      </c>
      <c r="L13" t="s">
        <v>25</v>
      </c>
      <c r="M13">
        <v>15</v>
      </c>
      <c r="N13">
        <v>15</v>
      </c>
      <c r="O13">
        <v>17</v>
      </c>
      <c r="P13">
        <v>16</v>
      </c>
      <c r="Q13">
        <f t="shared" si="2"/>
        <v>15.75</v>
      </c>
      <c r="R13">
        <f t="shared" si="3"/>
        <v>3.9375</v>
      </c>
      <c r="U13" s="1" t="s">
        <v>2</v>
      </c>
      <c r="V13" t="s">
        <v>25</v>
      </c>
      <c r="W13">
        <v>18</v>
      </c>
      <c r="X13">
        <v>17</v>
      </c>
      <c r="Y13">
        <v>19</v>
      </c>
      <c r="Z13">
        <v>17</v>
      </c>
      <c r="AA13">
        <f t="shared" si="4"/>
        <v>17.75</v>
      </c>
      <c r="AB13">
        <f t="shared" si="5"/>
        <v>4.4375</v>
      </c>
    </row>
    <row r="14" spans="1:28" x14ac:dyDescent="0.2">
      <c r="A14" s="1" t="s">
        <v>2</v>
      </c>
      <c r="B14" t="s">
        <v>24</v>
      </c>
      <c r="C14">
        <v>11</v>
      </c>
      <c r="D14">
        <v>11</v>
      </c>
      <c r="E14">
        <v>12</v>
      </c>
      <c r="F14">
        <v>12</v>
      </c>
      <c r="G14">
        <f t="shared" si="0"/>
        <v>11.5</v>
      </c>
      <c r="H14">
        <f t="shared" si="1"/>
        <v>2.875</v>
      </c>
      <c r="K14" s="1" t="s">
        <v>2</v>
      </c>
      <c r="L14" t="s">
        <v>24</v>
      </c>
      <c r="M14">
        <v>12</v>
      </c>
      <c r="N14">
        <v>12</v>
      </c>
      <c r="O14">
        <v>12</v>
      </c>
      <c r="P14">
        <v>12</v>
      </c>
      <c r="Q14">
        <f t="shared" si="2"/>
        <v>12</v>
      </c>
      <c r="R14">
        <f t="shared" si="3"/>
        <v>3</v>
      </c>
      <c r="U14" s="1" t="s">
        <v>2</v>
      </c>
      <c r="V14" t="s">
        <v>24</v>
      </c>
      <c r="W14">
        <v>16</v>
      </c>
      <c r="X14">
        <v>16</v>
      </c>
      <c r="Y14">
        <v>17</v>
      </c>
      <c r="Z14">
        <v>16</v>
      </c>
      <c r="AA14">
        <f t="shared" si="4"/>
        <v>16.25</v>
      </c>
      <c r="AB14">
        <f t="shared" si="5"/>
        <v>4.0625</v>
      </c>
    </row>
    <row r="15" spans="1:28" x14ac:dyDescent="0.2">
      <c r="A15" s="1" t="s">
        <v>2</v>
      </c>
      <c r="B15" t="s">
        <v>26</v>
      </c>
      <c r="C15">
        <v>10</v>
      </c>
      <c r="D15">
        <v>10</v>
      </c>
      <c r="E15">
        <v>10</v>
      </c>
      <c r="F15">
        <v>11</v>
      </c>
      <c r="G15">
        <f t="shared" si="0"/>
        <v>10.25</v>
      </c>
      <c r="H15">
        <f t="shared" si="1"/>
        <v>2.5625</v>
      </c>
      <c r="K15" s="1" t="s">
        <v>2</v>
      </c>
      <c r="L15" t="s">
        <v>26</v>
      </c>
      <c r="M15">
        <v>10</v>
      </c>
      <c r="N15">
        <v>11</v>
      </c>
      <c r="O15">
        <v>11</v>
      </c>
      <c r="P15">
        <v>10</v>
      </c>
      <c r="Q15">
        <f t="shared" si="2"/>
        <v>10.5</v>
      </c>
      <c r="R15">
        <f t="shared" si="3"/>
        <v>2.625</v>
      </c>
      <c r="U15" s="1" t="s">
        <v>2</v>
      </c>
      <c r="V15" t="s">
        <v>26</v>
      </c>
      <c r="W15">
        <v>12</v>
      </c>
      <c r="X15">
        <v>14</v>
      </c>
      <c r="Y15">
        <v>14</v>
      </c>
      <c r="Z15">
        <v>12</v>
      </c>
      <c r="AA15">
        <f t="shared" si="4"/>
        <v>13</v>
      </c>
      <c r="AB15">
        <f t="shared" si="5"/>
        <v>3.25</v>
      </c>
    </row>
    <row r="16" spans="1:28" x14ac:dyDescent="0.2">
      <c r="A16" s="1" t="s">
        <v>2</v>
      </c>
      <c r="B16" t="s">
        <v>27</v>
      </c>
      <c r="C16">
        <v>7</v>
      </c>
      <c r="D16">
        <v>8</v>
      </c>
      <c r="E16">
        <v>8</v>
      </c>
      <c r="F16">
        <v>7</v>
      </c>
      <c r="G16">
        <f t="shared" si="0"/>
        <v>7.5</v>
      </c>
      <c r="H16">
        <f t="shared" si="1"/>
        <v>1.875</v>
      </c>
      <c r="K16" s="1" t="s">
        <v>2</v>
      </c>
      <c r="L16" t="s">
        <v>27</v>
      </c>
      <c r="M16">
        <v>10</v>
      </c>
      <c r="N16">
        <v>8</v>
      </c>
      <c r="O16">
        <v>9</v>
      </c>
      <c r="P16">
        <v>8</v>
      </c>
      <c r="Q16">
        <f t="shared" si="2"/>
        <v>8.75</v>
      </c>
      <c r="R16">
        <f t="shared" si="3"/>
        <v>2.1875</v>
      </c>
      <c r="U16" s="1" t="s">
        <v>2</v>
      </c>
      <c r="V16" t="s">
        <v>27</v>
      </c>
      <c r="W16">
        <v>9</v>
      </c>
      <c r="X16">
        <v>11</v>
      </c>
      <c r="Y16">
        <v>11</v>
      </c>
      <c r="Z16">
        <v>8</v>
      </c>
      <c r="AA16">
        <f t="shared" si="4"/>
        <v>9.75</v>
      </c>
      <c r="AB16">
        <f t="shared" si="5"/>
        <v>2.4375</v>
      </c>
    </row>
    <row r="17" spans="1:28" x14ac:dyDescent="0.2">
      <c r="A17" s="1" t="s">
        <v>3</v>
      </c>
      <c r="B17" t="s">
        <v>25</v>
      </c>
      <c r="C17">
        <v>12</v>
      </c>
      <c r="D17">
        <v>12</v>
      </c>
      <c r="E17">
        <v>12</v>
      </c>
      <c r="F17">
        <v>12</v>
      </c>
      <c r="G17">
        <f t="shared" si="0"/>
        <v>12</v>
      </c>
      <c r="H17">
        <f t="shared" si="1"/>
        <v>3</v>
      </c>
      <c r="K17" s="1" t="s">
        <v>3</v>
      </c>
      <c r="L17" t="s">
        <v>25</v>
      </c>
      <c r="M17">
        <v>15</v>
      </c>
      <c r="N17">
        <v>15</v>
      </c>
      <c r="O17">
        <v>16</v>
      </c>
      <c r="P17">
        <v>15</v>
      </c>
      <c r="Q17">
        <f t="shared" si="2"/>
        <v>15.25</v>
      </c>
      <c r="R17">
        <f t="shared" si="3"/>
        <v>3.8125</v>
      </c>
      <c r="U17" s="1" t="s">
        <v>3</v>
      </c>
      <c r="V17" t="s">
        <v>25</v>
      </c>
      <c r="W17">
        <v>17</v>
      </c>
      <c r="X17">
        <v>16</v>
      </c>
      <c r="Y17">
        <v>16</v>
      </c>
      <c r="Z17">
        <v>17</v>
      </c>
      <c r="AA17">
        <f t="shared" si="4"/>
        <v>16.5</v>
      </c>
      <c r="AB17">
        <f t="shared" si="5"/>
        <v>4.125</v>
      </c>
    </row>
    <row r="18" spans="1:28" x14ac:dyDescent="0.2">
      <c r="A18" s="1" t="s">
        <v>3</v>
      </c>
      <c r="B18" t="s">
        <v>24</v>
      </c>
      <c r="C18">
        <v>11</v>
      </c>
      <c r="D18">
        <v>11</v>
      </c>
      <c r="E18">
        <v>11</v>
      </c>
      <c r="F18">
        <v>10</v>
      </c>
      <c r="G18">
        <f t="shared" si="0"/>
        <v>10.75</v>
      </c>
      <c r="H18">
        <f t="shared" si="1"/>
        <v>2.6875</v>
      </c>
      <c r="K18" s="1" t="s">
        <v>3</v>
      </c>
      <c r="L18" t="s">
        <v>24</v>
      </c>
      <c r="M18">
        <v>11</v>
      </c>
      <c r="N18">
        <v>11</v>
      </c>
      <c r="O18">
        <v>11</v>
      </c>
      <c r="P18">
        <v>11</v>
      </c>
      <c r="Q18">
        <f t="shared" si="2"/>
        <v>11</v>
      </c>
      <c r="R18">
        <f t="shared" si="3"/>
        <v>2.75</v>
      </c>
      <c r="U18" s="1" t="s">
        <v>3</v>
      </c>
      <c r="V18" t="s">
        <v>24</v>
      </c>
      <c r="W18">
        <v>13</v>
      </c>
      <c r="X18">
        <v>16</v>
      </c>
      <c r="Y18">
        <v>16</v>
      </c>
      <c r="Z18">
        <v>16</v>
      </c>
      <c r="AA18">
        <f t="shared" si="4"/>
        <v>15.25</v>
      </c>
      <c r="AB18">
        <f t="shared" si="5"/>
        <v>3.8125</v>
      </c>
    </row>
    <row r="19" spans="1:28" x14ac:dyDescent="0.2">
      <c r="A19" s="1" t="s">
        <v>3</v>
      </c>
      <c r="B19" t="s">
        <v>26</v>
      </c>
      <c r="C19">
        <v>9</v>
      </c>
      <c r="D19">
        <v>10</v>
      </c>
      <c r="E19">
        <v>11</v>
      </c>
      <c r="F19">
        <v>10</v>
      </c>
      <c r="G19">
        <f t="shared" si="0"/>
        <v>10</v>
      </c>
      <c r="H19">
        <f t="shared" si="1"/>
        <v>2.5</v>
      </c>
      <c r="K19" s="1" t="s">
        <v>3</v>
      </c>
      <c r="L19" t="s">
        <v>26</v>
      </c>
      <c r="M19">
        <v>9</v>
      </c>
      <c r="N19">
        <v>10</v>
      </c>
      <c r="O19">
        <v>10</v>
      </c>
      <c r="P19">
        <v>9</v>
      </c>
      <c r="Q19">
        <f t="shared" si="2"/>
        <v>9.5</v>
      </c>
      <c r="R19">
        <f t="shared" si="3"/>
        <v>2.375</v>
      </c>
      <c r="U19" s="1" t="s">
        <v>3</v>
      </c>
      <c r="V19" t="s">
        <v>26</v>
      </c>
      <c r="W19">
        <v>14</v>
      </c>
      <c r="X19">
        <v>14</v>
      </c>
      <c r="Y19">
        <v>14</v>
      </c>
      <c r="Z19">
        <v>14</v>
      </c>
      <c r="AA19">
        <f t="shared" si="4"/>
        <v>14</v>
      </c>
      <c r="AB19">
        <f t="shared" si="5"/>
        <v>3.5</v>
      </c>
    </row>
    <row r="20" spans="1:28" x14ac:dyDescent="0.2">
      <c r="A20" s="1" t="s">
        <v>3</v>
      </c>
      <c r="B20" t="s">
        <v>27</v>
      </c>
      <c r="C20">
        <v>8</v>
      </c>
      <c r="D20">
        <v>8</v>
      </c>
      <c r="E20">
        <v>8</v>
      </c>
      <c r="F20">
        <v>8</v>
      </c>
      <c r="G20">
        <f t="shared" si="0"/>
        <v>8</v>
      </c>
      <c r="H20">
        <f t="shared" si="1"/>
        <v>2</v>
      </c>
      <c r="K20" s="1" t="s">
        <v>3</v>
      </c>
      <c r="L20" t="s">
        <v>27</v>
      </c>
      <c r="M20">
        <v>9</v>
      </c>
      <c r="N20">
        <v>8</v>
      </c>
      <c r="O20">
        <v>8</v>
      </c>
      <c r="P20">
        <v>9</v>
      </c>
      <c r="Q20">
        <f t="shared" si="2"/>
        <v>8.5</v>
      </c>
      <c r="R20">
        <f t="shared" si="3"/>
        <v>2.125</v>
      </c>
      <c r="U20" s="1" t="s">
        <v>3</v>
      </c>
      <c r="V20" t="s">
        <v>27</v>
      </c>
      <c r="W20">
        <v>9</v>
      </c>
      <c r="X20">
        <v>9</v>
      </c>
      <c r="Y20">
        <v>10</v>
      </c>
      <c r="Z20">
        <v>9</v>
      </c>
      <c r="AA20">
        <f t="shared" si="4"/>
        <v>9.25</v>
      </c>
      <c r="AB20">
        <f t="shared" si="5"/>
        <v>2.3125</v>
      </c>
    </row>
    <row r="21" spans="1:28" x14ac:dyDescent="0.2">
      <c r="A21" s="1" t="s">
        <v>4</v>
      </c>
      <c r="B21" t="s">
        <v>25</v>
      </c>
      <c r="C21">
        <v>13</v>
      </c>
      <c r="D21">
        <v>13</v>
      </c>
      <c r="E21">
        <v>13</v>
      </c>
      <c r="F21">
        <v>13</v>
      </c>
      <c r="G21">
        <f t="shared" si="0"/>
        <v>13</v>
      </c>
      <c r="H21">
        <f t="shared" si="1"/>
        <v>3.25</v>
      </c>
      <c r="K21" s="1" t="s">
        <v>4</v>
      </c>
      <c r="L21" t="s">
        <v>25</v>
      </c>
      <c r="M21">
        <v>16</v>
      </c>
      <c r="N21">
        <v>16</v>
      </c>
      <c r="O21">
        <v>16</v>
      </c>
      <c r="P21">
        <v>16</v>
      </c>
      <c r="Q21">
        <f t="shared" si="2"/>
        <v>16</v>
      </c>
      <c r="R21">
        <f t="shared" si="3"/>
        <v>4</v>
      </c>
      <c r="U21" s="1" t="s">
        <v>4</v>
      </c>
      <c r="V21" t="s">
        <v>25</v>
      </c>
      <c r="W21">
        <v>16</v>
      </c>
      <c r="X21">
        <v>16</v>
      </c>
      <c r="Y21">
        <v>16</v>
      </c>
      <c r="Z21">
        <v>16</v>
      </c>
      <c r="AA21">
        <f t="shared" si="4"/>
        <v>16</v>
      </c>
      <c r="AB21">
        <f t="shared" si="5"/>
        <v>4</v>
      </c>
    </row>
    <row r="22" spans="1:28" x14ac:dyDescent="0.2">
      <c r="A22" s="1" t="s">
        <v>4</v>
      </c>
      <c r="B22" t="s">
        <v>24</v>
      </c>
      <c r="C22">
        <v>12</v>
      </c>
      <c r="D22">
        <v>13</v>
      </c>
      <c r="E22">
        <v>13</v>
      </c>
      <c r="F22">
        <v>13</v>
      </c>
      <c r="G22">
        <f t="shared" si="0"/>
        <v>12.75</v>
      </c>
      <c r="H22">
        <f t="shared" si="1"/>
        <v>3.1875</v>
      </c>
      <c r="K22" s="1" t="s">
        <v>4</v>
      </c>
      <c r="L22" t="s">
        <v>24</v>
      </c>
      <c r="M22">
        <v>15</v>
      </c>
      <c r="N22">
        <v>14</v>
      </c>
      <c r="O22">
        <v>15</v>
      </c>
      <c r="P22">
        <v>16</v>
      </c>
      <c r="Q22">
        <f t="shared" si="2"/>
        <v>15</v>
      </c>
      <c r="R22">
        <f t="shared" si="3"/>
        <v>3.75</v>
      </c>
      <c r="U22" s="1" t="s">
        <v>4</v>
      </c>
      <c r="V22" t="s">
        <v>24</v>
      </c>
      <c r="W22">
        <v>16</v>
      </c>
      <c r="X22">
        <v>16</v>
      </c>
      <c r="Y22">
        <v>16</v>
      </c>
      <c r="Z22">
        <v>16</v>
      </c>
      <c r="AA22">
        <f t="shared" si="4"/>
        <v>16</v>
      </c>
      <c r="AB22">
        <f t="shared" si="5"/>
        <v>4</v>
      </c>
    </row>
    <row r="23" spans="1:28" x14ac:dyDescent="0.2">
      <c r="A23" s="1" t="s">
        <v>4</v>
      </c>
      <c r="B23" t="s">
        <v>26</v>
      </c>
      <c r="C23">
        <v>11</v>
      </c>
      <c r="D23">
        <v>11</v>
      </c>
      <c r="E23">
        <v>10</v>
      </c>
      <c r="F23">
        <v>11</v>
      </c>
      <c r="G23">
        <f t="shared" si="0"/>
        <v>10.75</v>
      </c>
      <c r="H23">
        <f t="shared" si="1"/>
        <v>2.6875</v>
      </c>
      <c r="K23" s="1" t="s">
        <v>4</v>
      </c>
      <c r="L23" t="s">
        <v>26</v>
      </c>
      <c r="M23">
        <v>10</v>
      </c>
      <c r="N23">
        <v>10</v>
      </c>
      <c r="O23">
        <v>10</v>
      </c>
      <c r="P23">
        <v>10</v>
      </c>
      <c r="Q23">
        <f t="shared" si="2"/>
        <v>10</v>
      </c>
      <c r="R23">
        <f t="shared" si="3"/>
        <v>2.5</v>
      </c>
      <c r="U23" s="1" t="s">
        <v>4</v>
      </c>
      <c r="V23" t="s">
        <v>26</v>
      </c>
      <c r="W23">
        <v>15</v>
      </c>
      <c r="X23">
        <v>14</v>
      </c>
      <c r="Y23">
        <v>14</v>
      </c>
      <c r="Z23">
        <v>14</v>
      </c>
      <c r="AA23">
        <f t="shared" si="4"/>
        <v>14.25</v>
      </c>
      <c r="AB23">
        <f t="shared" si="5"/>
        <v>3.5625</v>
      </c>
    </row>
    <row r="24" spans="1:28" x14ac:dyDescent="0.2">
      <c r="A24" s="1" t="s">
        <v>4</v>
      </c>
      <c r="B24" t="s">
        <v>27</v>
      </c>
      <c r="C24">
        <v>8</v>
      </c>
      <c r="D24">
        <v>8</v>
      </c>
      <c r="E24">
        <v>9</v>
      </c>
      <c r="F24">
        <v>9</v>
      </c>
      <c r="G24">
        <f t="shared" si="0"/>
        <v>8.5</v>
      </c>
      <c r="H24">
        <f t="shared" si="1"/>
        <v>2.125</v>
      </c>
      <c r="K24" s="1" t="s">
        <v>4</v>
      </c>
      <c r="L24" t="s">
        <v>27</v>
      </c>
      <c r="M24">
        <v>7</v>
      </c>
      <c r="N24">
        <v>9</v>
      </c>
      <c r="O24">
        <v>8</v>
      </c>
      <c r="P24">
        <v>7</v>
      </c>
      <c r="Q24">
        <f t="shared" si="2"/>
        <v>7.75</v>
      </c>
      <c r="R24">
        <f t="shared" si="3"/>
        <v>1.9375</v>
      </c>
      <c r="U24" s="1" t="s">
        <v>4</v>
      </c>
      <c r="V24" t="s">
        <v>27</v>
      </c>
      <c r="W24">
        <v>13</v>
      </c>
      <c r="X24">
        <v>12</v>
      </c>
      <c r="Y24">
        <v>13</v>
      </c>
      <c r="Z24">
        <v>13</v>
      </c>
      <c r="AA24">
        <f t="shared" si="4"/>
        <v>12.75</v>
      </c>
      <c r="AB24">
        <f t="shared" si="5"/>
        <v>3.1875</v>
      </c>
    </row>
    <row r="25" spans="1:28" x14ac:dyDescent="0.2">
      <c r="A25" s="1" t="s">
        <v>5</v>
      </c>
      <c r="B25" t="s">
        <v>25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  <c r="K25" s="1" t="s">
        <v>5</v>
      </c>
      <c r="L25" t="s">
        <v>25</v>
      </c>
      <c r="M25">
        <v>0</v>
      </c>
      <c r="N25">
        <v>0</v>
      </c>
      <c r="O25">
        <v>0</v>
      </c>
      <c r="P25">
        <v>0</v>
      </c>
      <c r="Q25">
        <f t="shared" si="2"/>
        <v>0</v>
      </c>
      <c r="R25">
        <f t="shared" si="3"/>
        <v>0</v>
      </c>
      <c r="U25" s="1" t="s">
        <v>5</v>
      </c>
      <c r="V25" t="s">
        <v>25</v>
      </c>
      <c r="W25">
        <v>0</v>
      </c>
      <c r="X25">
        <v>0</v>
      </c>
      <c r="Y25">
        <v>0</v>
      </c>
      <c r="Z25">
        <v>0</v>
      </c>
      <c r="AA25">
        <f t="shared" si="4"/>
        <v>0</v>
      </c>
      <c r="AB25">
        <f t="shared" si="5"/>
        <v>0</v>
      </c>
    </row>
    <row r="26" spans="1:28" x14ac:dyDescent="0.2">
      <c r="A26" s="1" t="s">
        <v>5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  <c r="H26">
        <f t="shared" si="1"/>
        <v>0</v>
      </c>
      <c r="K26" s="1" t="s">
        <v>5</v>
      </c>
      <c r="L26" t="s">
        <v>24</v>
      </c>
      <c r="M26">
        <v>0</v>
      </c>
      <c r="N26">
        <v>0</v>
      </c>
      <c r="O26">
        <v>0</v>
      </c>
      <c r="P26">
        <v>0</v>
      </c>
      <c r="Q26">
        <f t="shared" si="2"/>
        <v>0</v>
      </c>
      <c r="R26">
        <f t="shared" si="3"/>
        <v>0</v>
      </c>
      <c r="U26" s="1" t="s">
        <v>5</v>
      </c>
      <c r="V26" t="s">
        <v>24</v>
      </c>
      <c r="W26">
        <v>0</v>
      </c>
      <c r="X26">
        <v>0</v>
      </c>
      <c r="Y26">
        <v>0</v>
      </c>
      <c r="Z26">
        <v>0</v>
      </c>
      <c r="AA26">
        <f t="shared" si="4"/>
        <v>0</v>
      </c>
      <c r="AB26">
        <f t="shared" si="5"/>
        <v>0</v>
      </c>
    </row>
    <row r="27" spans="1:28" x14ac:dyDescent="0.2">
      <c r="A27" s="1" t="s">
        <v>5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  <c r="H27">
        <f t="shared" si="1"/>
        <v>0</v>
      </c>
      <c r="K27" s="1" t="s">
        <v>5</v>
      </c>
      <c r="L27" t="s">
        <v>26</v>
      </c>
      <c r="M27">
        <v>0</v>
      </c>
      <c r="N27">
        <v>0</v>
      </c>
      <c r="O27">
        <v>0</v>
      </c>
      <c r="P27">
        <v>0</v>
      </c>
      <c r="Q27">
        <f t="shared" si="2"/>
        <v>0</v>
      </c>
      <c r="R27">
        <f t="shared" si="3"/>
        <v>0</v>
      </c>
      <c r="U27" s="1" t="s">
        <v>5</v>
      </c>
      <c r="V27" t="s">
        <v>26</v>
      </c>
      <c r="W27">
        <v>0</v>
      </c>
      <c r="X27">
        <v>0</v>
      </c>
      <c r="Y27">
        <v>0</v>
      </c>
      <c r="Z27">
        <v>0</v>
      </c>
      <c r="AA27">
        <f t="shared" si="4"/>
        <v>0</v>
      </c>
      <c r="AB27">
        <f t="shared" si="5"/>
        <v>0</v>
      </c>
    </row>
    <row r="28" spans="1:28" x14ac:dyDescent="0.2">
      <c r="A28" s="1" t="s">
        <v>5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  <c r="H28">
        <f t="shared" si="1"/>
        <v>0</v>
      </c>
      <c r="K28" s="1" t="s">
        <v>5</v>
      </c>
      <c r="L28" t="s">
        <v>27</v>
      </c>
      <c r="M28">
        <v>0</v>
      </c>
      <c r="N28">
        <v>0</v>
      </c>
      <c r="O28">
        <v>0</v>
      </c>
      <c r="P28">
        <v>0</v>
      </c>
      <c r="Q28">
        <f t="shared" si="2"/>
        <v>0</v>
      </c>
      <c r="R28">
        <f t="shared" si="3"/>
        <v>0</v>
      </c>
      <c r="U28" s="1" t="s">
        <v>5</v>
      </c>
      <c r="V28" t="s">
        <v>27</v>
      </c>
      <c r="W28">
        <v>0</v>
      </c>
      <c r="X28">
        <v>0</v>
      </c>
      <c r="Y28">
        <v>0</v>
      </c>
      <c r="Z28">
        <v>0</v>
      </c>
      <c r="AA28">
        <f t="shared" si="4"/>
        <v>0</v>
      </c>
      <c r="AB28">
        <f t="shared" si="5"/>
        <v>0</v>
      </c>
    </row>
    <row r="32" spans="1:28" x14ac:dyDescent="0.2">
      <c r="Z32" t="s">
        <v>51</v>
      </c>
    </row>
    <row r="33" spans="1:28" x14ac:dyDescent="0.2">
      <c r="U33" t="s">
        <v>0</v>
      </c>
      <c r="V33" t="s">
        <v>23</v>
      </c>
      <c r="W33" t="s">
        <v>13</v>
      </c>
      <c r="X33" t="s">
        <v>14</v>
      </c>
      <c r="Y33" t="s">
        <v>15</v>
      </c>
      <c r="Z33" t="s">
        <v>13</v>
      </c>
      <c r="AA33" t="s">
        <v>14</v>
      </c>
      <c r="AB33" t="s">
        <v>15</v>
      </c>
    </row>
    <row r="34" spans="1:28" x14ac:dyDescent="0.2">
      <c r="A34" t="s">
        <v>10</v>
      </c>
      <c r="U34" t="s">
        <v>1</v>
      </c>
      <c r="V34" t="s">
        <v>25</v>
      </c>
      <c r="W34">
        <f>(0.9677*H9^12.562)*1000</f>
        <v>2606270700.0124273</v>
      </c>
      <c r="X34">
        <f>(26.04*R9^10.777)*1000</f>
        <v>80175468510.871323</v>
      </c>
      <c r="Y34">
        <f>(3.6994*AB9^12.386)*1000</f>
        <v>105985473599.30183</v>
      </c>
      <c r="Z34">
        <f>LOG10(W34)</f>
        <v>9.4160195216666942</v>
      </c>
      <c r="AA34">
        <f t="shared" ref="AA34:AB34" si="6">LOG10(X34)</f>
        <v>10.904041506437604</v>
      </c>
      <c r="AB34">
        <f t="shared" si="6"/>
        <v>11.025246344812091</v>
      </c>
    </row>
    <row r="35" spans="1:28" x14ac:dyDescent="0.2">
      <c r="A35" s="2" t="s">
        <v>0</v>
      </c>
      <c r="B35" s="2" t="s">
        <v>23</v>
      </c>
      <c r="C35" t="s">
        <v>11</v>
      </c>
      <c r="D35" t="s">
        <v>28</v>
      </c>
      <c r="E35" t="s">
        <v>31</v>
      </c>
      <c r="I35" t="s">
        <v>11</v>
      </c>
      <c r="J35" t="s">
        <v>36</v>
      </c>
      <c r="U35" t="s">
        <v>1</v>
      </c>
      <c r="V35" t="s">
        <v>24</v>
      </c>
      <c r="W35">
        <f t="shared" ref="W35:W49" si="7">(0.9677*H10^12.562)*1000</f>
        <v>3310846093.86449</v>
      </c>
      <c r="X35">
        <f t="shared" ref="X35:X49" si="8">(26.04*R10^10.777)*1000</f>
        <v>8554762581.5625935</v>
      </c>
      <c r="Y35">
        <f t="shared" ref="Y35:Y49" si="9">(3.6994*AB10^12.386)*1000</f>
        <v>58478540294.330696</v>
      </c>
      <c r="Z35">
        <f t="shared" ref="Z35:Z53" si="10">LOG10(W35)</f>
        <v>9.5199389928514595</v>
      </c>
      <c r="AA35">
        <f t="shared" ref="AA35:AA53" si="11">LOG10(X35)</f>
        <v>9.9322079611654832</v>
      </c>
      <c r="AB35">
        <f t="shared" ref="AB35:AB53" si="12">LOG10(Y35)</f>
        <v>10.766996523491025</v>
      </c>
    </row>
    <row r="36" spans="1:28" x14ac:dyDescent="0.2">
      <c r="A36" s="2" t="s">
        <v>17</v>
      </c>
      <c r="B36" t="s">
        <v>12</v>
      </c>
      <c r="C36">
        <f>AVERAGE(H3,R3,AB3)</f>
        <v>4.104166666666667</v>
      </c>
      <c r="D36">
        <f>STDEV(H3,R3,AB3)</f>
        <v>0.13010412496663329</v>
      </c>
      <c r="E36">
        <f>CONFIDENCE(0.05,D36,3)</f>
        <v>0.14722397175670568</v>
      </c>
      <c r="I36">
        <v>4.25</v>
      </c>
      <c r="J36" s="4">
        <f>1*10^8</f>
        <v>100000000</v>
      </c>
      <c r="U36" t="s">
        <v>1</v>
      </c>
      <c r="V36" t="s">
        <v>26</v>
      </c>
      <c r="W36">
        <f t="shared" si="7"/>
        <v>50678885.973424621</v>
      </c>
      <c r="X36">
        <f t="shared" si="8"/>
        <v>660406821.70733941</v>
      </c>
      <c r="Y36">
        <f t="shared" si="9"/>
        <v>38696724295.585472</v>
      </c>
      <c r="Z36">
        <f t="shared" si="10"/>
        <v>7.7048270596267159</v>
      </c>
      <c r="AA36">
        <f t="shared" si="11"/>
        <v>8.8198115506818429</v>
      </c>
      <c r="AB36">
        <f t="shared" si="12"/>
        <v>10.587674203247264</v>
      </c>
    </row>
    <row r="37" spans="1:28" x14ac:dyDescent="0.2">
      <c r="A37" s="2" t="s">
        <v>18</v>
      </c>
      <c r="B37" t="s">
        <v>12</v>
      </c>
      <c r="C37">
        <f t="shared" ref="C37:C61" si="13">AVERAGE(H4,R4,AB4)</f>
        <v>3.4375</v>
      </c>
      <c r="D37">
        <f t="shared" ref="D37:D61" si="14">STDEV(H4,R4,AB4)</f>
        <v>0.28641098093473999</v>
      </c>
      <c r="E37">
        <f t="shared" ref="E37:E57" si="15">CONFIDENCE(0.05,D37,3)</f>
        <v>0.32409858010851411</v>
      </c>
      <c r="I37">
        <v>3.75</v>
      </c>
      <c r="J37">
        <f>1*10^7</f>
        <v>10000000</v>
      </c>
      <c r="U37" t="s">
        <v>1</v>
      </c>
      <c r="V37" t="s">
        <v>27</v>
      </c>
      <c r="W37">
        <f t="shared" si="7"/>
        <v>12532094.896231962</v>
      </c>
      <c r="X37">
        <f t="shared" si="8"/>
        <v>87818945.062869892</v>
      </c>
      <c r="Y37">
        <f t="shared" si="9"/>
        <v>3878553927.665432</v>
      </c>
      <c r="Z37">
        <f t="shared" si="10"/>
        <v>7.0980236748111567</v>
      </c>
      <c r="AA37">
        <f t="shared" si="11"/>
        <v>7.9435882157776359</v>
      </c>
      <c r="AB37">
        <f t="shared" si="12"/>
        <v>9.5886698342808359</v>
      </c>
    </row>
    <row r="38" spans="1:28" x14ac:dyDescent="0.2">
      <c r="A38" s="2" t="s">
        <v>21</v>
      </c>
      <c r="B38" t="s">
        <v>12</v>
      </c>
      <c r="C38">
        <f t="shared" si="13"/>
        <v>2.8125</v>
      </c>
      <c r="D38">
        <f t="shared" si="14"/>
        <v>0.16535945694153692</v>
      </c>
      <c r="E38">
        <f t="shared" si="15"/>
        <v>0.18711840246962613</v>
      </c>
      <c r="I38">
        <v>3</v>
      </c>
      <c r="J38">
        <f>1*10^6</f>
        <v>1000000</v>
      </c>
      <c r="U38" s="1" t="s">
        <v>2</v>
      </c>
      <c r="V38" t="s">
        <v>25</v>
      </c>
      <c r="W38">
        <f t="shared" si="7"/>
        <v>1592379996.7291708</v>
      </c>
      <c r="X38">
        <f t="shared" si="8"/>
        <v>67660161218.204308</v>
      </c>
      <c r="Y38">
        <f t="shared" si="9"/>
        <v>383342608983.93805</v>
      </c>
      <c r="Z38">
        <f t="shared" si="10"/>
        <v>9.2020467133954149</v>
      </c>
      <c r="AA38">
        <f t="shared" si="11"/>
        <v>10.830333028274502</v>
      </c>
      <c r="AB38">
        <f t="shared" si="12"/>
        <v>11.583587094282132</v>
      </c>
    </row>
    <row r="39" spans="1:28" x14ac:dyDescent="0.2">
      <c r="A39" s="2" t="s">
        <v>19</v>
      </c>
      <c r="B39" t="s">
        <v>12</v>
      </c>
      <c r="C39">
        <f t="shared" si="13"/>
        <v>2.2916666666666665</v>
      </c>
      <c r="D39">
        <f t="shared" si="14"/>
        <v>0.15728821740147395</v>
      </c>
      <c r="E39">
        <f t="shared" si="15"/>
        <v>0.17798510294977934</v>
      </c>
      <c r="I39">
        <v>2.4375</v>
      </c>
      <c r="J39">
        <f>1*10^5</f>
        <v>100000</v>
      </c>
      <c r="U39" s="1" t="s">
        <v>2</v>
      </c>
      <c r="V39" t="s">
        <v>24</v>
      </c>
      <c r="W39">
        <f t="shared" si="7"/>
        <v>558662345.65849173</v>
      </c>
      <c r="X39">
        <f t="shared" si="8"/>
        <v>3610578086.728128</v>
      </c>
      <c r="Y39">
        <f t="shared" si="9"/>
        <v>128423949652.9673</v>
      </c>
      <c r="Z39">
        <f t="shared" si="10"/>
        <v>8.7471494005102812</v>
      </c>
      <c r="AA39">
        <f t="shared" si="11"/>
        <v>9.5575767420099567</v>
      </c>
      <c r="AB39">
        <f t="shared" si="12"/>
        <v>11.108646022426075</v>
      </c>
    </row>
    <row r="40" spans="1:28" x14ac:dyDescent="0.2">
      <c r="A40" s="2" t="s">
        <v>20</v>
      </c>
      <c r="B40" t="s">
        <v>12</v>
      </c>
      <c r="C40">
        <f t="shared" si="13"/>
        <v>2.1083333333333329</v>
      </c>
      <c r="D40">
        <f t="shared" si="14"/>
        <v>1.4433756729740593E-2</v>
      </c>
      <c r="E40">
        <f t="shared" si="15"/>
        <v>1.6333033204500389E-2</v>
      </c>
      <c r="I40">
        <v>2.125</v>
      </c>
      <c r="J40">
        <f>1*10^4</f>
        <v>10000</v>
      </c>
      <c r="U40" s="1" t="s">
        <v>2</v>
      </c>
      <c r="V40" t="s">
        <v>26</v>
      </c>
      <c r="W40">
        <f t="shared" si="7"/>
        <v>131636500.135276</v>
      </c>
      <c r="X40">
        <f t="shared" si="8"/>
        <v>856243976.68221045</v>
      </c>
      <c r="Y40">
        <f t="shared" si="9"/>
        <v>8096896750.6105051</v>
      </c>
      <c r="Z40">
        <f t="shared" si="10"/>
        <v>8.1193763270396637</v>
      </c>
      <c r="AA40">
        <f t="shared" si="11"/>
        <v>8.9325975294314262</v>
      </c>
      <c r="AB40">
        <f t="shared" si="12"/>
        <v>9.908318601308288</v>
      </c>
    </row>
    <row r="41" spans="1:28" x14ac:dyDescent="0.2">
      <c r="A41" s="2" t="s">
        <v>22</v>
      </c>
      <c r="B41" t="s">
        <v>12</v>
      </c>
      <c r="C41">
        <f t="shared" si="13"/>
        <v>1.45</v>
      </c>
      <c r="D41">
        <f t="shared" si="14"/>
        <v>0.26100766272276499</v>
      </c>
      <c r="E41">
        <f t="shared" si="15"/>
        <v>0.29535254762164581</v>
      </c>
      <c r="U41" s="1" t="s">
        <v>2</v>
      </c>
      <c r="V41" t="s">
        <v>27</v>
      </c>
      <c r="W41">
        <f t="shared" si="7"/>
        <v>2601253.7584468159</v>
      </c>
      <c r="X41">
        <f t="shared" si="8"/>
        <v>120022105.39612252</v>
      </c>
      <c r="Y41">
        <f t="shared" si="9"/>
        <v>229523633.096917</v>
      </c>
      <c r="Z41">
        <f t="shared" si="10"/>
        <v>6.4151827207147463</v>
      </c>
      <c r="AA41">
        <f t="shared" si="11"/>
        <v>8.079261240776173</v>
      </c>
      <c r="AB41">
        <f t="shared" si="12"/>
        <v>8.360827409677885</v>
      </c>
    </row>
    <row r="42" spans="1:28" x14ac:dyDescent="0.2">
      <c r="A42" s="2" t="s">
        <v>1</v>
      </c>
      <c r="B42" s="2" t="s">
        <v>25</v>
      </c>
      <c r="C42">
        <f t="shared" si="13"/>
        <v>3.75</v>
      </c>
      <c r="D42">
        <f t="shared" si="14"/>
        <v>0.4330127018922193</v>
      </c>
      <c r="E42">
        <f t="shared" si="15"/>
        <v>0.4899909961350134</v>
      </c>
      <c r="U42" s="1" t="s">
        <v>3</v>
      </c>
      <c r="V42" t="s">
        <v>25</v>
      </c>
      <c r="W42">
        <f t="shared" si="7"/>
        <v>953537863.4081111</v>
      </c>
      <c r="X42">
        <f t="shared" si="8"/>
        <v>47790278205.691566</v>
      </c>
      <c r="Y42">
        <f t="shared" si="9"/>
        <v>155157356853.23889</v>
      </c>
      <c r="Z42">
        <f t="shared" si="10"/>
        <v>8.979337942838475</v>
      </c>
      <c r="AA42">
        <f t="shared" si="11"/>
        <v>10.679339558724289</v>
      </c>
      <c r="AB42">
        <f t="shared" si="12"/>
        <v>11.190772372669249</v>
      </c>
    </row>
    <row r="43" spans="1:28" x14ac:dyDescent="0.2">
      <c r="A43" s="2" t="s">
        <v>1</v>
      </c>
      <c r="B43" s="2" t="s">
        <v>24</v>
      </c>
      <c r="C43">
        <f t="shared" si="13"/>
        <v>3.4583333333333335</v>
      </c>
      <c r="D43">
        <f t="shared" si="14"/>
        <v>0.3083051788947655</v>
      </c>
      <c r="E43">
        <f t="shared" si="15"/>
        <v>0.3488737421791186</v>
      </c>
      <c r="U43" s="1" t="s">
        <v>3</v>
      </c>
      <c r="V43" t="s">
        <v>24</v>
      </c>
      <c r="W43">
        <f t="shared" si="7"/>
        <v>239450781.01543528</v>
      </c>
      <c r="X43">
        <f t="shared" si="8"/>
        <v>1413609389.885756</v>
      </c>
      <c r="Y43">
        <f t="shared" si="9"/>
        <v>58478540294.330696</v>
      </c>
      <c r="Z43">
        <f t="shared" si="10"/>
        <v>8.379216257917113</v>
      </c>
      <c r="AA43">
        <f t="shared" si="11"/>
        <v>9.1503294213048942</v>
      </c>
      <c r="AB43">
        <f t="shared" si="12"/>
        <v>10.766996523491025</v>
      </c>
    </row>
    <row r="44" spans="1:28" x14ac:dyDescent="0.2">
      <c r="A44" s="2" t="s">
        <v>1</v>
      </c>
      <c r="B44" s="2" t="s">
        <v>26</v>
      </c>
      <c r="C44">
        <f t="shared" si="13"/>
        <v>2.875</v>
      </c>
      <c r="D44">
        <f t="shared" si="14"/>
        <v>0.7098635432250342</v>
      </c>
      <c r="E44">
        <f t="shared" si="15"/>
        <v>0.80327145865421246</v>
      </c>
      <c r="U44" s="1" t="s">
        <v>3</v>
      </c>
      <c r="V44" t="s">
        <v>26</v>
      </c>
      <c r="W44">
        <f t="shared" si="7"/>
        <v>96530183.10457471</v>
      </c>
      <c r="X44">
        <f t="shared" si="8"/>
        <v>291184160.84813988</v>
      </c>
      <c r="Y44">
        <f t="shared" si="9"/>
        <v>20274870527.430103</v>
      </c>
      <c r="Z44">
        <f t="shared" si="10"/>
        <v>7.9846631299882107</v>
      </c>
      <c r="AA44">
        <f t="shared" si="11"/>
        <v>8.4641677475526151</v>
      </c>
      <c r="AB44">
        <f t="shared" si="12"/>
        <v>10.306958089546464</v>
      </c>
    </row>
    <row r="45" spans="1:28" x14ac:dyDescent="0.2">
      <c r="A45" s="2" t="s">
        <v>1</v>
      </c>
      <c r="B45" s="2" t="s">
        <v>27</v>
      </c>
      <c r="C45">
        <f t="shared" si="13"/>
        <v>2.4375</v>
      </c>
      <c r="D45">
        <f t="shared" si="14"/>
        <v>0.54126587736527421</v>
      </c>
      <c r="E45">
        <f t="shared" si="15"/>
        <v>0.61248874516876683</v>
      </c>
      <c r="U45" s="1" t="s">
        <v>3</v>
      </c>
      <c r="V45" t="s">
        <v>27</v>
      </c>
      <c r="W45">
        <f t="shared" si="7"/>
        <v>5851666.2287535137</v>
      </c>
      <c r="X45">
        <f t="shared" si="8"/>
        <v>87818945.062869892</v>
      </c>
      <c r="Y45">
        <f t="shared" si="9"/>
        <v>119577024.19938335</v>
      </c>
      <c r="Z45">
        <f t="shared" si="10"/>
        <v>6.7672795465810056</v>
      </c>
      <c r="AA45">
        <f t="shared" si="11"/>
        <v>7.9435882157776359</v>
      </c>
      <c r="AB45">
        <f t="shared" si="12"/>
        <v>8.0776477413414653</v>
      </c>
    </row>
    <row r="46" spans="1:28" x14ac:dyDescent="0.2">
      <c r="A46" s="3" t="s">
        <v>2</v>
      </c>
      <c r="B46" s="2" t="s">
        <v>25</v>
      </c>
      <c r="C46">
        <f t="shared" si="13"/>
        <v>3.8333333333333335</v>
      </c>
      <c r="D46">
        <f t="shared" si="14"/>
        <v>0.66242137898269271</v>
      </c>
      <c r="E46">
        <f t="shared" si="15"/>
        <v>0.7495865824038801</v>
      </c>
      <c r="I46" t="s">
        <v>11</v>
      </c>
      <c r="J46" t="s">
        <v>36</v>
      </c>
      <c r="U46" s="1" t="s">
        <v>4</v>
      </c>
      <c r="V46" t="s">
        <v>25</v>
      </c>
      <c r="W46">
        <f t="shared" si="7"/>
        <v>2606270700.0124273</v>
      </c>
      <c r="X46">
        <f t="shared" si="8"/>
        <v>80175468510.871323</v>
      </c>
      <c r="Y46">
        <f t="shared" si="9"/>
        <v>105985473599.30183</v>
      </c>
      <c r="Z46">
        <f t="shared" si="10"/>
        <v>9.4160195216666942</v>
      </c>
      <c r="AA46">
        <f t="shared" si="11"/>
        <v>10.904041506437604</v>
      </c>
      <c r="AB46">
        <f t="shared" si="12"/>
        <v>11.025246344812091</v>
      </c>
    </row>
    <row r="47" spans="1:28" x14ac:dyDescent="0.2">
      <c r="A47" s="3" t="s">
        <v>2</v>
      </c>
      <c r="B47" s="2" t="s">
        <v>24</v>
      </c>
      <c r="C47">
        <f t="shared" si="13"/>
        <v>3.3125</v>
      </c>
      <c r="D47">
        <f t="shared" si="14"/>
        <v>0.65251915680690942</v>
      </c>
      <c r="E47">
        <f t="shared" si="15"/>
        <v>0.73838136905411111</v>
      </c>
      <c r="I47">
        <v>4</v>
      </c>
      <c r="J47" s="4">
        <f>1*10^8</f>
        <v>100000000</v>
      </c>
      <c r="U47" s="1" t="s">
        <v>4</v>
      </c>
      <c r="V47" t="s">
        <v>24</v>
      </c>
      <c r="W47">
        <f t="shared" si="7"/>
        <v>2042123819.8211751</v>
      </c>
      <c r="X47">
        <f t="shared" si="8"/>
        <v>39992260458.917358</v>
      </c>
      <c r="Y47">
        <f t="shared" si="9"/>
        <v>105985473599.30183</v>
      </c>
      <c r="Z47">
        <f t="shared" si="10"/>
        <v>9.3100820710686243</v>
      </c>
      <c r="AA47">
        <f t="shared" si="11"/>
        <v>10.60197595219778</v>
      </c>
      <c r="AB47">
        <f t="shared" si="12"/>
        <v>11.025246344812091</v>
      </c>
    </row>
    <row r="48" spans="1:28" x14ac:dyDescent="0.2">
      <c r="A48" s="3" t="s">
        <v>2</v>
      </c>
      <c r="B48" s="2" t="s">
        <v>26</v>
      </c>
      <c r="C48">
        <f t="shared" si="13"/>
        <v>2.8125</v>
      </c>
      <c r="D48">
        <f t="shared" si="14"/>
        <v>0.38017265814363871</v>
      </c>
      <c r="E48">
        <f t="shared" si="15"/>
        <v>0.43019795644115877</v>
      </c>
      <c r="I48">
        <v>3.375</v>
      </c>
      <c r="J48">
        <f>1*10^7</f>
        <v>10000000</v>
      </c>
      <c r="U48" s="1" t="s">
        <v>4</v>
      </c>
      <c r="V48" t="s">
        <v>26</v>
      </c>
      <c r="W48">
        <f t="shared" si="7"/>
        <v>239450781.01543528</v>
      </c>
      <c r="X48">
        <f t="shared" si="8"/>
        <v>506104796.60874397</v>
      </c>
      <c r="Y48">
        <f t="shared" si="9"/>
        <v>25244521859.178162</v>
      </c>
      <c r="Z48">
        <f t="shared" si="10"/>
        <v>8.379216257917113</v>
      </c>
      <c r="AA48">
        <f t="shared" si="11"/>
        <v>8.7042404533547035</v>
      </c>
      <c r="AB48">
        <f t="shared" si="12"/>
        <v>10.402167149407143</v>
      </c>
    </row>
    <row r="49" spans="1:28" x14ac:dyDescent="0.2">
      <c r="A49" s="3" t="s">
        <v>2</v>
      </c>
      <c r="B49" s="2" t="s">
        <v>27</v>
      </c>
      <c r="C49">
        <f t="shared" si="13"/>
        <v>2.1666666666666665</v>
      </c>
      <c r="D49">
        <f t="shared" si="14"/>
        <v>0.28182810955143039</v>
      </c>
      <c r="E49">
        <f t="shared" si="15"/>
        <v>0.31891266823005504</v>
      </c>
      <c r="I49">
        <v>2.6875</v>
      </c>
      <c r="J49">
        <f>1*10^6</f>
        <v>1000000</v>
      </c>
      <c r="U49" s="1" t="s">
        <v>4</v>
      </c>
      <c r="V49" t="s">
        <v>27</v>
      </c>
      <c r="W49">
        <f t="shared" si="7"/>
        <v>12532094.896231962</v>
      </c>
      <c r="X49">
        <f t="shared" si="8"/>
        <v>32452256.598449856</v>
      </c>
      <c r="Y49">
        <f t="shared" si="9"/>
        <v>6365981734.5443401</v>
      </c>
      <c r="Z49">
        <f t="shared" si="10"/>
        <v>7.0980236748111567</v>
      </c>
      <c r="AA49">
        <f t="shared" si="11"/>
        <v>7.5112449012652096</v>
      </c>
      <c r="AB49">
        <f t="shared" si="12"/>
        <v>9.8038653881967051</v>
      </c>
    </row>
    <row r="50" spans="1:28" x14ac:dyDescent="0.2">
      <c r="A50" s="3" t="s">
        <v>3</v>
      </c>
      <c r="B50" s="2" t="s">
        <v>25</v>
      </c>
      <c r="C50">
        <f t="shared" si="13"/>
        <v>3.6458333333333335</v>
      </c>
      <c r="D50">
        <f t="shared" si="14"/>
        <v>0.58072332769859702</v>
      </c>
      <c r="E50">
        <f t="shared" si="15"/>
        <v>0.65713823306897401</v>
      </c>
      <c r="I50">
        <v>2.125</v>
      </c>
      <c r="J50">
        <f>1*10^5</f>
        <v>100000</v>
      </c>
      <c r="U50" s="1" t="s">
        <v>5</v>
      </c>
      <c r="V50" t="s">
        <v>25</v>
      </c>
      <c r="W50">
        <v>1</v>
      </c>
      <c r="X50">
        <v>1</v>
      </c>
      <c r="Y50">
        <v>1</v>
      </c>
      <c r="Z50">
        <f t="shared" si="10"/>
        <v>0</v>
      </c>
      <c r="AA50">
        <f t="shared" si="11"/>
        <v>0</v>
      </c>
      <c r="AB50">
        <f t="shared" si="12"/>
        <v>0</v>
      </c>
    </row>
    <row r="51" spans="1:28" x14ac:dyDescent="0.2">
      <c r="A51" s="3" t="s">
        <v>3</v>
      </c>
      <c r="B51" s="2" t="s">
        <v>24</v>
      </c>
      <c r="C51">
        <f t="shared" si="13"/>
        <v>3.0833333333333335</v>
      </c>
      <c r="D51">
        <f t="shared" si="14"/>
        <v>0.63224962106223037</v>
      </c>
      <c r="E51">
        <f t="shared" si="15"/>
        <v>0.71544465156908521</v>
      </c>
      <c r="U51" s="1" t="s">
        <v>5</v>
      </c>
      <c r="V51" t="s">
        <v>24</v>
      </c>
      <c r="W51">
        <v>1</v>
      </c>
      <c r="X51">
        <v>1</v>
      </c>
      <c r="Y51">
        <v>1</v>
      </c>
      <c r="Z51">
        <f t="shared" si="10"/>
        <v>0</v>
      </c>
      <c r="AA51">
        <f t="shared" si="11"/>
        <v>0</v>
      </c>
      <c r="AB51">
        <f t="shared" si="12"/>
        <v>0</v>
      </c>
    </row>
    <row r="52" spans="1:28" x14ac:dyDescent="0.2">
      <c r="A52" s="3" t="s">
        <v>3</v>
      </c>
      <c r="B52" s="2" t="s">
        <v>26</v>
      </c>
      <c r="C52">
        <f t="shared" si="13"/>
        <v>2.7916666666666665</v>
      </c>
      <c r="D52">
        <f t="shared" si="14"/>
        <v>0.61661035778953144</v>
      </c>
      <c r="E52">
        <f t="shared" si="15"/>
        <v>0.69774748435823764</v>
      </c>
      <c r="U52" s="1" t="s">
        <v>5</v>
      </c>
      <c r="V52" t="s">
        <v>26</v>
      </c>
      <c r="W52">
        <v>1</v>
      </c>
      <c r="X52">
        <v>1</v>
      </c>
      <c r="Y52">
        <v>1</v>
      </c>
      <c r="Z52">
        <f t="shared" si="10"/>
        <v>0</v>
      </c>
      <c r="AA52">
        <f t="shared" si="11"/>
        <v>0</v>
      </c>
      <c r="AB52">
        <f t="shared" si="12"/>
        <v>0</v>
      </c>
    </row>
    <row r="53" spans="1:28" x14ac:dyDescent="0.2">
      <c r="A53" s="3" t="s">
        <v>3</v>
      </c>
      <c r="B53" s="2" t="s">
        <v>27</v>
      </c>
      <c r="C53">
        <f t="shared" si="13"/>
        <v>2.1458333333333335</v>
      </c>
      <c r="D53">
        <f t="shared" si="14"/>
        <v>0.15728821740147395</v>
      </c>
      <c r="E53">
        <f t="shared" si="15"/>
        <v>0.17798510294977934</v>
      </c>
      <c r="U53" s="1" t="s">
        <v>5</v>
      </c>
      <c r="V53" t="s">
        <v>27</v>
      </c>
      <c r="W53">
        <v>1</v>
      </c>
      <c r="X53">
        <v>1</v>
      </c>
      <c r="Y53">
        <v>1</v>
      </c>
      <c r="Z53">
        <f t="shared" si="10"/>
        <v>0</v>
      </c>
      <c r="AA53">
        <f t="shared" si="11"/>
        <v>0</v>
      </c>
      <c r="AB53">
        <f t="shared" si="12"/>
        <v>0</v>
      </c>
    </row>
    <row r="54" spans="1:28" x14ac:dyDescent="0.2">
      <c r="A54" s="3" t="s">
        <v>4</v>
      </c>
      <c r="B54" s="2" t="s">
        <v>25</v>
      </c>
      <c r="C54">
        <f t="shared" si="13"/>
        <v>3.75</v>
      </c>
      <c r="D54">
        <f t="shared" si="14"/>
        <v>0.4330127018922193</v>
      </c>
      <c r="E54">
        <f t="shared" si="15"/>
        <v>0.4899909961350134</v>
      </c>
    </row>
    <row r="55" spans="1:28" x14ac:dyDescent="0.2">
      <c r="A55" s="3" t="s">
        <v>4</v>
      </c>
      <c r="B55" s="2" t="s">
        <v>24</v>
      </c>
      <c r="C55">
        <f t="shared" si="13"/>
        <v>3.6458333333333335</v>
      </c>
      <c r="D55">
        <f t="shared" si="14"/>
        <v>0.41614550740496209</v>
      </c>
      <c r="E55">
        <f t="shared" si="15"/>
        <v>0.47090431947934491</v>
      </c>
    </row>
    <row r="56" spans="1:28" x14ac:dyDescent="0.2">
      <c r="A56" s="3" t="s">
        <v>4</v>
      </c>
      <c r="B56" s="2" t="s">
        <v>26</v>
      </c>
      <c r="C56">
        <f t="shared" si="13"/>
        <v>2.9166666666666665</v>
      </c>
      <c r="D56">
        <f t="shared" si="14"/>
        <v>0.56711073286734215</v>
      </c>
      <c r="E56">
        <f t="shared" si="15"/>
        <v>0.64173441495416694</v>
      </c>
    </row>
    <row r="57" spans="1:28" x14ac:dyDescent="0.2">
      <c r="A57" s="3" t="s">
        <v>4</v>
      </c>
      <c r="B57" s="2" t="s">
        <v>27</v>
      </c>
      <c r="C57">
        <f t="shared" si="13"/>
        <v>2.4166666666666665</v>
      </c>
      <c r="D57">
        <f t="shared" si="14"/>
        <v>0.67411207030681031</v>
      </c>
      <c r="E57">
        <f t="shared" si="15"/>
        <v>0.76281560192773967</v>
      </c>
    </row>
    <row r="58" spans="1:28" x14ac:dyDescent="0.2">
      <c r="A58" s="3" t="s">
        <v>5</v>
      </c>
      <c r="B58" s="2" t="s">
        <v>25</v>
      </c>
      <c r="C58">
        <f t="shared" si="13"/>
        <v>0</v>
      </c>
      <c r="D58">
        <f t="shared" si="14"/>
        <v>0</v>
      </c>
      <c r="E58">
        <v>0</v>
      </c>
      <c r="I58" t="s">
        <v>11</v>
      </c>
      <c r="J58" t="s">
        <v>36</v>
      </c>
    </row>
    <row r="59" spans="1:28" x14ac:dyDescent="0.2">
      <c r="A59" s="3" t="s">
        <v>5</v>
      </c>
      <c r="B59" s="2" t="s">
        <v>24</v>
      </c>
      <c r="C59">
        <f t="shared" si="13"/>
        <v>0</v>
      </c>
      <c r="D59">
        <f t="shared" si="14"/>
        <v>0</v>
      </c>
      <c r="E59">
        <v>0</v>
      </c>
      <c r="I59">
        <v>4.0625</v>
      </c>
      <c r="J59" s="4">
        <f>1*10^8</f>
        <v>100000000</v>
      </c>
    </row>
    <row r="60" spans="1:28" x14ac:dyDescent="0.2">
      <c r="A60" s="3" t="s">
        <v>5</v>
      </c>
      <c r="B60" s="2" t="s">
        <v>26</v>
      </c>
      <c r="C60">
        <f t="shared" si="13"/>
        <v>0</v>
      </c>
      <c r="D60">
        <f t="shared" si="14"/>
        <v>0</v>
      </c>
      <c r="E60">
        <v>0</v>
      </c>
      <c r="I60">
        <v>3.1875</v>
      </c>
      <c r="J60">
        <f>1*10^7</f>
        <v>10000000</v>
      </c>
    </row>
    <row r="61" spans="1:28" x14ac:dyDescent="0.2">
      <c r="A61" s="3" t="s">
        <v>5</v>
      </c>
      <c r="B61" s="2" t="s">
        <v>27</v>
      </c>
      <c r="C61">
        <f t="shared" si="13"/>
        <v>0</v>
      </c>
      <c r="D61">
        <f t="shared" si="14"/>
        <v>0</v>
      </c>
      <c r="E61">
        <v>0</v>
      </c>
      <c r="I61">
        <v>2.75</v>
      </c>
      <c r="J61">
        <f>1*10^6</f>
        <v>1000000</v>
      </c>
    </row>
    <row r="62" spans="1:28" x14ac:dyDescent="0.2">
      <c r="I62">
        <v>2.3125</v>
      </c>
      <c r="J62">
        <f>1*10^5</f>
        <v>100000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8255D-7058-D341-AC69-02B6FAA614BC}">
  <dimension ref="A1:AB67"/>
  <sheetViews>
    <sheetView zoomScale="80" zoomScaleNormal="80" workbookViewId="0">
      <selection activeCell="D34" sqref="D34"/>
    </sheetView>
  </sheetViews>
  <sheetFormatPr baseColWidth="10" defaultColWidth="11" defaultRowHeight="16" x14ac:dyDescent="0.2"/>
  <cols>
    <col min="23" max="25" width="11.6640625" bestFit="1" customWidth="1"/>
  </cols>
  <sheetData>
    <row r="1" spans="1:28" x14ac:dyDescent="0.2">
      <c r="A1" t="s">
        <v>13</v>
      </c>
      <c r="K1" t="s">
        <v>14</v>
      </c>
      <c r="U1" t="s">
        <v>15</v>
      </c>
    </row>
    <row r="2" spans="1:28" x14ac:dyDescent="0.2">
      <c r="A2" t="s">
        <v>0</v>
      </c>
      <c r="B2" t="s">
        <v>23</v>
      </c>
      <c r="C2" t="s">
        <v>6</v>
      </c>
      <c r="D2" t="s">
        <v>7</v>
      </c>
      <c r="E2" t="s">
        <v>8</v>
      </c>
      <c r="F2" t="s">
        <v>9</v>
      </c>
      <c r="G2" t="s">
        <v>16</v>
      </c>
      <c r="H2" t="s">
        <v>11</v>
      </c>
      <c r="K2" t="s">
        <v>0</v>
      </c>
      <c r="L2" t="s">
        <v>23</v>
      </c>
      <c r="M2" t="s">
        <v>6</v>
      </c>
      <c r="N2" t="s">
        <v>7</v>
      </c>
      <c r="O2" t="s">
        <v>8</v>
      </c>
      <c r="P2" t="s">
        <v>9</v>
      </c>
      <c r="Q2" t="s">
        <v>16</v>
      </c>
      <c r="R2" t="s">
        <v>11</v>
      </c>
      <c r="U2" t="s">
        <v>0</v>
      </c>
      <c r="V2" t="s">
        <v>23</v>
      </c>
      <c r="W2" t="s">
        <v>6</v>
      </c>
      <c r="X2" t="s">
        <v>7</v>
      </c>
      <c r="Y2" t="s">
        <v>8</v>
      </c>
      <c r="Z2" t="s">
        <v>9</v>
      </c>
      <c r="AA2" t="s">
        <v>16</v>
      </c>
      <c r="AB2" t="s">
        <v>11</v>
      </c>
    </row>
    <row r="3" spans="1:28" x14ac:dyDescent="0.2">
      <c r="A3" t="s">
        <v>17</v>
      </c>
      <c r="B3" t="s">
        <v>12</v>
      </c>
      <c r="C3">
        <v>18</v>
      </c>
      <c r="D3">
        <v>17</v>
      </c>
      <c r="E3">
        <v>18</v>
      </c>
      <c r="F3">
        <v>18</v>
      </c>
      <c r="G3">
        <f>AVERAGE(C3:F3)</f>
        <v>17.75</v>
      </c>
      <c r="H3">
        <f>(G3/4)</f>
        <v>4.4375</v>
      </c>
      <c r="K3" t="s">
        <v>17</v>
      </c>
      <c r="L3" t="s">
        <v>12</v>
      </c>
      <c r="M3">
        <v>18</v>
      </c>
      <c r="N3">
        <v>18</v>
      </c>
      <c r="O3">
        <v>17</v>
      </c>
      <c r="P3">
        <v>17</v>
      </c>
      <c r="Q3">
        <f>AVERAGE(M3:P3)</f>
        <v>17.5</v>
      </c>
      <c r="R3">
        <f>(Q3/4)</f>
        <v>4.375</v>
      </c>
      <c r="U3" t="s">
        <v>17</v>
      </c>
      <c r="V3" t="s">
        <v>12</v>
      </c>
      <c r="W3">
        <v>17</v>
      </c>
      <c r="X3">
        <v>17</v>
      </c>
      <c r="Y3">
        <v>17</v>
      </c>
      <c r="Z3">
        <v>17</v>
      </c>
      <c r="AA3">
        <f>AVERAGE(W3:Z3)</f>
        <v>17</v>
      </c>
      <c r="AB3">
        <f>(AA3/4)</f>
        <v>4.25</v>
      </c>
    </row>
    <row r="4" spans="1:28" x14ac:dyDescent="0.2">
      <c r="A4" t="s">
        <v>18</v>
      </c>
      <c r="B4" t="s">
        <v>12</v>
      </c>
      <c r="C4">
        <v>17</v>
      </c>
      <c r="D4">
        <v>16</v>
      </c>
      <c r="E4">
        <v>17</v>
      </c>
      <c r="F4">
        <v>17</v>
      </c>
      <c r="G4">
        <f t="shared" ref="G4:G28" si="0">AVERAGE(C4:F4)</f>
        <v>16.75</v>
      </c>
      <c r="H4">
        <f t="shared" ref="H4:H28" si="1">(G4/4)</f>
        <v>4.1875</v>
      </c>
      <c r="K4" t="s">
        <v>18</v>
      </c>
      <c r="L4" t="s">
        <v>12</v>
      </c>
      <c r="M4">
        <v>16</v>
      </c>
      <c r="N4">
        <v>16</v>
      </c>
      <c r="O4">
        <v>16</v>
      </c>
      <c r="P4">
        <v>17</v>
      </c>
      <c r="Q4">
        <f t="shared" ref="Q4:Q28" si="2">AVERAGE(M4:P4)</f>
        <v>16.25</v>
      </c>
      <c r="R4">
        <f t="shared" ref="R4:R28" si="3">(Q4/4)</f>
        <v>4.0625</v>
      </c>
      <c r="U4" t="s">
        <v>18</v>
      </c>
      <c r="V4" t="s">
        <v>12</v>
      </c>
      <c r="W4">
        <v>15</v>
      </c>
      <c r="X4">
        <v>14</v>
      </c>
      <c r="Y4">
        <v>15</v>
      </c>
      <c r="Z4">
        <v>15</v>
      </c>
      <c r="AA4">
        <f t="shared" ref="AA4:AA28" si="4">AVERAGE(W4:Z4)</f>
        <v>14.75</v>
      </c>
      <c r="AB4">
        <f t="shared" ref="AB4:AB28" si="5">(AA4/4)</f>
        <v>3.6875</v>
      </c>
    </row>
    <row r="5" spans="1:28" x14ac:dyDescent="0.2">
      <c r="A5" t="s">
        <v>21</v>
      </c>
      <c r="B5" t="s">
        <v>12</v>
      </c>
      <c r="C5">
        <v>11</v>
      </c>
      <c r="D5">
        <v>11</v>
      </c>
      <c r="E5">
        <v>11</v>
      </c>
      <c r="F5">
        <v>11</v>
      </c>
      <c r="G5">
        <f t="shared" si="0"/>
        <v>11</v>
      </c>
      <c r="H5">
        <f t="shared" si="1"/>
        <v>2.75</v>
      </c>
      <c r="K5" t="s">
        <v>21</v>
      </c>
      <c r="L5" t="s">
        <v>12</v>
      </c>
      <c r="M5">
        <v>11</v>
      </c>
      <c r="N5">
        <v>10</v>
      </c>
      <c r="O5">
        <v>10</v>
      </c>
      <c r="P5">
        <v>11</v>
      </c>
      <c r="Q5">
        <f t="shared" si="2"/>
        <v>10.5</v>
      </c>
      <c r="R5">
        <f t="shared" si="3"/>
        <v>2.625</v>
      </c>
      <c r="U5" t="s">
        <v>21</v>
      </c>
      <c r="V5" t="s">
        <v>12</v>
      </c>
      <c r="W5">
        <v>10</v>
      </c>
      <c r="X5">
        <v>10</v>
      </c>
      <c r="Y5">
        <v>10</v>
      </c>
      <c r="Z5">
        <v>10</v>
      </c>
      <c r="AA5">
        <f t="shared" si="4"/>
        <v>10</v>
      </c>
      <c r="AB5">
        <f t="shared" si="5"/>
        <v>2.5</v>
      </c>
    </row>
    <row r="6" spans="1:28" x14ac:dyDescent="0.2">
      <c r="A6" t="s">
        <v>19</v>
      </c>
      <c r="B6" t="s">
        <v>12</v>
      </c>
      <c r="C6">
        <v>10</v>
      </c>
      <c r="D6">
        <v>9</v>
      </c>
      <c r="E6">
        <v>9</v>
      </c>
      <c r="F6">
        <v>9</v>
      </c>
      <c r="G6">
        <f t="shared" si="0"/>
        <v>9.25</v>
      </c>
      <c r="H6">
        <f t="shared" si="1"/>
        <v>2.3125</v>
      </c>
      <c r="K6" t="s">
        <v>19</v>
      </c>
      <c r="L6" t="s">
        <v>12</v>
      </c>
      <c r="M6">
        <v>8</v>
      </c>
      <c r="N6">
        <v>8</v>
      </c>
      <c r="O6">
        <v>9</v>
      </c>
      <c r="P6">
        <v>8</v>
      </c>
      <c r="Q6">
        <f t="shared" si="2"/>
        <v>8.25</v>
      </c>
      <c r="R6">
        <f t="shared" si="3"/>
        <v>2.0625</v>
      </c>
      <c r="U6" t="s">
        <v>19</v>
      </c>
      <c r="V6" t="s">
        <v>12</v>
      </c>
      <c r="W6">
        <v>9</v>
      </c>
      <c r="X6">
        <v>9</v>
      </c>
      <c r="Y6">
        <v>8</v>
      </c>
      <c r="Z6">
        <v>8</v>
      </c>
      <c r="AA6">
        <f t="shared" si="4"/>
        <v>8.5</v>
      </c>
      <c r="AB6">
        <f t="shared" si="5"/>
        <v>2.125</v>
      </c>
    </row>
    <row r="7" spans="1:28" x14ac:dyDescent="0.2">
      <c r="A7" t="s">
        <v>20</v>
      </c>
      <c r="B7" t="s">
        <v>12</v>
      </c>
      <c r="C7">
        <v>11</v>
      </c>
      <c r="D7">
        <v>11</v>
      </c>
      <c r="E7">
        <v>11.5</v>
      </c>
      <c r="F7">
        <v>11</v>
      </c>
      <c r="G7">
        <f t="shared" si="0"/>
        <v>11.125</v>
      </c>
      <c r="H7">
        <f>(G7/5)</f>
        <v>2.2250000000000001</v>
      </c>
      <c r="K7" t="s">
        <v>20</v>
      </c>
      <c r="L7" t="s">
        <v>12</v>
      </c>
      <c r="M7">
        <v>10</v>
      </c>
      <c r="N7">
        <v>10</v>
      </c>
      <c r="O7">
        <v>10</v>
      </c>
      <c r="P7">
        <v>10</v>
      </c>
      <c r="Q7">
        <f t="shared" si="2"/>
        <v>10</v>
      </c>
      <c r="R7">
        <f>(Q7/5)</f>
        <v>2</v>
      </c>
      <c r="U7" t="s">
        <v>20</v>
      </c>
      <c r="V7" t="s">
        <v>12</v>
      </c>
      <c r="W7">
        <v>9.5</v>
      </c>
      <c r="X7">
        <v>9.5</v>
      </c>
      <c r="Y7">
        <v>10</v>
      </c>
      <c r="Z7">
        <v>9.5</v>
      </c>
      <c r="AA7">
        <f t="shared" si="4"/>
        <v>9.625</v>
      </c>
      <c r="AB7">
        <f>(AA7/5)</f>
        <v>1.925</v>
      </c>
    </row>
    <row r="8" spans="1:28" x14ac:dyDescent="0.2">
      <c r="A8" t="s">
        <v>22</v>
      </c>
      <c r="B8" t="s">
        <v>12</v>
      </c>
      <c r="C8">
        <v>8</v>
      </c>
      <c r="D8">
        <v>7</v>
      </c>
      <c r="E8">
        <v>7</v>
      </c>
      <c r="F8">
        <v>8</v>
      </c>
      <c r="G8">
        <f t="shared" si="0"/>
        <v>7.5</v>
      </c>
      <c r="H8">
        <f>(G8/5)</f>
        <v>1.5</v>
      </c>
      <c r="K8" t="s">
        <v>22</v>
      </c>
      <c r="L8" t="s">
        <v>12</v>
      </c>
      <c r="M8">
        <v>4.5</v>
      </c>
      <c r="N8">
        <v>4.5</v>
      </c>
      <c r="O8">
        <v>4.5</v>
      </c>
      <c r="P8">
        <v>4</v>
      </c>
      <c r="Q8">
        <f t="shared" si="2"/>
        <v>4.375</v>
      </c>
      <c r="R8">
        <f>(Q8/5)</f>
        <v>0.875</v>
      </c>
      <c r="U8" t="s">
        <v>22</v>
      </c>
      <c r="V8" t="s">
        <v>12</v>
      </c>
      <c r="W8">
        <v>4.5</v>
      </c>
      <c r="X8">
        <v>4.5</v>
      </c>
      <c r="Y8">
        <v>5</v>
      </c>
      <c r="Z8">
        <v>5</v>
      </c>
      <c r="AA8">
        <f t="shared" si="4"/>
        <v>4.75</v>
      </c>
      <c r="AB8">
        <f>(AA8/5)</f>
        <v>0.95</v>
      </c>
    </row>
    <row r="9" spans="1:28" x14ac:dyDescent="0.2">
      <c r="A9" t="s">
        <v>1</v>
      </c>
      <c r="B9" t="s">
        <v>25</v>
      </c>
      <c r="C9">
        <v>16</v>
      </c>
      <c r="D9">
        <v>16</v>
      </c>
      <c r="E9">
        <v>15</v>
      </c>
      <c r="F9">
        <v>16</v>
      </c>
      <c r="G9">
        <f t="shared" si="0"/>
        <v>15.75</v>
      </c>
      <c r="H9">
        <f t="shared" si="1"/>
        <v>3.9375</v>
      </c>
      <c r="K9" t="s">
        <v>1</v>
      </c>
      <c r="L9" t="s">
        <v>25</v>
      </c>
      <c r="M9">
        <v>15</v>
      </c>
      <c r="N9">
        <v>15</v>
      </c>
      <c r="O9">
        <v>15</v>
      </c>
      <c r="P9">
        <v>16</v>
      </c>
      <c r="Q9">
        <f t="shared" si="2"/>
        <v>15.25</v>
      </c>
      <c r="R9">
        <f t="shared" si="3"/>
        <v>3.8125</v>
      </c>
      <c r="U9" t="s">
        <v>1</v>
      </c>
      <c r="V9" t="s">
        <v>25</v>
      </c>
      <c r="W9">
        <v>17</v>
      </c>
      <c r="X9">
        <v>16</v>
      </c>
      <c r="Y9">
        <v>16</v>
      </c>
      <c r="Z9">
        <v>16</v>
      </c>
      <c r="AA9">
        <f t="shared" si="4"/>
        <v>16.25</v>
      </c>
      <c r="AB9">
        <f t="shared" si="5"/>
        <v>4.0625</v>
      </c>
    </row>
    <row r="10" spans="1:28" x14ac:dyDescent="0.2">
      <c r="A10" t="s">
        <v>1</v>
      </c>
      <c r="B10" t="s">
        <v>24</v>
      </c>
      <c r="C10">
        <v>14</v>
      </c>
      <c r="D10">
        <v>15</v>
      </c>
      <c r="E10">
        <v>15</v>
      </c>
      <c r="F10">
        <v>15</v>
      </c>
      <c r="G10">
        <f t="shared" si="0"/>
        <v>14.75</v>
      </c>
      <c r="H10">
        <f t="shared" si="1"/>
        <v>3.6875</v>
      </c>
      <c r="K10" t="s">
        <v>1</v>
      </c>
      <c r="L10" t="s">
        <v>24</v>
      </c>
      <c r="M10">
        <v>14</v>
      </c>
      <c r="N10">
        <v>14</v>
      </c>
      <c r="O10">
        <v>14</v>
      </c>
      <c r="P10">
        <v>13</v>
      </c>
      <c r="Q10">
        <f t="shared" si="2"/>
        <v>13.75</v>
      </c>
      <c r="R10">
        <f t="shared" si="3"/>
        <v>3.4375</v>
      </c>
      <c r="U10" t="s">
        <v>1</v>
      </c>
      <c r="V10" t="s">
        <v>24</v>
      </c>
      <c r="W10">
        <v>15</v>
      </c>
      <c r="X10">
        <v>15</v>
      </c>
      <c r="Y10">
        <v>15</v>
      </c>
      <c r="Z10">
        <v>16</v>
      </c>
      <c r="AA10">
        <f t="shared" si="4"/>
        <v>15.25</v>
      </c>
      <c r="AB10">
        <f t="shared" si="5"/>
        <v>3.8125</v>
      </c>
    </row>
    <row r="11" spans="1:28" x14ac:dyDescent="0.2">
      <c r="A11" t="s">
        <v>1</v>
      </c>
      <c r="B11" t="s">
        <v>26</v>
      </c>
      <c r="C11">
        <v>10</v>
      </c>
      <c r="D11">
        <v>10</v>
      </c>
      <c r="E11">
        <v>9</v>
      </c>
      <c r="F11">
        <v>9</v>
      </c>
      <c r="G11">
        <f t="shared" si="0"/>
        <v>9.5</v>
      </c>
      <c r="H11">
        <f t="shared" si="1"/>
        <v>2.375</v>
      </c>
      <c r="K11" t="s">
        <v>1</v>
      </c>
      <c r="L11" t="s">
        <v>26</v>
      </c>
      <c r="M11">
        <v>9</v>
      </c>
      <c r="N11">
        <v>10</v>
      </c>
      <c r="O11">
        <v>9</v>
      </c>
      <c r="P11">
        <v>9</v>
      </c>
      <c r="Q11">
        <f t="shared" si="2"/>
        <v>9.25</v>
      </c>
      <c r="R11">
        <f t="shared" si="3"/>
        <v>2.3125</v>
      </c>
      <c r="U11" t="s">
        <v>1</v>
      </c>
      <c r="V11" t="s">
        <v>26</v>
      </c>
      <c r="W11">
        <v>13</v>
      </c>
      <c r="X11">
        <v>13</v>
      </c>
      <c r="Y11">
        <v>13</v>
      </c>
      <c r="Z11">
        <v>13</v>
      </c>
      <c r="AA11">
        <f t="shared" si="4"/>
        <v>13</v>
      </c>
      <c r="AB11">
        <f t="shared" si="5"/>
        <v>3.25</v>
      </c>
    </row>
    <row r="12" spans="1:28" x14ac:dyDescent="0.2">
      <c r="A12" t="s">
        <v>1</v>
      </c>
      <c r="B12" t="s">
        <v>27</v>
      </c>
      <c r="C12">
        <v>11</v>
      </c>
      <c r="D12">
        <v>8</v>
      </c>
      <c r="E12">
        <v>8</v>
      </c>
      <c r="F12">
        <v>8</v>
      </c>
      <c r="G12">
        <f t="shared" si="0"/>
        <v>8.75</v>
      </c>
      <c r="H12">
        <f t="shared" si="1"/>
        <v>2.1875</v>
      </c>
      <c r="K12" t="s">
        <v>1</v>
      </c>
      <c r="L12" t="s">
        <v>27</v>
      </c>
      <c r="M12">
        <v>9</v>
      </c>
      <c r="N12">
        <v>11</v>
      </c>
      <c r="O12">
        <v>11</v>
      </c>
      <c r="P12">
        <v>9</v>
      </c>
      <c r="Q12">
        <f t="shared" si="2"/>
        <v>10</v>
      </c>
      <c r="R12">
        <f t="shared" si="3"/>
        <v>2.5</v>
      </c>
      <c r="U12" t="s">
        <v>1</v>
      </c>
      <c r="V12" t="s">
        <v>27</v>
      </c>
      <c r="W12">
        <v>9</v>
      </c>
      <c r="X12">
        <v>9</v>
      </c>
      <c r="Y12">
        <v>9</v>
      </c>
      <c r="Z12">
        <v>8</v>
      </c>
      <c r="AA12">
        <f t="shared" si="4"/>
        <v>8.75</v>
      </c>
      <c r="AB12">
        <f t="shared" si="5"/>
        <v>2.1875</v>
      </c>
    </row>
    <row r="13" spans="1:28" x14ac:dyDescent="0.2">
      <c r="A13" s="1" t="s">
        <v>2</v>
      </c>
      <c r="B13" t="s">
        <v>25</v>
      </c>
      <c r="C13">
        <v>16</v>
      </c>
      <c r="D13">
        <v>16</v>
      </c>
      <c r="E13">
        <v>15</v>
      </c>
      <c r="F13">
        <v>15</v>
      </c>
      <c r="G13">
        <f t="shared" si="0"/>
        <v>15.5</v>
      </c>
      <c r="H13">
        <f t="shared" si="1"/>
        <v>3.875</v>
      </c>
      <c r="K13" s="1" t="s">
        <v>2</v>
      </c>
      <c r="L13" t="s">
        <v>25</v>
      </c>
      <c r="M13">
        <v>14</v>
      </c>
      <c r="N13">
        <v>15</v>
      </c>
      <c r="O13">
        <v>15</v>
      </c>
      <c r="P13">
        <v>13</v>
      </c>
      <c r="Q13">
        <f t="shared" si="2"/>
        <v>14.25</v>
      </c>
      <c r="R13">
        <f t="shared" si="3"/>
        <v>3.5625</v>
      </c>
      <c r="U13" s="1" t="s">
        <v>2</v>
      </c>
      <c r="V13" t="s">
        <v>25</v>
      </c>
      <c r="W13">
        <v>14</v>
      </c>
      <c r="X13">
        <v>17</v>
      </c>
      <c r="Y13">
        <v>14</v>
      </c>
      <c r="Z13">
        <v>17</v>
      </c>
      <c r="AA13">
        <f t="shared" si="4"/>
        <v>15.5</v>
      </c>
      <c r="AB13">
        <f t="shared" si="5"/>
        <v>3.875</v>
      </c>
    </row>
    <row r="14" spans="1:28" x14ac:dyDescent="0.2">
      <c r="A14" s="1" t="s">
        <v>2</v>
      </c>
      <c r="B14" t="s">
        <v>24</v>
      </c>
      <c r="C14">
        <v>15</v>
      </c>
      <c r="D14">
        <v>14</v>
      </c>
      <c r="E14">
        <v>15</v>
      </c>
      <c r="F14">
        <v>15</v>
      </c>
      <c r="G14">
        <f t="shared" si="0"/>
        <v>14.75</v>
      </c>
      <c r="H14">
        <f t="shared" si="1"/>
        <v>3.6875</v>
      </c>
      <c r="K14" s="1" t="s">
        <v>2</v>
      </c>
      <c r="L14" t="s">
        <v>24</v>
      </c>
      <c r="M14">
        <v>12</v>
      </c>
      <c r="N14">
        <v>12</v>
      </c>
      <c r="O14">
        <v>14</v>
      </c>
      <c r="P14">
        <v>13</v>
      </c>
      <c r="Q14">
        <f t="shared" si="2"/>
        <v>12.75</v>
      </c>
      <c r="R14">
        <f t="shared" si="3"/>
        <v>3.1875</v>
      </c>
      <c r="U14" s="1" t="s">
        <v>2</v>
      </c>
      <c r="V14" t="s">
        <v>24</v>
      </c>
      <c r="W14">
        <v>15</v>
      </c>
      <c r="X14">
        <v>16</v>
      </c>
      <c r="Y14">
        <v>16</v>
      </c>
      <c r="Z14">
        <v>16</v>
      </c>
      <c r="AA14">
        <f t="shared" si="4"/>
        <v>15.75</v>
      </c>
      <c r="AB14">
        <f t="shared" si="5"/>
        <v>3.9375</v>
      </c>
    </row>
    <row r="15" spans="1:28" x14ac:dyDescent="0.2">
      <c r="A15" s="1" t="s">
        <v>2</v>
      </c>
      <c r="B15" t="s">
        <v>26</v>
      </c>
      <c r="C15">
        <v>11</v>
      </c>
      <c r="D15">
        <v>10</v>
      </c>
      <c r="E15">
        <v>10</v>
      </c>
      <c r="F15">
        <v>10</v>
      </c>
      <c r="G15">
        <f t="shared" si="0"/>
        <v>10.25</v>
      </c>
      <c r="H15">
        <f t="shared" si="1"/>
        <v>2.5625</v>
      </c>
      <c r="K15" s="1" t="s">
        <v>2</v>
      </c>
      <c r="L15" t="s">
        <v>26</v>
      </c>
      <c r="M15">
        <v>11</v>
      </c>
      <c r="N15">
        <v>10</v>
      </c>
      <c r="O15">
        <v>11</v>
      </c>
      <c r="P15">
        <v>10</v>
      </c>
      <c r="Q15">
        <f t="shared" si="2"/>
        <v>10.5</v>
      </c>
      <c r="R15">
        <f t="shared" si="3"/>
        <v>2.625</v>
      </c>
      <c r="U15" s="1" t="s">
        <v>2</v>
      </c>
      <c r="V15" t="s">
        <v>26</v>
      </c>
      <c r="W15">
        <v>13</v>
      </c>
      <c r="X15">
        <v>14</v>
      </c>
      <c r="Y15">
        <v>13</v>
      </c>
      <c r="Z15">
        <v>13</v>
      </c>
      <c r="AA15">
        <f t="shared" si="4"/>
        <v>13.25</v>
      </c>
      <c r="AB15">
        <f t="shared" si="5"/>
        <v>3.3125</v>
      </c>
    </row>
    <row r="16" spans="1:28" x14ac:dyDescent="0.2">
      <c r="A16" s="1" t="s">
        <v>2</v>
      </c>
      <c r="B16" t="s">
        <v>27</v>
      </c>
      <c r="C16">
        <v>6</v>
      </c>
      <c r="D16">
        <v>7</v>
      </c>
      <c r="E16">
        <v>6</v>
      </c>
      <c r="F16">
        <v>5</v>
      </c>
      <c r="G16">
        <f t="shared" si="0"/>
        <v>6</v>
      </c>
      <c r="H16">
        <f t="shared" si="1"/>
        <v>1.5</v>
      </c>
      <c r="K16" s="1" t="s">
        <v>2</v>
      </c>
      <c r="L16" t="s">
        <v>27</v>
      </c>
      <c r="M16">
        <v>8</v>
      </c>
      <c r="N16">
        <v>8</v>
      </c>
      <c r="O16">
        <v>7</v>
      </c>
      <c r="P16">
        <v>9</v>
      </c>
      <c r="Q16">
        <f t="shared" si="2"/>
        <v>8</v>
      </c>
      <c r="R16">
        <f t="shared" si="3"/>
        <v>2</v>
      </c>
      <c r="U16" s="1" t="s">
        <v>2</v>
      </c>
      <c r="V16" t="s">
        <v>27</v>
      </c>
      <c r="W16">
        <v>10</v>
      </c>
      <c r="X16">
        <v>9</v>
      </c>
      <c r="Y16">
        <v>10</v>
      </c>
      <c r="Z16">
        <v>11</v>
      </c>
      <c r="AA16">
        <f t="shared" si="4"/>
        <v>10</v>
      </c>
      <c r="AB16">
        <f t="shared" si="5"/>
        <v>2.5</v>
      </c>
    </row>
    <row r="17" spans="1:28" x14ac:dyDescent="0.2">
      <c r="A17" s="1" t="s">
        <v>3</v>
      </c>
      <c r="B17" t="s">
        <v>25</v>
      </c>
      <c r="C17">
        <v>15</v>
      </c>
      <c r="D17">
        <v>15</v>
      </c>
      <c r="E17">
        <v>14</v>
      </c>
      <c r="F17">
        <v>14</v>
      </c>
      <c r="G17">
        <f t="shared" si="0"/>
        <v>14.5</v>
      </c>
      <c r="H17">
        <f t="shared" si="1"/>
        <v>3.625</v>
      </c>
      <c r="K17" s="1" t="s">
        <v>3</v>
      </c>
      <c r="L17" t="s">
        <v>25</v>
      </c>
      <c r="M17">
        <v>14</v>
      </c>
      <c r="N17">
        <v>16</v>
      </c>
      <c r="O17">
        <v>14</v>
      </c>
      <c r="P17">
        <v>15</v>
      </c>
      <c r="Q17">
        <f t="shared" si="2"/>
        <v>14.75</v>
      </c>
      <c r="R17">
        <f t="shared" si="3"/>
        <v>3.6875</v>
      </c>
      <c r="U17" s="1" t="s">
        <v>3</v>
      </c>
      <c r="V17" t="s">
        <v>25</v>
      </c>
      <c r="W17">
        <v>15</v>
      </c>
      <c r="X17">
        <v>17</v>
      </c>
      <c r="Y17">
        <v>17</v>
      </c>
      <c r="Z17">
        <v>16</v>
      </c>
      <c r="AA17">
        <f t="shared" si="4"/>
        <v>16.25</v>
      </c>
      <c r="AB17">
        <f t="shared" si="5"/>
        <v>4.0625</v>
      </c>
    </row>
    <row r="18" spans="1:28" x14ac:dyDescent="0.2">
      <c r="A18" s="1" t="s">
        <v>3</v>
      </c>
      <c r="B18" t="s">
        <v>24</v>
      </c>
      <c r="C18">
        <v>14</v>
      </c>
      <c r="D18">
        <v>14</v>
      </c>
      <c r="E18">
        <v>15</v>
      </c>
      <c r="F18">
        <v>13</v>
      </c>
      <c r="G18">
        <f t="shared" si="0"/>
        <v>14</v>
      </c>
      <c r="H18">
        <f t="shared" si="1"/>
        <v>3.5</v>
      </c>
      <c r="K18" s="1" t="s">
        <v>3</v>
      </c>
      <c r="L18" t="s">
        <v>24</v>
      </c>
      <c r="M18">
        <v>11</v>
      </c>
      <c r="N18">
        <v>12</v>
      </c>
      <c r="O18">
        <v>12</v>
      </c>
      <c r="P18">
        <v>13</v>
      </c>
      <c r="Q18">
        <f t="shared" si="2"/>
        <v>12</v>
      </c>
      <c r="R18">
        <f t="shared" si="3"/>
        <v>3</v>
      </c>
      <c r="U18" s="1" t="s">
        <v>3</v>
      </c>
      <c r="V18" t="s">
        <v>24</v>
      </c>
      <c r="W18">
        <v>14</v>
      </c>
      <c r="X18">
        <v>15</v>
      </c>
      <c r="Y18">
        <v>15</v>
      </c>
      <c r="Z18">
        <v>15</v>
      </c>
      <c r="AA18">
        <f t="shared" si="4"/>
        <v>14.75</v>
      </c>
      <c r="AB18">
        <f t="shared" si="5"/>
        <v>3.6875</v>
      </c>
    </row>
    <row r="19" spans="1:28" x14ac:dyDescent="0.2">
      <c r="A19" s="1" t="s">
        <v>3</v>
      </c>
      <c r="B19" t="s">
        <v>26</v>
      </c>
      <c r="C19">
        <v>10</v>
      </c>
      <c r="D19">
        <v>10</v>
      </c>
      <c r="E19">
        <v>10</v>
      </c>
      <c r="F19">
        <v>9</v>
      </c>
      <c r="G19">
        <f t="shared" si="0"/>
        <v>9.75</v>
      </c>
      <c r="H19">
        <f t="shared" si="1"/>
        <v>2.4375</v>
      </c>
      <c r="K19" s="1" t="s">
        <v>3</v>
      </c>
      <c r="L19" t="s">
        <v>26</v>
      </c>
      <c r="M19">
        <v>10</v>
      </c>
      <c r="N19">
        <v>11</v>
      </c>
      <c r="O19">
        <v>10</v>
      </c>
      <c r="P19">
        <v>10</v>
      </c>
      <c r="Q19">
        <f t="shared" si="2"/>
        <v>10.25</v>
      </c>
      <c r="R19">
        <f t="shared" si="3"/>
        <v>2.5625</v>
      </c>
      <c r="U19" s="1" t="s">
        <v>3</v>
      </c>
      <c r="V19" t="s">
        <v>26</v>
      </c>
      <c r="W19">
        <v>13</v>
      </c>
      <c r="X19">
        <v>13</v>
      </c>
      <c r="Y19">
        <v>14</v>
      </c>
      <c r="Z19">
        <v>13</v>
      </c>
      <c r="AA19">
        <f t="shared" si="4"/>
        <v>13.25</v>
      </c>
      <c r="AB19">
        <f t="shared" si="5"/>
        <v>3.3125</v>
      </c>
    </row>
    <row r="20" spans="1:28" x14ac:dyDescent="0.2">
      <c r="A20" s="1" t="s">
        <v>3</v>
      </c>
      <c r="B20" t="s">
        <v>27</v>
      </c>
      <c r="C20">
        <v>6</v>
      </c>
      <c r="D20">
        <v>8</v>
      </c>
      <c r="E20">
        <v>6</v>
      </c>
      <c r="F20">
        <v>8</v>
      </c>
      <c r="G20">
        <f t="shared" si="0"/>
        <v>7</v>
      </c>
      <c r="H20">
        <f t="shared" si="1"/>
        <v>1.75</v>
      </c>
      <c r="K20" s="1" t="s">
        <v>3</v>
      </c>
      <c r="L20" t="s">
        <v>27</v>
      </c>
      <c r="M20">
        <v>7</v>
      </c>
      <c r="N20">
        <v>8</v>
      </c>
      <c r="O20">
        <v>9</v>
      </c>
      <c r="P20">
        <v>9</v>
      </c>
      <c r="Q20">
        <f t="shared" si="2"/>
        <v>8.25</v>
      </c>
      <c r="R20">
        <f t="shared" si="3"/>
        <v>2.0625</v>
      </c>
      <c r="U20" s="1" t="s">
        <v>3</v>
      </c>
      <c r="V20" t="s">
        <v>27</v>
      </c>
      <c r="W20">
        <v>7</v>
      </c>
      <c r="X20">
        <v>8</v>
      </c>
      <c r="Y20">
        <v>7</v>
      </c>
      <c r="Z20">
        <v>8</v>
      </c>
      <c r="AA20">
        <f t="shared" si="4"/>
        <v>7.5</v>
      </c>
      <c r="AB20">
        <f t="shared" si="5"/>
        <v>1.875</v>
      </c>
    </row>
    <row r="21" spans="1:28" x14ac:dyDescent="0.2">
      <c r="A21" s="1" t="s">
        <v>4</v>
      </c>
      <c r="B21" t="s">
        <v>25</v>
      </c>
      <c r="C21">
        <v>16</v>
      </c>
      <c r="D21">
        <v>17</v>
      </c>
      <c r="E21">
        <v>17</v>
      </c>
      <c r="F21">
        <v>16</v>
      </c>
      <c r="G21">
        <f t="shared" si="0"/>
        <v>16.5</v>
      </c>
      <c r="H21">
        <f t="shared" si="1"/>
        <v>4.125</v>
      </c>
      <c r="K21" s="1" t="s">
        <v>4</v>
      </c>
      <c r="L21" t="s">
        <v>25</v>
      </c>
      <c r="M21">
        <v>14</v>
      </c>
      <c r="N21">
        <v>16</v>
      </c>
      <c r="O21">
        <v>14</v>
      </c>
      <c r="P21">
        <v>15</v>
      </c>
      <c r="Q21">
        <f t="shared" si="2"/>
        <v>14.75</v>
      </c>
      <c r="R21">
        <f t="shared" si="3"/>
        <v>3.6875</v>
      </c>
      <c r="U21" s="1" t="s">
        <v>4</v>
      </c>
      <c r="V21" t="s">
        <v>25</v>
      </c>
      <c r="W21">
        <v>16</v>
      </c>
      <c r="X21">
        <v>16</v>
      </c>
      <c r="Y21">
        <v>15</v>
      </c>
      <c r="Z21">
        <v>17</v>
      </c>
      <c r="AA21">
        <f t="shared" si="4"/>
        <v>16</v>
      </c>
      <c r="AB21">
        <f t="shared" si="5"/>
        <v>4</v>
      </c>
    </row>
    <row r="22" spans="1:28" x14ac:dyDescent="0.2">
      <c r="A22" s="1" t="s">
        <v>4</v>
      </c>
      <c r="B22" t="s">
        <v>24</v>
      </c>
      <c r="C22">
        <v>16</v>
      </c>
      <c r="D22">
        <v>16</v>
      </c>
      <c r="E22">
        <v>16</v>
      </c>
      <c r="F22">
        <v>16</v>
      </c>
      <c r="G22">
        <f t="shared" si="0"/>
        <v>16</v>
      </c>
      <c r="H22">
        <f t="shared" si="1"/>
        <v>4</v>
      </c>
      <c r="K22" s="1" t="s">
        <v>4</v>
      </c>
      <c r="L22" t="s">
        <v>24</v>
      </c>
      <c r="M22">
        <v>14</v>
      </c>
      <c r="N22">
        <v>16</v>
      </c>
      <c r="O22">
        <v>14</v>
      </c>
      <c r="P22">
        <v>15</v>
      </c>
      <c r="Q22">
        <f t="shared" si="2"/>
        <v>14.75</v>
      </c>
      <c r="R22">
        <f t="shared" si="3"/>
        <v>3.6875</v>
      </c>
      <c r="U22" s="1" t="s">
        <v>4</v>
      </c>
      <c r="V22" t="s">
        <v>24</v>
      </c>
      <c r="W22">
        <v>17</v>
      </c>
      <c r="X22">
        <v>14</v>
      </c>
      <c r="Y22">
        <v>16</v>
      </c>
      <c r="Z22">
        <v>14</v>
      </c>
      <c r="AA22">
        <f t="shared" si="4"/>
        <v>15.25</v>
      </c>
      <c r="AB22">
        <f t="shared" si="5"/>
        <v>3.8125</v>
      </c>
    </row>
    <row r="23" spans="1:28" x14ac:dyDescent="0.2">
      <c r="A23" s="1" t="s">
        <v>4</v>
      </c>
      <c r="B23" t="s">
        <v>26</v>
      </c>
      <c r="C23">
        <v>10</v>
      </c>
      <c r="D23">
        <v>11</v>
      </c>
      <c r="E23">
        <v>10</v>
      </c>
      <c r="F23">
        <v>9</v>
      </c>
      <c r="G23">
        <f t="shared" si="0"/>
        <v>10</v>
      </c>
      <c r="H23">
        <f t="shared" si="1"/>
        <v>2.5</v>
      </c>
      <c r="K23" s="1" t="s">
        <v>4</v>
      </c>
      <c r="L23" t="s">
        <v>26</v>
      </c>
      <c r="M23">
        <v>9</v>
      </c>
      <c r="N23">
        <v>10</v>
      </c>
      <c r="O23">
        <v>10</v>
      </c>
      <c r="P23">
        <v>10</v>
      </c>
      <c r="Q23">
        <f t="shared" si="2"/>
        <v>9.75</v>
      </c>
      <c r="R23">
        <f t="shared" si="3"/>
        <v>2.4375</v>
      </c>
      <c r="U23" s="1" t="s">
        <v>4</v>
      </c>
      <c r="V23" t="s">
        <v>26</v>
      </c>
      <c r="W23">
        <v>12</v>
      </c>
      <c r="X23">
        <v>13</v>
      </c>
      <c r="Y23">
        <v>12</v>
      </c>
      <c r="Z23">
        <v>13</v>
      </c>
      <c r="AA23">
        <f t="shared" si="4"/>
        <v>12.5</v>
      </c>
      <c r="AB23">
        <f t="shared" si="5"/>
        <v>3.125</v>
      </c>
    </row>
    <row r="24" spans="1:28" x14ac:dyDescent="0.2">
      <c r="A24" s="1" t="s">
        <v>4</v>
      </c>
      <c r="B24" t="s">
        <v>27</v>
      </c>
      <c r="C24">
        <v>8</v>
      </c>
      <c r="D24">
        <v>9</v>
      </c>
      <c r="E24">
        <v>7</v>
      </c>
      <c r="F24">
        <v>9</v>
      </c>
      <c r="G24">
        <f t="shared" si="0"/>
        <v>8.25</v>
      </c>
      <c r="H24">
        <f t="shared" si="1"/>
        <v>2.0625</v>
      </c>
      <c r="K24" s="1" t="s">
        <v>4</v>
      </c>
      <c r="L24" t="s">
        <v>27</v>
      </c>
      <c r="M24">
        <v>6</v>
      </c>
      <c r="N24">
        <v>6</v>
      </c>
      <c r="O24">
        <v>4</v>
      </c>
      <c r="P24">
        <v>6</v>
      </c>
      <c r="Q24">
        <f t="shared" si="2"/>
        <v>5.5</v>
      </c>
      <c r="R24">
        <f t="shared" si="3"/>
        <v>1.375</v>
      </c>
      <c r="U24" s="1" t="s">
        <v>4</v>
      </c>
      <c r="V24" t="s">
        <v>27</v>
      </c>
      <c r="W24">
        <v>9</v>
      </c>
      <c r="X24">
        <v>8</v>
      </c>
      <c r="Y24">
        <v>10</v>
      </c>
      <c r="Z24">
        <v>8</v>
      </c>
      <c r="AA24">
        <f t="shared" si="4"/>
        <v>8.75</v>
      </c>
      <c r="AB24">
        <f t="shared" si="5"/>
        <v>2.1875</v>
      </c>
    </row>
    <row r="25" spans="1:28" x14ac:dyDescent="0.2">
      <c r="A25" s="1" t="s">
        <v>5</v>
      </c>
      <c r="B25" t="s">
        <v>25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  <c r="K25" s="1" t="s">
        <v>5</v>
      </c>
      <c r="L25" t="s">
        <v>25</v>
      </c>
      <c r="M25">
        <v>0</v>
      </c>
      <c r="N25">
        <v>0</v>
      </c>
      <c r="O25">
        <v>0</v>
      </c>
      <c r="P25">
        <v>0</v>
      </c>
      <c r="Q25">
        <f t="shared" si="2"/>
        <v>0</v>
      </c>
      <c r="R25">
        <f t="shared" si="3"/>
        <v>0</v>
      </c>
      <c r="U25" s="1" t="s">
        <v>5</v>
      </c>
      <c r="V25" t="s">
        <v>25</v>
      </c>
      <c r="W25">
        <v>0</v>
      </c>
      <c r="X25">
        <v>0</v>
      </c>
      <c r="Y25">
        <v>0</v>
      </c>
      <c r="Z25">
        <v>0</v>
      </c>
      <c r="AA25">
        <f t="shared" si="4"/>
        <v>0</v>
      </c>
      <c r="AB25">
        <f t="shared" si="5"/>
        <v>0</v>
      </c>
    </row>
    <row r="26" spans="1:28" x14ac:dyDescent="0.2">
      <c r="A26" s="1" t="s">
        <v>5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  <c r="H26">
        <f t="shared" si="1"/>
        <v>0</v>
      </c>
      <c r="K26" s="1" t="s">
        <v>5</v>
      </c>
      <c r="L26" t="s">
        <v>24</v>
      </c>
      <c r="M26">
        <v>0</v>
      </c>
      <c r="N26">
        <v>0</v>
      </c>
      <c r="O26">
        <v>0</v>
      </c>
      <c r="P26">
        <v>0</v>
      </c>
      <c r="Q26">
        <f t="shared" si="2"/>
        <v>0</v>
      </c>
      <c r="R26">
        <f t="shared" si="3"/>
        <v>0</v>
      </c>
      <c r="U26" s="1" t="s">
        <v>5</v>
      </c>
      <c r="V26" t="s">
        <v>24</v>
      </c>
      <c r="W26">
        <v>0</v>
      </c>
      <c r="X26">
        <v>0</v>
      </c>
      <c r="Y26">
        <v>0</v>
      </c>
      <c r="Z26">
        <v>0</v>
      </c>
      <c r="AA26">
        <f t="shared" si="4"/>
        <v>0</v>
      </c>
      <c r="AB26">
        <f t="shared" si="5"/>
        <v>0</v>
      </c>
    </row>
    <row r="27" spans="1:28" x14ac:dyDescent="0.2">
      <c r="A27" s="1" t="s">
        <v>5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  <c r="H27">
        <f t="shared" si="1"/>
        <v>0</v>
      </c>
      <c r="K27" s="1" t="s">
        <v>5</v>
      </c>
      <c r="L27" t="s">
        <v>26</v>
      </c>
      <c r="M27">
        <v>0</v>
      </c>
      <c r="N27">
        <v>0</v>
      </c>
      <c r="O27">
        <v>0</v>
      </c>
      <c r="P27">
        <v>0</v>
      </c>
      <c r="Q27">
        <f t="shared" si="2"/>
        <v>0</v>
      </c>
      <c r="R27">
        <f t="shared" si="3"/>
        <v>0</v>
      </c>
      <c r="U27" s="1" t="s">
        <v>5</v>
      </c>
      <c r="V27" t="s">
        <v>26</v>
      </c>
      <c r="W27">
        <v>0</v>
      </c>
      <c r="X27">
        <v>0</v>
      </c>
      <c r="Y27">
        <v>0</v>
      </c>
      <c r="Z27">
        <v>0</v>
      </c>
      <c r="AA27">
        <f t="shared" si="4"/>
        <v>0</v>
      </c>
      <c r="AB27">
        <f t="shared" si="5"/>
        <v>0</v>
      </c>
    </row>
    <row r="28" spans="1:28" x14ac:dyDescent="0.2">
      <c r="A28" s="1" t="s">
        <v>5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  <c r="H28">
        <f t="shared" si="1"/>
        <v>0</v>
      </c>
      <c r="K28" s="1" t="s">
        <v>5</v>
      </c>
      <c r="L28" t="s">
        <v>27</v>
      </c>
      <c r="M28">
        <v>0</v>
      </c>
      <c r="N28">
        <v>0</v>
      </c>
      <c r="O28">
        <v>0</v>
      </c>
      <c r="P28">
        <v>0</v>
      </c>
      <c r="Q28">
        <f t="shared" si="2"/>
        <v>0</v>
      </c>
      <c r="R28">
        <f t="shared" si="3"/>
        <v>0</v>
      </c>
      <c r="U28" s="1" t="s">
        <v>5</v>
      </c>
      <c r="V28" t="s">
        <v>27</v>
      </c>
      <c r="W28">
        <v>0</v>
      </c>
      <c r="X28">
        <v>0</v>
      </c>
      <c r="Y28">
        <v>0</v>
      </c>
      <c r="Z28">
        <v>0</v>
      </c>
      <c r="AA28">
        <f t="shared" si="4"/>
        <v>0</v>
      </c>
      <c r="AB28">
        <f t="shared" si="5"/>
        <v>0</v>
      </c>
    </row>
    <row r="33" spans="1:28" x14ac:dyDescent="0.2">
      <c r="Z33" t="s">
        <v>51</v>
      </c>
    </row>
    <row r="34" spans="1:28" x14ac:dyDescent="0.2">
      <c r="U34" t="s">
        <v>0</v>
      </c>
      <c r="V34" t="s">
        <v>23</v>
      </c>
      <c r="W34" t="s">
        <v>13</v>
      </c>
      <c r="X34" t="s">
        <v>14</v>
      </c>
      <c r="Y34" t="s">
        <v>15</v>
      </c>
      <c r="Z34" t="s">
        <v>13</v>
      </c>
      <c r="AA34" t="s">
        <v>14</v>
      </c>
      <c r="AB34" t="s">
        <v>15</v>
      </c>
    </row>
    <row r="35" spans="1:28" x14ac:dyDescent="0.2">
      <c r="U35" t="s">
        <v>1</v>
      </c>
      <c r="V35" t="s">
        <v>25</v>
      </c>
      <c r="W35">
        <f>(69.212*H9^8.9936)*1000</f>
        <v>15608353363.633957</v>
      </c>
      <c r="X35">
        <f>(322.41*R9^8.0504)*1000</f>
        <v>15395021472.993668</v>
      </c>
      <c r="Y35">
        <f>(151.68*AB9^8.9961)*1000</f>
        <v>45466800264.662735</v>
      </c>
      <c r="Z35">
        <f>LOG10(W35)</f>
        <v>10.193357088660882</v>
      </c>
      <c r="AA35">
        <f t="shared" ref="AA35:AB35" si="6">LOG10(X35)</f>
        <v>10.187380298994082</v>
      </c>
      <c r="AB35">
        <f t="shared" si="6"/>
        <v>10.657694391717818</v>
      </c>
    </row>
    <row r="36" spans="1:28" x14ac:dyDescent="0.2">
      <c r="A36" t="s">
        <v>10</v>
      </c>
      <c r="U36" t="s">
        <v>1</v>
      </c>
      <c r="V36" t="s">
        <v>24</v>
      </c>
      <c r="W36">
        <f t="shared" ref="W36:W50" si="7">(69.212*H10^8.9936)*1000</f>
        <v>8652519266.3489285</v>
      </c>
      <c r="X36">
        <f t="shared" ref="X36:X50" si="8">(322.41*R10^8.0504)*1000</f>
        <v>6689240194.9109287</v>
      </c>
      <c r="Y36">
        <f t="shared" ref="Y36:Y50" si="9">(151.68*AB10^8.9961)*1000</f>
        <v>25677354250.631531</v>
      </c>
      <c r="Z36">
        <f t="shared" ref="Z36:Z54" si="10">LOG10(W36)</f>
        <v>9.9371425749999371</v>
      </c>
      <c r="AA36">
        <f t="shared" ref="AA36:AA54" si="11">LOG10(X36)</f>
        <v>9.825376790727864</v>
      </c>
      <c r="AB36">
        <f t="shared" ref="AB36:AB54" si="12">LOG10(Y36)</f>
        <v>10.409550272763388</v>
      </c>
    </row>
    <row r="37" spans="1:28" x14ac:dyDescent="0.2">
      <c r="A37" s="2" t="s">
        <v>0</v>
      </c>
      <c r="B37" s="2" t="s">
        <v>23</v>
      </c>
      <c r="C37" t="s">
        <v>11</v>
      </c>
      <c r="D37" t="s">
        <v>28</v>
      </c>
      <c r="E37" t="s">
        <v>31</v>
      </c>
      <c r="I37" t="s">
        <v>11</v>
      </c>
      <c r="J37" t="s">
        <v>36</v>
      </c>
      <c r="U37" t="s">
        <v>1</v>
      </c>
      <c r="V37" t="s">
        <v>26</v>
      </c>
      <c r="W37">
        <f t="shared" si="7"/>
        <v>165481587.15915251</v>
      </c>
      <c r="X37">
        <f t="shared" si="8"/>
        <v>275050320.06198025</v>
      </c>
      <c r="Y37">
        <f t="shared" si="9"/>
        <v>6107763660.2470427</v>
      </c>
      <c r="Z37">
        <f t="shared" si="10"/>
        <v>8.2187496776280931</v>
      </c>
      <c r="AA37">
        <f t="shared" si="11"/>
        <v>8.4394121546523397</v>
      </c>
      <c r="AB37">
        <f t="shared" si="12"/>
        <v>9.7858822236960421</v>
      </c>
    </row>
    <row r="38" spans="1:28" x14ac:dyDescent="0.2">
      <c r="A38" s="2" t="s">
        <v>17</v>
      </c>
      <c r="B38" t="s">
        <v>12</v>
      </c>
      <c r="C38">
        <f>AVERAGE(H3,R3,AB3)</f>
        <v>4.354166666666667</v>
      </c>
      <c r="D38">
        <f>STDEV(H3,R3,AB3)</f>
        <v>9.5470326978246672E-2</v>
      </c>
      <c r="E38">
        <f>CONFIDENCE(0.05,D38,3)</f>
        <v>0.10803286003617138</v>
      </c>
      <c r="I38">
        <v>4.4375</v>
      </c>
      <c r="J38" s="4">
        <f>1*10^8</f>
        <v>100000000</v>
      </c>
      <c r="U38" t="s">
        <v>1</v>
      </c>
      <c r="V38" t="s">
        <v>27</v>
      </c>
      <c r="W38">
        <f t="shared" si="7"/>
        <v>78983847.733102232</v>
      </c>
      <c r="X38">
        <f t="shared" si="8"/>
        <v>515210552.24311203</v>
      </c>
      <c r="Y38">
        <f t="shared" si="9"/>
        <v>173434334.34486866</v>
      </c>
      <c r="Z38">
        <f t="shared" si="10"/>
        <v>7.8975382867637887</v>
      </c>
      <c r="AA38">
        <f t="shared" si="11"/>
        <v>8.711984749410032</v>
      </c>
      <c r="AB38">
        <f t="shared" si="12"/>
        <v>8.2391350778025405</v>
      </c>
    </row>
    <row r="39" spans="1:28" x14ac:dyDescent="0.2">
      <c r="A39" s="2" t="s">
        <v>18</v>
      </c>
      <c r="B39" t="s">
        <v>12</v>
      </c>
      <c r="C39">
        <f t="shared" ref="C39:C63" si="13">AVERAGE(H4,R4,AB4)</f>
        <v>3.9791666666666665</v>
      </c>
      <c r="D39">
        <f t="shared" ref="D39:D63" si="14">STDEV(H4,R4,AB4)</f>
        <v>0.26020824993326663</v>
      </c>
      <c r="E39">
        <f t="shared" ref="E39:E59" si="15">CONFIDENCE(0.05,D39,3)</f>
        <v>0.29444794351341141</v>
      </c>
      <c r="I39">
        <v>4.1875</v>
      </c>
      <c r="J39">
        <f>1*10^7</f>
        <v>10000000</v>
      </c>
      <c r="U39" s="1" t="s">
        <v>2</v>
      </c>
      <c r="V39" t="s">
        <v>25</v>
      </c>
      <c r="W39">
        <f t="shared" si="7"/>
        <v>13516424465.614878</v>
      </c>
      <c r="X39">
        <f t="shared" si="8"/>
        <v>8917763144.7016258</v>
      </c>
      <c r="Y39">
        <f t="shared" si="9"/>
        <v>29722095270.127499</v>
      </c>
      <c r="Z39">
        <f t="shared" si="10"/>
        <v>10.130861821766645</v>
      </c>
      <c r="AA39">
        <f t="shared" si="11"/>
        <v>9.9502559333292275</v>
      </c>
      <c r="AB39">
        <f t="shared" si="12"/>
        <v>10.473079421918268</v>
      </c>
    </row>
    <row r="40" spans="1:28" x14ac:dyDescent="0.2">
      <c r="A40" s="2" t="s">
        <v>21</v>
      </c>
      <c r="B40" t="s">
        <v>12</v>
      </c>
      <c r="C40">
        <f t="shared" si="13"/>
        <v>2.625</v>
      </c>
      <c r="D40">
        <f t="shared" si="14"/>
        <v>0.125</v>
      </c>
      <c r="E40">
        <f t="shared" si="15"/>
        <v>0.14144821675952146</v>
      </c>
      <c r="I40">
        <v>2.75</v>
      </c>
      <c r="J40">
        <f>1*10^6</f>
        <v>1000000</v>
      </c>
      <c r="U40" s="1" t="s">
        <v>2</v>
      </c>
      <c r="V40" t="s">
        <v>24</v>
      </c>
      <c r="W40">
        <f t="shared" si="7"/>
        <v>8652519266.3489285</v>
      </c>
      <c r="X40">
        <f t="shared" si="8"/>
        <v>3642368998.5117612</v>
      </c>
      <c r="Y40">
        <f t="shared" si="9"/>
        <v>34323539050.555012</v>
      </c>
      <c r="Z40">
        <f t="shared" si="10"/>
        <v>9.9371425749999371</v>
      </c>
      <c r="AA40">
        <f t="shared" si="11"/>
        <v>9.5613839408822301</v>
      </c>
      <c r="AB40">
        <f t="shared" si="12"/>
        <v>10.535592060962392</v>
      </c>
    </row>
    <row r="41" spans="1:28" x14ac:dyDescent="0.2">
      <c r="A41" s="2" t="s">
        <v>19</v>
      </c>
      <c r="B41" t="s">
        <v>12</v>
      </c>
      <c r="C41">
        <f t="shared" si="13"/>
        <v>2.1666666666666665</v>
      </c>
      <c r="D41">
        <f t="shared" si="14"/>
        <v>0.13010412496663329</v>
      </c>
      <c r="E41">
        <f t="shared" si="15"/>
        <v>0.14722397175670568</v>
      </c>
      <c r="I41">
        <v>2.3125</v>
      </c>
      <c r="J41">
        <f>1*10^5</f>
        <v>100000</v>
      </c>
      <c r="U41" s="1" t="s">
        <v>2</v>
      </c>
      <c r="V41" t="s">
        <v>26</v>
      </c>
      <c r="W41">
        <f t="shared" si="7"/>
        <v>327748578.59873217</v>
      </c>
      <c r="X41">
        <f t="shared" si="8"/>
        <v>763074749.25009525</v>
      </c>
      <c r="Y41">
        <f t="shared" si="9"/>
        <v>7249410534.0105724</v>
      </c>
      <c r="Z41">
        <f t="shared" si="10"/>
        <v>8.5155408168897626</v>
      </c>
      <c r="AA41">
        <f t="shared" si="11"/>
        <v>8.8825670826426624</v>
      </c>
      <c r="AB41">
        <f t="shared" si="12"/>
        <v>9.8603026945386851</v>
      </c>
    </row>
    <row r="42" spans="1:28" x14ac:dyDescent="0.2">
      <c r="A42" s="2" t="s">
        <v>20</v>
      </c>
      <c r="B42" t="s">
        <v>12</v>
      </c>
      <c r="C42">
        <f t="shared" si="13"/>
        <v>2.0499999999999998</v>
      </c>
      <c r="D42">
        <f t="shared" si="14"/>
        <v>0.15612494995995999</v>
      </c>
      <c r="E42">
        <f t="shared" si="15"/>
        <v>0.17666876610804685</v>
      </c>
      <c r="U42" s="1" t="s">
        <v>2</v>
      </c>
      <c r="V42" t="s">
        <v>27</v>
      </c>
      <c r="W42">
        <f t="shared" si="7"/>
        <v>2653846.1769825844</v>
      </c>
      <c r="X42">
        <f t="shared" si="8"/>
        <v>85471314.003734574</v>
      </c>
      <c r="Y42">
        <f t="shared" si="9"/>
        <v>576549277.1915586</v>
      </c>
      <c r="Z42">
        <f t="shared" si="10"/>
        <v>6.4238757465526497</v>
      </c>
      <c r="AA42">
        <f t="shared" si="11"/>
        <v>7.9318203806899747</v>
      </c>
      <c r="AB42">
        <f t="shared" si="12"/>
        <v>8.7608364320085084</v>
      </c>
    </row>
    <row r="43" spans="1:28" x14ac:dyDescent="0.2">
      <c r="A43" s="2" t="s">
        <v>22</v>
      </c>
      <c r="B43" t="s">
        <v>12</v>
      </c>
      <c r="C43">
        <f t="shared" si="13"/>
        <v>1.1083333333333334</v>
      </c>
      <c r="D43">
        <f t="shared" si="14"/>
        <v>0.34125992049072085</v>
      </c>
      <c r="E43">
        <f t="shared" si="15"/>
        <v>0.38616485763926828</v>
      </c>
      <c r="U43" s="1" t="s">
        <v>3</v>
      </c>
      <c r="V43" t="s">
        <v>25</v>
      </c>
      <c r="W43">
        <f t="shared" si="7"/>
        <v>7419487816.3056021</v>
      </c>
      <c r="X43">
        <f t="shared" si="8"/>
        <v>11771397619.630857</v>
      </c>
      <c r="Y43">
        <f t="shared" si="9"/>
        <v>45466800264.662735</v>
      </c>
      <c r="Z43">
        <f t="shared" si="10"/>
        <v>9.8703739260027827</v>
      </c>
      <c r="AA43">
        <f t="shared" si="11"/>
        <v>10.07082802974732</v>
      </c>
      <c r="AB43">
        <f t="shared" si="12"/>
        <v>10.657694391717818</v>
      </c>
    </row>
    <row r="44" spans="1:28" x14ac:dyDescent="0.2">
      <c r="A44" s="2" t="s">
        <v>1</v>
      </c>
      <c r="B44" s="2" t="s">
        <v>25</v>
      </c>
      <c r="C44">
        <f t="shared" si="13"/>
        <v>3.9375</v>
      </c>
      <c r="D44">
        <f t="shared" si="14"/>
        <v>0.125</v>
      </c>
      <c r="E44">
        <f t="shared" si="15"/>
        <v>0.14144821675952146</v>
      </c>
      <c r="U44" s="1" t="s">
        <v>3</v>
      </c>
      <c r="V44" t="s">
        <v>24</v>
      </c>
      <c r="W44">
        <f t="shared" si="7"/>
        <v>5411426483.8486814</v>
      </c>
      <c r="X44">
        <f t="shared" si="8"/>
        <v>2235761393.4255514</v>
      </c>
      <c r="Y44">
        <f t="shared" si="9"/>
        <v>19024196624.956051</v>
      </c>
      <c r="Z44">
        <f t="shared" si="10"/>
        <v>9.7333117627781132</v>
      </c>
      <c r="AA44">
        <f t="shared" si="11"/>
        <v>9.3494254525918308</v>
      </c>
      <c r="AB44">
        <f t="shared" si="12"/>
        <v>10.279306325956918</v>
      </c>
    </row>
    <row r="45" spans="1:28" x14ac:dyDescent="0.2">
      <c r="A45" s="2" t="s">
        <v>1</v>
      </c>
      <c r="B45" s="2" t="s">
        <v>24</v>
      </c>
      <c r="C45">
        <f t="shared" si="13"/>
        <v>3.6458333333333335</v>
      </c>
      <c r="D45">
        <f t="shared" si="14"/>
        <v>0.19094065395649332</v>
      </c>
      <c r="E45">
        <f t="shared" si="15"/>
        <v>0.21606572007234273</v>
      </c>
      <c r="U45" s="1" t="s">
        <v>3</v>
      </c>
      <c r="V45" t="s">
        <v>26</v>
      </c>
      <c r="W45">
        <f t="shared" si="7"/>
        <v>209029014.42053604</v>
      </c>
      <c r="X45">
        <f t="shared" si="8"/>
        <v>628515735.81696057</v>
      </c>
      <c r="Y45">
        <f t="shared" si="9"/>
        <v>7249410534.0105724</v>
      </c>
      <c r="Z45">
        <f t="shared" si="10"/>
        <v>8.3202065728486723</v>
      </c>
      <c r="AA45">
        <f t="shared" si="11"/>
        <v>8.7983161553599629</v>
      </c>
      <c r="AB45">
        <f t="shared" si="12"/>
        <v>9.8603026945386851</v>
      </c>
    </row>
    <row r="46" spans="1:28" x14ac:dyDescent="0.2">
      <c r="A46" s="2" t="s">
        <v>1</v>
      </c>
      <c r="B46" s="2" t="s">
        <v>26</v>
      </c>
      <c r="C46">
        <f t="shared" si="13"/>
        <v>2.6458333333333335</v>
      </c>
      <c r="D46">
        <f t="shared" si="14"/>
        <v>0.5241560677253807</v>
      </c>
      <c r="E46">
        <f t="shared" si="15"/>
        <v>0.5931275286675044</v>
      </c>
      <c r="U46" s="1" t="s">
        <v>3</v>
      </c>
      <c r="V46" t="s">
        <v>27</v>
      </c>
      <c r="W46">
        <f t="shared" si="7"/>
        <v>10616182.940292763</v>
      </c>
      <c r="X46">
        <f t="shared" si="8"/>
        <v>109497856.29492825</v>
      </c>
      <c r="Y46">
        <f t="shared" si="9"/>
        <v>43338618.535506427</v>
      </c>
      <c r="Z46">
        <f t="shared" si="10"/>
        <v>7.0259683937745319</v>
      </c>
      <c r="AA46">
        <f t="shared" si="11"/>
        <v>8.0394056168163495</v>
      </c>
      <c r="AB46">
        <f t="shared" si="12"/>
        <v>7.6368750636065812</v>
      </c>
    </row>
    <row r="47" spans="1:28" x14ac:dyDescent="0.2">
      <c r="A47" s="2" t="s">
        <v>1</v>
      </c>
      <c r="B47" s="2" t="s">
        <v>27</v>
      </c>
      <c r="C47">
        <f t="shared" si="13"/>
        <v>2.2916666666666665</v>
      </c>
      <c r="D47">
        <f t="shared" si="14"/>
        <v>0.18042195912175804</v>
      </c>
      <c r="E47">
        <f t="shared" si="15"/>
        <v>0.20416291505625558</v>
      </c>
      <c r="U47" s="1" t="s">
        <v>4</v>
      </c>
      <c r="V47" t="s">
        <v>25</v>
      </c>
      <c r="W47">
        <f t="shared" si="7"/>
        <v>23716918532.257637</v>
      </c>
      <c r="X47">
        <f t="shared" si="8"/>
        <v>11771397619.630857</v>
      </c>
      <c r="Y47">
        <f t="shared" si="9"/>
        <v>39547606838.604874</v>
      </c>
      <c r="Z47">
        <f t="shared" si="10"/>
        <v>10.375058261784499</v>
      </c>
      <c r="AA47">
        <f t="shared" si="11"/>
        <v>10.07082802974732</v>
      </c>
      <c r="AB47">
        <f t="shared" si="12"/>
        <v>10.597120207979474</v>
      </c>
    </row>
    <row r="48" spans="1:28" x14ac:dyDescent="0.2">
      <c r="A48" s="3" t="s">
        <v>2</v>
      </c>
      <c r="B48" s="2" t="s">
        <v>25</v>
      </c>
      <c r="C48">
        <f t="shared" si="13"/>
        <v>3.7708333333333335</v>
      </c>
      <c r="D48">
        <f t="shared" si="14"/>
        <v>0.18042195912175804</v>
      </c>
      <c r="E48">
        <f t="shared" si="15"/>
        <v>0.20416291505625558</v>
      </c>
      <c r="U48" s="1" t="s">
        <v>4</v>
      </c>
      <c r="V48" t="s">
        <v>24</v>
      </c>
      <c r="W48">
        <f t="shared" si="7"/>
        <v>17983248149.39735</v>
      </c>
      <c r="X48">
        <f t="shared" si="8"/>
        <v>11771397619.630857</v>
      </c>
      <c r="Y48">
        <f t="shared" si="9"/>
        <v>25677354250.631531</v>
      </c>
      <c r="Z48">
        <f t="shared" si="10"/>
        <v>10.254868137116636</v>
      </c>
      <c r="AA48">
        <f t="shared" si="11"/>
        <v>10.07082802974732</v>
      </c>
      <c r="AB48">
        <f t="shared" si="12"/>
        <v>10.409550272763388</v>
      </c>
    </row>
    <row r="49" spans="1:28" x14ac:dyDescent="0.2">
      <c r="A49" s="3" t="s">
        <v>2</v>
      </c>
      <c r="B49" s="2" t="s">
        <v>24</v>
      </c>
      <c r="C49">
        <f t="shared" si="13"/>
        <v>3.6041666666666665</v>
      </c>
      <c r="D49">
        <f t="shared" si="14"/>
        <v>0.38188130791298669</v>
      </c>
      <c r="E49">
        <f t="shared" si="15"/>
        <v>0.43213144014468552</v>
      </c>
      <c r="U49" s="1" t="s">
        <v>4</v>
      </c>
      <c r="V49" t="s">
        <v>26</v>
      </c>
      <c r="W49">
        <f t="shared" si="7"/>
        <v>262479059.41584504</v>
      </c>
      <c r="X49">
        <f t="shared" si="8"/>
        <v>420211087.80027056</v>
      </c>
      <c r="Y49">
        <f t="shared" si="9"/>
        <v>4291890172.4078794</v>
      </c>
      <c r="Z49">
        <f t="shared" si="10"/>
        <v>8.4190946611023119</v>
      </c>
      <c r="AA49">
        <f t="shared" si="11"/>
        <v>8.6234675076295328</v>
      </c>
      <c r="AB49">
        <f t="shared" si="12"/>
        <v>9.6326486000302847</v>
      </c>
    </row>
    <row r="50" spans="1:28" x14ac:dyDescent="0.2">
      <c r="A50" s="3" t="s">
        <v>2</v>
      </c>
      <c r="B50" s="2" t="s">
        <v>26</v>
      </c>
      <c r="C50">
        <f t="shared" si="13"/>
        <v>2.8333333333333335</v>
      </c>
      <c r="D50">
        <f t="shared" si="14"/>
        <v>0.41614550740496276</v>
      </c>
      <c r="E50">
        <f t="shared" si="15"/>
        <v>0.47090431947934569</v>
      </c>
      <c r="U50" s="1" t="s">
        <v>4</v>
      </c>
      <c r="V50" t="s">
        <v>27</v>
      </c>
      <c r="W50">
        <f t="shared" si="7"/>
        <v>46528054.417805776</v>
      </c>
      <c r="X50">
        <f t="shared" si="8"/>
        <v>4186012.7317880807</v>
      </c>
      <c r="Y50">
        <f t="shared" si="9"/>
        <v>173434334.34486866</v>
      </c>
      <c r="Z50">
        <f t="shared" si="10"/>
        <v>7.6677148927809178</v>
      </c>
      <c r="AA50">
        <f t="shared" si="11"/>
        <v>6.6218005449144925</v>
      </c>
      <c r="AB50">
        <f t="shared" si="12"/>
        <v>8.2391350778025405</v>
      </c>
    </row>
    <row r="51" spans="1:28" x14ac:dyDescent="0.2">
      <c r="A51" s="3" t="s">
        <v>2</v>
      </c>
      <c r="B51" s="2" t="s">
        <v>27</v>
      </c>
      <c r="C51">
        <f t="shared" si="13"/>
        <v>2</v>
      </c>
      <c r="D51">
        <f t="shared" si="14"/>
        <v>0.5</v>
      </c>
      <c r="E51">
        <f t="shared" si="15"/>
        <v>0.56579286703808584</v>
      </c>
      <c r="I51" t="s">
        <v>11</v>
      </c>
      <c r="J51" t="s">
        <v>36</v>
      </c>
      <c r="U51" s="1" t="s">
        <v>5</v>
      </c>
      <c r="V51" t="s">
        <v>25</v>
      </c>
      <c r="W51">
        <v>1</v>
      </c>
      <c r="X51">
        <v>1</v>
      </c>
      <c r="Y51">
        <v>1</v>
      </c>
      <c r="Z51">
        <f t="shared" si="10"/>
        <v>0</v>
      </c>
      <c r="AA51">
        <f t="shared" si="11"/>
        <v>0</v>
      </c>
      <c r="AB51">
        <f t="shared" si="12"/>
        <v>0</v>
      </c>
    </row>
    <row r="52" spans="1:28" x14ac:dyDescent="0.2">
      <c r="A52" s="3" t="s">
        <v>3</v>
      </c>
      <c r="B52" s="2" t="s">
        <v>25</v>
      </c>
      <c r="C52">
        <f t="shared" si="13"/>
        <v>3.7916666666666665</v>
      </c>
      <c r="D52">
        <f t="shared" si="14"/>
        <v>0.2366211810750114</v>
      </c>
      <c r="E52">
        <f t="shared" si="15"/>
        <v>0.26775715288473745</v>
      </c>
      <c r="I52">
        <v>4.375</v>
      </c>
      <c r="J52" s="4">
        <f>1*10^8</f>
        <v>100000000</v>
      </c>
      <c r="U52" s="1" t="s">
        <v>5</v>
      </c>
      <c r="V52" t="s">
        <v>24</v>
      </c>
      <c r="W52">
        <v>1</v>
      </c>
      <c r="X52">
        <v>1</v>
      </c>
      <c r="Y52">
        <v>1</v>
      </c>
      <c r="Z52">
        <f t="shared" si="10"/>
        <v>0</v>
      </c>
      <c r="AA52">
        <f t="shared" si="11"/>
        <v>0</v>
      </c>
      <c r="AB52">
        <f t="shared" si="12"/>
        <v>0</v>
      </c>
    </row>
    <row r="53" spans="1:28" x14ac:dyDescent="0.2">
      <c r="A53" s="3" t="s">
        <v>3</v>
      </c>
      <c r="B53" s="2" t="s">
        <v>24</v>
      </c>
      <c r="C53">
        <f t="shared" si="13"/>
        <v>3.3958333333333335</v>
      </c>
      <c r="D53">
        <f t="shared" si="14"/>
        <v>0.35539004394233292</v>
      </c>
      <c r="E53">
        <f t="shared" si="15"/>
        <v>0.40215430375784766</v>
      </c>
      <c r="I53">
        <v>4.0625</v>
      </c>
      <c r="J53">
        <f>1*10^7</f>
        <v>10000000</v>
      </c>
      <c r="U53" s="1" t="s">
        <v>5</v>
      </c>
      <c r="V53" t="s">
        <v>26</v>
      </c>
      <c r="W53">
        <v>1</v>
      </c>
      <c r="X53">
        <v>1</v>
      </c>
      <c r="Y53">
        <v>1</v>
      </c>
      <c r="Z53">
        <f t="shared" si="10"/>
        <v>0</v>
      </c>
      <c r="AA53">
        <f t="shared" si="11"/>
        <v>0</v>
      </c>
      <c r="AB53">
        <f t="shared" si="12"/>
        <v>0</v>
      </c>
    </row>
    <row r="54" spans="1:28" x14ac:dyDescent="0.2">
      <c r="A54" s="3" t="s">
        <v>3</v>
      </c>
      <c r="B54" s="2" t="s">
        <v>26</v>
      </c>
      <c r="C54">
        <f t="shared" si="13"/>
        <v>2.7708333333333335</v>
      </c>
      <c r="D54">
        <f t="shared" si="14"/>
        <v>0.47324236215002341</v>
      </c>
      <c r="E54">
        <f t="shared" si="15"/>
        <v>0.53551430576947567</v>
      </c>
      <c r="I54">
        <v>2.625</v>
      </c>
      <c r="J54">
        <f>1*10^6</f>
        <v>1000000</v>
      </c>
      <c r="U54" s="1" t="s">
        <v>5</v>
      </c>
      <c r="V54" t="s">
        <v>27</v>
      </c>
      <c r="W54">
        <v>1</v>
      </c>
      <c r="X54">
        <v>1</v>
      </c>
      <c r="Y54">
        <v>1</v>
      </c>
      <c r="Z54">
        <f t="shared" si="10"/>
        <v>0</v>
      </c>
      <c r="AA54">
        <f t="shared" si="11"/>
        <v>0</v>
      </c>
      <c r="AB54">
        <f t="shared" si="12"/>
        <v>0</v>
      </c>
    </row>
    <row r="55" spans="1:28" x14ac:dyDescent="0.2">
      <c r="A55" s="3" t="s">
        <v>3</v>
      </c>
      <c r="B55" s="2" t="s">
        <v>27</v>
      </c>
      <c r="C55">
        <f t="shared" si="13"/>
        <v>1.8958333333333333</v>
      </c>
      <c r="D55">
        <f t="shared" si="14"/>
        <v>0.15728821740147397</v>
      </c>
      <c r="E55">
        <f t="shared" si="15"/>
        <v>0.17798510294977937</v>
      </c>
      <c r="I55">
        <v>2.0625</v>
      </c>
      <c r="J55">
        <f>1*10^5</f>
        <v>100000</v>
      </c>
    </row>
    <row r="56" spans="1:28" x14ac:dyDescent="0.2">
      <c r="A56" s="3" t="s">
        <v>4</v>
      </c>
      <c r="B56" s="2" t="s">
        <v>25</v>
      </c>
      <c r="C56">
        <f t="shared" si="13"/>
        <v>3.9375</v>
      </c>
      <c r="D56">
        <f t="shared" si="14"/>
        <v>0.22534695471649932</v>
      </c>
      <c r="E56">
        <f t="shared" si="15"/>
        <v>0.25499939917469966</v>
      </c>
    </row>
    <row r="57" spans="1:28" x14ac:dyDescent="0.2">
      <c r="A57" s="3" t="s">
        <v>4</v>
      </c>
      <c r="B57" s="2" t="s">
        <v>24</v>
      </c>
      <c r="C57">
        <f t="shared" si="13"/>
        <v>3.8333333333333335</v>
      </c>
      <c r="D57">
        <f t="shared" si="14"/>
        <v>0.15728821740147395</v>
      </c>
      <c r="E57">
        <f t="shared" si="15"/>
        <v>0.17798510294977934</v>
      </c>
    </row>
    <row r="58" spans="1:28" x14ac:dyDescent="0.2">
      <c r="A58" s="3" t="s">
        <v>4</v>
      </c>
      <c r="B58" s="2" t="s">
        <v>26</v>
      </c>
      <c r="C58">
        <f t="shared" si="13"/>
        <v>2.6875</v>
      </c>
      <c r="D58">
        <f t="shared" si="14"/>
        <v>0.38017265814363871</v>
      </c>
      <c r="E58">
        <f t="shared" si="15"/>
        <v>0.43019795644115877</v>
      </c>
    </row>
    <row r="59" spans="1:28" x14ac:dyDescent="0.2">
      <c r="A59" s="3" t="s">
        <v>4</v>
      </c>
      <c r="B59" s="2" t="s">
        <v>27</v>
      </c>
      <c r="C59">
        <f t="shared" si="13"/>
        <v>1.875</v>
      </c>
      <c r="D59">
        <f t="shared" si="14"/>
        <v>0.4375</v>
      </c>
      <c r="E59">
        <f t="shared" si="15"/>
        <v>0.49506875865832506</v>
      </c>
    </row>
    <row r="60" spans="1:28" x14ac:dyDescent="0.2">
      <c r="A60" s="3" t="s">
        <v>5</v>
      </c>
      <c r="B60" s="2" t="s">
        <v>25</v>
      </c>
      <c r="C60">
        <f t="shared" si="13"/>
        <v>0</v>
      </c>
      <c r="D60">
        <f t="shared" si="14"/>
        <v>0</v>
      </c>
      <c r="E60">
        <v>0</v>
      </c>
    </row>
    <row r="61" spans="1:28" x14ac:dyDescent="0.2">
      <c r="A61" s="3" t="s">
        <v>5</v>
      </c>
      <c r="B61" s="2" t="s">
        <v>24</v>
      </c>
      <c r="C61">
        <f t="shared" si="13"/>
        <v>0</v>
      </c>
      <c r="D61">
        <f t="shared" si="14"/>
        <v>0</v>
      </c>
      <c r="E61">
        <v>0</v>
      </c>
    </row>
    <row r="62" spans="1:28" x14ac:dyDescent="0.2">
      <c r="A62" s="3" t="s">
        <v>5</v>
      </c>
      <c r="B62" s="2" t="s">
        <v>26</v>
      </c>
      <c r="C62">
        <f t="shared" si="13"/>
        <v>0</v>
      </c>
      <c r="D62">
        <f t="shared" si="14"/>
        <v>0</v>
      </c>
      <c r="E62">
        <v>0</v>
      </c>
    </row>
    <row r="63" spans="1:28" x14ac:dyDescent="0.2">
      <c r="A63" s="3" t="s">
        <v>5</v>
      </c>
      <c r="B63" s="2" t="s">
        <v>27</v>
      </c>
      <c r="C63">
        <f t="shared" si="13"/>
        <v>0</v>
      </c>
      <c r="D63">
        <f t="shared" si="14"/>
        <v>0</v>
      </c>
      <c r="E63">
        <v>0</v>
      </c>
      <c r="I63" t="s">
        <v>11</v>
      </c>
      <c r="J63" t="s">
        <v>36</v>
      </c>
    </row>
    <row r="64" spans="1:28" x14ac:dyDescent="0.2">
      <c r="I64">
        <v>4.25</v>
      </c>
      <c r="J64" s="4">
        <f>1*10^8</f>
        <v>100000000</v>
      </c>
    </row>
    <row r="65" spans="9:10" x14ac:dyDescent="0.2">
      <c r="I65">
        <v>3.6875</v>
      </c>
      <c r="J65">
        <f>1*10^7</f>
        <v>10000000</v>
      </c>
    </row>
    <row r="66" spans="9:10" x14ac:dyDescent="0.2">
      <c r="I66">
        <v>2.5</v>
      </c>
      <c r="J66">
        <f>1*10^6</f>
        <v>1000000</v>
      </c>
    </row>
    <row r="67" spans="9:10" x14ac:dyDescent="0.2">
      <c r="I67">
        <v>2.125</v>
      </c>
      <c r="J67">
        <f>1*10^5</f>
        <v>100000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transfer 1</vt:lpstr>
      <vt:lpstr>transfer 2</vt:lpstr>
      <vt:lpstr>transfer 3</vt:lpstr>
      <vt:lpstr>transfer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c9t6ouh7m2@ethz.ch</dc:creator>
  <cp:lastModifiedBy>c9t6ouh7m2@ethz.ch</cp:lastModifiedBy>
  <cp:lastPrinted>2021-04-05T11:50:32Z</cp:lastPrinted>
  <dcterms:created xsi:type="dcterms:W3CDTF">2021-03-16T13:22:04Z</dcterms:created>
  <dcterms:modified xsi:type="dcterms:W3CDTF">2023-02-15T08:43:26Z</dcterms:modified>
</cp:coreProperties>
</file>