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0343EFA7-69A4-4458-98A1-355BDFE5FCF5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BaseCase" sheetId="8" r:id="rId1"/>
    <sheet name="Hoja blanc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B4" i="8" s="1"/>
  <c r="K7" i="8"/>
  <c r="L7" i="8"/>
  <c r="L6" i="8"/>
  <c r="K6" i="8"/>
  <c r="J6" i="8"/>
  <c r="I6" i="8"/>
  <c r="H6" i="8"/>
  <c r="G6" i="8"/>
  <c r="E6" i="8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N9" i="8"/>
  <c r="M9" i="8"/>
  <c r="L9" i="8"/>
  <c r="K9" i="8"/>
  <c r="J9" i="8"/>
  <c r="I9" i="8"/>
  <c r="H9" i="8"/>
  <c r="N6" i="8"/>
  <c r="M6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H8" i="8"/>
  <c r="I8" i="8"/>
  <c r="J8" i="8"/>
  <c r="K8" i="8"/>
  <c r="L8" i="8"/>
  <c r="M8" i="8"/>
  <c r="N8" i="8"/>
  <c r="G9" i="8"/>
  <c r="D28" i="8"/>
  <c r="D29" i="8"/>
  <c r="L10" i="8" s="1"/>
  <c r="K10" i="8"/>
  <c r="B18" i="4"/>
  <c r="D4" i="8" l="1"/>
  <c r="D12" i="8" s="1"/>
  <c r="D16" i="8" s="1"/>
  <c r="J7" i="8"/>
  <c r="I7" i="8"/>
  <c r="B12" i="8"/>
  <c r="B16" i="8" s="1"/>
  <c r="C4" i="8"/>
  <c r="C12" i="8" s="1"/>
  <c r="C16" i="8" s="1"/>
  <c r="F6" i="8"/>
  <c r="N10" i="8"/>
  <c r="N7" i="8" s="1"/>
  <c r="M10" i="8"/>
  <c r="M7" i="8" s="1"/>
  <c r="G10" i="8"/>
  <c r="G7" i="8" s="1"/>
  <c r="E9" i="8"/>
  <c r="I10" i="8"/>
  <c r="H10" i="8"/>
  <c r="H7" i="8" s="1"/>
  <c r="F9" i="8"/>
  <c r="J10" i="8"/>
  <c r="E7" i="8" l="1"/>
  <c r="F7" i="8"/>
  <c r="G13" i="8"/>
  <c r="G14" i="8" s="1"/>
  <c r="M13" i="8"/>
  <c r="M14" i="8" s="1"/>
  <c r="H13" i="8"/>
  <c r="F13" i="8"/>
  <c r="L13" i="8"/>
  <c r="L14" i="8" s="1"/>
  <c r="J13" i="8"/>
  <c r="J14" i="8" s="1"/>
  <c r="I13" i="8"/>
  <c r="N13" i="8"/>
  <c r="N14" i="8" s="1"/>
  <c r="K13" i="8"/>
  <c r="K14" i="8" s="1"/>
  <c r="E13" i="8"/>
  <c r="M5" i="8"/>
  <c r="M12" i="8" s="1"/>
  <c r="I5" i="8"/>
  <c r="I12" i="8" s="1"/>
  <c r="I14" i="8"/>
  <c r="H14" i="8"/>
  <c r="H5" i="8"/>
  <c r="H12" i="8" s="1"/>
  <c r="J5" i="8"/>
  <c r="J12" i="8" s="1"/>
  <c r="F10" i="8"/>
  <c r="E10" i="8"/>
  <c r="L5" i="8"/>
  <c r="L12" i="8" s="1"/>
  <c r="K5" i="8"/>
  <c r="K12" i="8" s="1"/>
  <c r="E14" i="8" l="1"/>
  <c r="M16" i="8"/>
  <c r="K16" i="8"/>
  <c r="H16" i="8"/>
  <c r="J16" i="8"/>
  <c r="E5" i="8"/>
  <c r="E12" i="8" s="1"/>
  <c r="F14" i="8"/>
  <c r="F5" i="8"/>
  <c r="F12" i="8" s="1"/>
  <c r="I16" i="8"/>
  <c r="G5" i="8"/>
  <c r="G12" i="8" s="1"/>
  <c r="G16" i="8" s="1"/>
  <c r="L16" i="8"/>
  <c r="F16" i="8" l="1"/>
  <c r="E16" i="8"/>
  <c r="N5" i="8"/>
  <c r="N12" i="8" s="1"/>
  <c r="N16" i="8" s="1"/>
  <c r="B18" i="8" l="1"/>
</calcChain>
</file>

<file path=xl/sharedStrings.xml><?xml version="1.0" encoding="utf-8"?>
<sst xmlns="http://schemas.openxmlformats.org/spreadsheetml/2006/main" count="45" uniqueCount="31">
  <si>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</si>
  <si>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</si>
  <si>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</si>
  <si>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</si>
  <si>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</si>
  <si>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</si>
  <si>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</si>
  <si>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</si>
  <si>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</si>
  <si>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</si>
  <si>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</si>
  <si>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</si>
  <si>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</si>
  <si>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</si>
  <si>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</si>
  <si>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</si>
  <si>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</si>
  <si>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</si>
  <si>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</si>
  <si>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</si>
  <si>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</si>
  <si>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</si>
  <si>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Estudio de la rentabilidad: Planta ABC. SA CASO BASE</t>
  </si>
  <si>
    <t>Inversion</t>
  </si>
  <si>
    <t>Costes operacion</t>
  </si>
  <si>
    <t>Amortizacion</t>
  </si>
  <si>
    <t>Ingresos</t>
  </si>
  <si>
    <t>Costes Totales</t>
  </si>
  <si>
    <t>Datos Proyecto multiplicados</t>
  </si>
  <si>
    <t>tipo de multiplicador</t>
  </si>
  <si>
    <t>num_de_multiplicador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</si>
</sst>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3" fontId="9" fillId="0" borderId="16" xfId="0" applyNumberFormat="1" applyFont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68E0C-1B3C-4E97-BFAF-4F4ACCB1EB1D}" name="Table1" displayName="Table1" ref="A32:B35" totalsRowShown="0">
  <autoFilter ref="A32:B35" xr:uid="{68A68E0C-1B3C-4E97-BFAF-4F4ACCB1EB1D}"/>
  <tableColumns count="2">
    <tableColumn id="1" xr3:uid="{6141B32E-63A2-44F2-83B5-99A5E929F109}" name="tipo de multiplicador"/>
    <tableColumn id="2" xr3:uid="{93E75B6A-4C4D-40F3-B5D4-B7FA94EEBAD3}" name="num_de_multiplicad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5" zoomScale="70" zoomScaleNormal="70" workbookViewId="0">
      <selection activeCell="E7" sqref="E7"/>
    </sheetView>
  </sheetViews>
  <sheetFormatPr defaultColWidth="11.52734375" defaultRowHeight="12.7" x14ac:dyDescent="0.4"/>
  <cols>
    <col min="1" max="1" width="29.41015625" customWidth="1"/>
    <col min="2" max="2" width="19.17578125" customWidth="1"/>
    <col min="3" max="4" width="12.3515625" bestFit="1" customWidth="1"/>
    <col min="9" max="9" width="12.87890625" customWidth="1"/>
  </cols>
  <sheetData>
    <row r="1" spans="1:14" ht="20" x14ac:dyDescent="0.55000000000000004">
      <c r="A1" s="44" t="s">
        <v>0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" thickBot="1" x14ac:dyDescent="0.45"/>
    <row r="3" spans="1:14" s="4" customFormat="1" ht="35.700000000000003" thickBot="1" x14ac:dyDescent="0.45">
      <c r="A3" s="9" t="s">
        <v>16</v>
      </c>
      <c r="B3" s="10">
        <v>1</v>
      </c>
      <c r="C3" s="11">
        <f t="shared" ref="C3:N3" si="0">B3+1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2">
        <f t="shared" si="0"/>
        <v>13</v>
      </c>
    </row>
    <row r="4" spans="1:14" ht="17.7" x14ac:dyDescent="0.55000000000000004">
      <c r="A4" s="13" t="s">
        <v>23</v>
      </c>
      <c r="B4" s="14">
        <f>-0.2*$C$20</f>
        <v>-28000</v>
      </c>
      <c r="C4" s="15">
        <f>-0.5*$C$20</f>
        <v>-70000</v>
      </c>
      <c r="D4" s="15">
        <f>-0.3*$C$20</f>
        <v>-42000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4" ht="17.7" x14ac:dyDescent="0.55000000000000004">
      <c r="A5" s="17" t="s">
        <v>12</v>
      </c>
      <c r="B5" s="18">
        <v>0</v>
      </c>
      <c r="C5" s="18">
        <v>0</v>
      </c>
      <c r="D5" s="18">
        <v>0</v>
      </c>
      <c r="E5" s="19">
        <f>-E7*(3/12)</f>
        <v>-4669.72</v>
      </c>
      <c r="F5" s="19">
        <f>-F7*(3/12)+E7*(3/12)</f>
        <v>-931.94399999999951</v>
      </c>
      <c r="G5" s="19">
        <f>-G7*(3/12)+F7*(3/12)</f>
        <v>-621.29600000000028</v>
      </c>
      <c r="H5" s="19">
        <f t="shared" ref="H5:M5" si="1">-H7*(3/12)+G7*(3/12)</f>
        <v>-1244.5919999999996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>SUM(E5:M5)*-1</f>
        <v>7467.5519999999997</v>
      </c>
    </row>
    <row r="6" spans="1:14" ht="17.7" x14ac:dyDescent="0.55000000000000004">
      <c r="A6" s="17" t="s">
        <v>2</v>
      </c>
      <c r="B6" s="18">
        <v>0</v>
      </c>
      <c r="C6" s="18">
        <v>0</v>
      </c>
      <c r="D6" s="18">
        <v>0</v>
      </c>
      <c r="E6" s="19">
        <f>0.75*G6</f>
        <v>58500</v>
      </c>
      <c r="F6" s="19">
        <f>0.9*G6</f>
        <v>70200</v>
      </c>
      <c r="G6" s="19">
        <f>($B$21*$B$25+$B$22*$B$26)*BaseCase!B34</f>
        <v>78000</v>
      </c>
      <c r="H6" s="19">
        <f>($B$21*$B$25+$B$22*$B$26)*BaseCase!B34</f>
        <v>78000</v>
      </c>
      <c r="I6" s="19">
        <f>1.05*($B$21*$B$25+$B$22*$B$26)*BaseCase!B34</f>
        <v>81900</v>
      </c>
      <c r="J6" s="19">
        <f>1.05*($B$21*$B$25+$B$22*$B$26)*BaseCase!B34</f>
        <v>81900</v>
      </c>
      <c r="K6" s="19">
        <f>1.05*($B$21*$B$25+$B$22*$B$26)*BaseCase!B34</f>
        <v>81900</v>
      </c>
      <c r="L6" s="19">
        <f>1.05*($B$21*$B$25+$B$22*$B$26)*BaseCase!B34</f>
        <v>81900</v>
      </c>
      <c r="M6" s="19">
        <f t="shared" ref="M6:N6" si="2">1.05*($B$21*$B$25+$B$22*$B$26)</f>
        <v>81900</v>
      </c>
      <c r="N6" s="20">
        <f t="shared" si="2"/>
        <v>81900</v>
      </c>
    </row>
    <row r="7" spans="1:14" ht="17.7" x14ac:dyDescent="0.55000000000000004">
      <c r="A7" s="17" t="s">
        <v>20</v>
      </c>
      <c r="B7" s="18">
        <v>0</v>
      </c>
      <c r="C7" s="18">
        <v>0</v>
      </c>
      <c r="D7" s="18">
        <v>0</v>
      </c>
      <c r="E7" s="19">
        <f>SUM(E8:E10)*BaseCase!$B$35</f>
        <v>18678.88</v>
      </c>
      <c r="F7" s="19">
        <f>SUM(F8:F10)*BaseCase!$B$35</f>
        <v>22406.655999999999</v>
      </c>
      <c r="G7" s="19">
        <f>SUM(G8:G10)*BaseCase!$B$35</f>
        <v>24891.84</v>
      </c>
      <c r="H7" s="19">
        <f>SUM(H8:H10)*BaseCase!$B$35</f>
        <v>29870.207999999999</v>
      </c>
      <c r="I7" s="19">
        <f>SUM(I8:I10)*BaseCase!$B$35</f>
        <v>29870.207999999999</v>
      </c>
      <c r="J7" s="19">
        <f>SUM(J8:J10)*BaseCase!$B$35</f>
        <v>29870.207999999999</v>
      </c>
      <c r="K7" s="19">
        <f>SUM(K8:K10)*BaseCase!$B$35</f>
        <v>29870.207999999999</v>
      </c>
      <c r="L7" s="19">
        <f>SUM(L8:L10)*BaseCase!$B$35</f>
        <v>29870.207999999999</v>
      </c>
      <c r="M7" s="19">
        <f t="shared" ref="M7:N7" si="3">SUM(M8:M10)</f>
        <v>29870.207999999999</v>
      </c>
      <c r="N7" s="20">
        <f t="shared" si="3"/>
        <v>29870.207999999999</v>
      </c>
    </row>
    <row r="8" spans="1:14" ht="17.7" x14ac:dyDescent="0.55000000000000004">
      <c r="A8" s="17" t="s">
        <v>3</v>
      </c>
      <c r="B8" s="18">
        <v>0</v>
      </c>
      <c r="C8" s="18">
        <v>0</v>
      </c>
      <c r="D8" s="18">
        <v>0</v>
      </c>
      <c r="E8" s="19">
        <v>40</v>
      </c>
      <c r="F8" s="19">
        <v>40</v>
      </c>
      <c r="G8" s="19">
        <v>40</v>
      </c>
      <c r="H8" s="19">
        <f t="shared" ref="H8:N8" si="4">$G$8*1.2</f>
        <v>48</v>
      </c>
      <c r="I8" s="19">
        <f t="shared" si="4"/>
        <v>48</v>
      </c>
      <c r="J8" s="19">
        <f t="shared" si="4"/>
        <v>48</v>
      </c>
      <c r="K8" s="19">
        <f t="shared" si="4"/>
        <v>48</v>
      </c>
      <c r="L8" s="19">
        <f t="shared" si="4"/>
        <v>48</v>
      </c>
      <c r="M8" s="19">
        <f t="shared" si="4"/>
        <v>48</v>
      </c>
      <c r="N8" s="20">
        <f t="shared" si="4"/>
        <v>48</v>
      </c>
    </row>
    <row r="9" spans="1:14" ht="17.7" x14ac:dyDescent="0.55000000000000004">
      <c r="A9" s="17" t="s">
        <v>4</v>
      </c>
      <c r="B9" s="18">
        <v>0</v>
      </c>
      <c r="C9" s="18">
        <v>0</v>
      </c>
      <c r="D9" s="18">
        <v>0</v>
      </c>
      <c r="E9" s="19">
        <f>0.75*G9</f>
        <v>18450</v>
      </c>
      <c r="F9" s="19">
        <f>0.9*G9</f>
        <v>22140</v>
      </c>
      <c r="G9" s="19">
        <f>($B$23*$B$27)</f>
        <v>24600</v>
      </c>
      <c r="H9" s="19">
        <f>1.2*($B$23*$B$27)</f>
        <v>29520</v>
      </c>
      <c r="I9" s="19">
        <f t="shared" ref="I9:N9" si="5">1.2*($B$23*$B$27)</f>
        <v>29520</v>
      </c>
      <c r="J9" s="19">
        <f t="shared" si="5"/>
        <v>29520</v>
      </c>
      <c r="K9" s="19">
        <f t="shared" si="5"/>
        <v>29520</v>
      </c>
      <c r="L9" s="19">
        <f t="shared" si="5"/>
        <v>29520</v>
      </c>
      <c r="M9" s="19">
        <f t="shared" si="5"/>
        <v>29520</v>
      </c>
      <c r="N9" s="20">
        <f t="shared" si="5"/>
        <v>29520</v>
      </c>
    </row>
    <row r="10" spans="1:14" ht="17.7" x14ac:dyDescent="0.55000000000000004">
      <c r="A10" s="17" t="s">
        <v>24</v>
      </c>
      <c r="B10" s="18">
        <v>0</v>
      </c>
      <c r="C10" s="18">
        <v>0</v>
      </c>
      <c r="D10" s="18">
        <v>0</v>
      </c>
      <c r="E10" s="19">
        <f>0.75*G10</f>
        <v>188.88</v>
      </c>
      <c r="F10" s="19">
        <f>0.9*G10</f>
        <v>226.65600000000001</v>
      </c>
      <c r="G10" s="19">
        <f>$D$28+$D$29</f>
        <v>251.84</v>
      </c>
      <c r="H10" s="19">
        <f t="shared" ref="H10:N10" si="6">($D$28+$D$29)*1.2</f>
        <v>302.20799999999997</v>
      </c>
      <c r="I10" s="19">
        <f t="shared" si="6"/>
        <v>302.20799999999997</v>
      </c>
      <c r="J10" s="19">
        <f t="shared" si="6"/>
        <v>302.20799999999997</v>
      </c>
      <c r="K10" s="19">
        <f t="shared" si="6"/>
        <v>302.20799999999997</v>
      </c>
      <c r="L10" s="19">
        <f t="shared" si="6"/>
        <v>302.20799999999997</v>
      </c>
      <c r="M10" s="19">
        <f t="shared" si="6"/>
        <v>302.20799999999997</v>
      </c>
      <c r="N10" s="20">
        <f t="shared" si="6"/>
        <v>302.20799999999997</v>
      </c>
    </row>
    <row r="11" spans="1:14" ht="18" thickBot="1" x14ac:dyDescent="0.6">
      <c r="A11" s="21"/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s="1" customFormat="1" ht="18" thickBot="1" x14ac:dyDescent="0.6">
      <c r="A12" s="25" t="s">
        <v>13</v>
      </c>
      <c r="B12" s="26">
        <f t="shared" ref="B12:N12" si="7">SUM(B4+B5+B6-B7)</f>
        <v>-28000</v>
      </c>
      <c r="C12" s="27">
        <f t="shared" si="7"/>
        <v>-70000</v>
      </c>
      <c r="D12" s="27">
        <f t="shared" si="7"/>
        <v>-42000</v>
      </c>
      <c r="E12" s="27">
        <f>SUM(E4+E5+E6-E7)</f>
        <v>35151.399999999994</v>
      </c>
      <c r="F12" s="27">
        <f t="shared" si="7"/>
        <v>46861.399999999994</v>
      </c>
      <c r="G12" s="27">
        <f t="shared" si="7"/>
        <v>52486.864000000001</v>
      </c>
      <c r="H12" s="27">
        <f t="shared" si="7"/>
        <v>46885.2</v>
      </c>
      <c r="I12" s="27">
        <f t="shared" si="7"/>
        <v>52029.792000000001</v>
      </c>
      <c r="J12" s="27">
        <f t="shared" si="7"/>
        <v>52029.792000000001</v>
      </c>
      <c r="K12" s="27">
        <f t="shared" si="7"/>
        <v>52029.792000000001</v>
      </c>
      <c r="L12" s="27">
        <f t="shared" si="7"/>
        <v>52029.792000000001</v>
      </c>
      <c r="M12" s="27">
        <f t="shared" si="7"/>
        <v>52029.792000000001</v>
      </c>
      <c r="N12" s="28">
        <f t="shared" si="7"/>
        <v>59497.343999999997</v>
      </c>
    </row>
    <row r="13" spans="1:14" ht="17.7" x14ac:dyDescent="0.55000000000000004">
      <c r="A13" s="13" t="s">
        <v>25</v>
      </c>
      <c r="B13" s="18">
        <v>0</v>
      </c>
      <c r="C13" s="18">
        <v>0</v>
      </c>
      <c r="D13" s="18">
        <v>0</v>
      </c>
      <c r="E13" s="30">
        <f t="shared" ref="E13:N13" si="8">-SUM($B$4:$D$4)/10</f>
        <v>14000</v>
      </c>
      <c r="F13" s="30">
        <f t="shared" si="8"/>
        <v>14000</v>
      </c>
      <c r="G13" s="30">
        <f t="shared" si="8"/>
        <v>14000</v>
      </c>
      <c r="H13" s="30">
        <f t="shared" si="8"/>
        <v>14000</v>
      </c>
      <c r="I13" s="30">
        <f t="shared" si="8"/>
        <v>14000</v>
      </c>
      <c r="J13" s="30">
        <f t="shared" si="8"/>
        <v>14000</v>
      </c>
      <c r="K13" s="30">
        <f t="shared" si="8"/>
        <v>14000</v>
      </c>
      <c r="L13" s="30">
        <f t="shared" si="8"/>
        <v>14000</v>
      </c>
      <c r="M13" s="30">
        <f t="shared" si="8"/>
        <v>14000</v>
      </c>
      <c r="N13" s="31">
        <f t="shared" si="8"/>
        <v>14000</v>
      </c>
    </row>
    <row r="14" spans="1:14" ht="17.7" x14ac:dyDescent="0.55000000000000004">
      <c r="A14" s="17" t="s">
        <v>6</v>
      </c>
      <c r="B14" s="18">
        <v>0</v>
      </c>
      <c r="C14" s="18">
        <v>0</v>
      </c>
      <c r="D14" s="18">
        <v>0</v>
      </c>
      <c r="E14" s="19">
        <f>0.1*(E6-E7-E13)</f>
        <v>2582.1119999999996</v>
      </c>
      <c r="F14" s="19">
        <f t="shared" ref="F14:N14" si="9">0.1*(F6-F7-F13)</f>
        <v>3379.3343999999997</v>
      </c>
      <c r="G14" s="19">
        <f t="shared" si="9"/>
        <v>3910.8160000000007</v>
      </c>
      <c r="H14" s="19">
        <f t="shared" si="9"/>
        <v>3412.9792000000002</v>
      </c>
      <c r="I14" s="19">
        <f t="shared" si="9"/>
        <v>3802.9792000000002</v>
      </c>
      <c r="J14" s="19">
        <f t="shared" si="9"/>
        <v>3802.9792000000002</v>
      </c>
      <c r="K14" s="19">
        <f t="shared" si="9"/>
        <v>3802.9792000000002</v>
      </c>
      <c r="L14" s="19">
        <f t="shared" si="9"/>
        <v>3802.9792000000002</v>
      </c>
      <c r="M14" s="19">
        <f t="shared" si="9"/>
        <v>3802.9792000000002</v>
      </c>
      <c r="N14" s="20">
        <f t="shared" si="9"/>
        <v>3802.9792000000002</v>
      </c>
    </row>
    <row r="15" spans="1:14" ht="18" thickBot="1" x14ac:dyDescent="0.6">
      <c r="A15" s="21"/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s="1" customFormat="1" ht="18" thickBot="1" x14ac:dyDescent="0.6">
      <c r="A16" s="25" t="s">
        <v>14</v>
      </c>
      <c r="B16" s="26">
        <f t="shared" ref="B16:N16" si="10">B12-B14</f>
        <v>-28000</v>
      </c>
      <c r="C16" s="27">
        <f t="shared" si="10"/>
        <v>-70000</v>
      </c>
      <c r="D16" s="27">
        <f t="shared" si="10"/>
        <v>-42000</v>
      </c>
      <c r="E16" s="27">
        <f t="shared" si="10"/>
        <v>32569.287999999993</v>
      </c>
      <c r="F16" s="27">
        <f t="shared" si="10"/>
        <v>43482.065599999994</v>
      </c>
      <c r="G16" s="27">
        <f t="shared" si="10"/>
        <v>48576.048000000003</v>
      </c>
      <c r="H16" s="27">
        <f t="shared" si="10"/>
        <v>43472.220799999996</v>
      </c>
      <c r="I16" s="27">
        <f t="shared" si="10"/>
        <v>48226.8128</v>
      </c>
      <c r="J16" s="27">
        <f t="shared" si="10"/>
        <v>48226.8128</v>
      </c>
      <c r="K16" s="27">
        <f t="shared" si="10"/>
        <v>48226.8128</v>
      </c>
      <c r="L16" s="27">
        <f t="shared" si="10"/>
        <v>48226.8128</v>
      </c>
      <c r="M16" s="27">
        <f t="shared" si="10"/>
        <v>48226.8128</v>
      </c>
      <c r="N16" s="28">
        <f t="shared" si="10"/>
        <v>55694.364799999996</v>
      </c>
    </row>
    <row r="17" spans="1:10" ht="13" thickBot="1" x14ac:dyDescent="0.45"/>
    <row r="18" spans="1:10" ht="18" thickBot="1" x14ac:dyDescent="0.6">
      <c r="A18" s="32" t="s">
        <v>21</v>
      </c>
      <c r="B18" s="33">
        <f>IRR(B16:N16)</f>
        <v>0.22434040872513239</v>
      </c>
    </row>
    <row r="19" spans="1:10" x14ac:dyDescent="0.4">
      <c r="A19" s="8" t="s">
        <v>7</v>
      </c>
      <c r="B19" s="8"/>
      <c r="C19" s="1" t="s">
        <v>28</v>
      </c>
      <c r="D19" s="1"/>
      <c r="I19" s="5"/>
      <c r="J19" s="6"/>
    </row>
    <row r="20" spans="1:10" x14ac:dyDescent="0.4">
      <c r="A20" s="1" t="s">
        <v>8</v>
      </c>
      <c r="B20" s="1">
        <v>140000</v>
      </c>
      <c r="C20" s="1">
        <f>B20*BaseCase!B33</f>
        <v>140000</v>
      </c>
      <c r="D20" s="1"/>
    </row>
    <row r="21" spans="1:10" x14ac:dyDescent="0.4">
      <c r="A21" s="1" t="s">
        <v>9</v>
      </c>
      <c r="B21" s="1">
        <v>700</v>
      </c>
      <c r="C21" s="1"/>
      <c r="D21" s="1"/>
    </row>
    <row r="22" spans="1:10" x14ac:dyDescent="0.4">
      <c r="A22" s="1" t="s">
        <v>11</v>
      </c>
      <c r="B22" s="1">
        <v>250</v>
      </c>
      <c r="C22" s="1"/>
      <c r="D22" s="1"/>
    </row>
    <row r="23" spans="1:10" x14ac:dyDescent="0.4">
      <c r="A23" s="1" t="s">
        <v>10</v>
      </c>
      <c r="B23" s="1">
        <v>820</v>
      </c>
      <c r="C23" s="1"/>
      <c r="D23" s="1"/>
    </row>
    <row r="24" spans="1:10" x14ac:dyDescent="0.4">
      <c r="A24" s="8" t="s">
        <v>15</v>
      </c>
      <c r="B24" s="8"/>
      <c r="C24" s="1"/>
      <c r="D24" s="1"/>
    </row>
    <row r="25" spans="1:10" x14ac:dyDescent="0.4">
      <c r="A25" s="1" t="s">
        <v>9</v>
      </c>
      <c r="B25" s="7">
        <v>90</v>
      </c>
      <c r="C25" s="1"/>
      <c r="D25" s="1"/>
      <c r="F25" s="7"/>
    </row>
    <row r="26" spans="1:10" x14ac:dyDescent="0.4">
      <c r="A26" s="1" t="s">
        <v>11</v>
      </c>
      <c r="B26" s="7">
        <v>60</v>
      </c>
      <c r="C26" s="1"/>
      <c r="D26" s="1"/>
    </row>
    <row r="27" spans="1:10" x14ac:dyDescent="0.4">
      <c r="A27" s="1" t="s">
        <v>10</v>
      </c>
      <c r="B27" s="1">
        <v>30</v>
      </c>
      <c r="C27" s="1"/>
      <c r="D27" s="1"/>
    </row>
    <row r="28" spans="1:10" x14ac:dyDescent="0.4">
      <c r="A28" s="1" t="s">
        <v>18</v>
      </c>
      <c r="B28" s="7">
        <v>22.5</v>
      </c>
      <c r="C28" s="1">
        <v>11</v>
      </c>
      <c r="D28" s="1">
        <f>B28*C28</f>
        <v>247.5</v>
      </c>
    </row>
    <row r="29" spans="1:10" x14ac:dyDescent="0.4">
      <c r="A29" s="1" t="s">
        <v>19</v>
      </c>
      <c r="B29" s="1">
        <v>0.01</v>
      </c>
      <c r="C29" s="1">
        <v>434</v>
      </c>
      <c r="D29" s="1">
        <f>B29*C29</f>
        <v>4.34</v>
      </c>
    </row>
    <row r="32" spans="1:10" x14ac:dyDescent="0.4">
      <c r="A32" t="s">
        <v>29</v>
      </c>
      <c r="B32" t="s">
        <v>30</v>
      </c>
    </row>
    <row r="33" spans="1:2" x14ac:dyDescent="0.4">
      <c r="A33" t="s">
        <v>23</v>
      </c>
      <c r="B33">
        <v>1</v>
      </c>
    </row>
    <row r="34" spans="1:2" x14ac:dyDescent="0.4">
      <c r="A34" t="s">
        <v>26</v>
      </c>
      <c r="B34">
        <v>1</v>
      </c>
    </row>
    <row r="35" spans="1:2" x14ac:dyDescent="0.4">
      <c r="A35" t="s">
        <v>27</v>
      </c>
      <c r="B35">
        <v>1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H25" sqref="H25"/>
    </sheetView>
  </sheetViews>
  <sheetFormatPr defaultColWidth="11.52734375" defaultRowHeight="12.7" x14ac:dyDescent="0.4"/>
  <cols>
    <col min="1" max="1" width="29.64453125" customWidth="1"/>
    <col min="2" max="4" width="12.3515625" bestFit="1" customWidth="1"/>
  </cols>
  <sheetData>
    <row r="1" spans="1:14" ht="20" x14ac:dyDescent="0.55000000000000004">
      <c r="A1" s="44" t="s">
        <v>22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" thickBot="1" x14ac:dyDescent="0.45"/>
    <row r="3" spans="1:14" s="4" customFormat="1" ht="35.700000000000003" thickBot="1" x14ac:dyDescent="0.45">
      <c r="A3" s="37" t="s">
        <v>16</v>
      </c>
      <c r="B3" s="34">
        <v>1</v>
      </c>
      <c r="C3" s="35">
        <f t="shared" ref="C3:N3" si="0">B3+1</f>
        <v>2</v>
      </c>
      <c r="D3" s="35">
        <f t="shared" si="0"/>
        <v>3</v>
      </c>
      <c r="E3" s="35">
        <f t="shared" si="0"/>
        <v>4</v>
      </c>
      <c r="F3" s="35">
        <f t="shared" si="0"/>
        <v>5</v>
      </c>
      <c r="G3" s="35">
        <f t="shared" si="0"/>
        <v>6</v>
      </c>
      <c r="H3" s="35">
        <f t="shared" si="0"/>
        <v>7</v>
      </c>
      <c r="I3" s="35">
        <f t="shared" si="0"/>
        <v>8</v>
      </c>
      <c r="J3" s="35">
        <f t="shared" si="0"/>
        <v>9</v>
      </c>
      <c r="K3" s="35">
        <f t="shared" si="0"/>
        <v>10</v>
      </c>
      <c r="L3" s="35">
        <f t="shared" si="0"/>
        <v>11</v>
      </c>
      <c r="M3" s="35">
        <f t="shared" si="0"/>
        <v>12</v>
      </c>
      <c r="N3" s="36">
        <f t="shared" si="0"/>
        <v>13</v>
      </c>
    </row>
    <row r="4" spans="1:14" ht="17.7" x14ac:dyDescent="0.55000000000000004">
      <c r="A4" s="38" t="s"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7" x14ac:dyDescent="0.55000000000000004">
      <c r="A5" s="39" t="s">
        <v>12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ht="17.7" x14ac:dyDescent="0.55000000000000004">
      <c r="A6" s="39" t="s"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17.7" x14ac:dyDescent="0.55000000000000004">
      <c r="A7" s="39" t="s">
        <v>20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7.7" x14ac:dyDescent="0.55000000000000004">
      <c r="A8" s="39" t="s">
        <v>3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 ht="17.7" x14ac:dyDescent="0.55000000000000004">
      <c r="A9" s="39" t="s">
        <v>4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17.7" x14ac:dyDescent="0.55000000000000004">
      <c r="A10" s="39" t="s">
        <v>17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ht="18" thickBot="1" x14ac:dyDescent="0.6">
      <c r="A11" s="40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6">
      <c r="A12" s="41" t="s">
        <v>13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4" ht="17.7" x14ac:dyDescent="0.55000000000000004">
      <c r="A13" s="38" t="s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4" ht="17.7" x14ac:dyDescent="0.55000000000000004">
      <c r="A14" s="39" t="s">
        <v>6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8" thickBot="1" x14ac:dyDescent="0.6">
      <c r="A15" s="40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6">
      <c r="A16" s="41" t="s">
        <v>14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1:6" ht="13" thickBot="1" x14ac:dyDescent="0.45"/>
    <row r="18" spans="1:6" ht="18" thickBot="1" x14ac:dyDescent="0.6">
      <c r="A18" s="42" t="s">
        <v>21</v>
      </c>
      <c r="B18" s="43" t="e">
        <f>IRR(B16:N16)</f>
        <v>#NUM!</v>
      </c>
    </row>
    <row r="19" spans="1:6" ht="15.35" x14ac:dyDescent="0.5">
      <c r="A19" s="1"/>
      <c r="F19" s="3"/>
    </row>
    <row r="20" spans="1:6" ht="15.35" x14ac:dyDescent="0.5">
      <c r="A20" s="1"/>
      <c r="F20" s="3"/>
    </row>
    <row r="21" spans="1:6" ht="15.35" x14ac:dyDescent="0.5">
      <c r="A21" s="2"/>
      <c r="F21" s="3"/>
    </row>
    <row r="22" spans="1:6" x14ac:dyDescent="0.4">
      <c r="A22" s="2"/>
    </row>
    <row r="23" spans="1:6" x14ac:dyDescent="0.4">
      <c r="A23" s="2"/>
    </row>
    <row r="24" spans="1:6" x14ac:dyDescent="0.4">
      <c r="A24" s="1"/>
    </row>
    <row r="25" spans="1:6" x14ac:dyDescent="0.4">
      <c r="A25" s="2"/>
    </row>
    <row r="26" spans="1:6" x14ac:dyDescent="0.4">
      <c r="A26" s="2"/>
    </row>
    <row r="27" spans="1:6" x14ac:dyDescent="0.4">
      <c r="A27" s="2"/>
    </row>
    <row r="28" spans="1:6" x14ac:dyDescent="0.4">
      <c r="A28" s="2"/>
    </row>
    <row r="29" spans="1:6" x14ac:dyDescent="0.4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BaseCase</vt:lpstr>
      <vt:lpstr>Hoja blanco</vt:lpstr>
    </vt:vector>
  </TitlesOfParts>
  <Company>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József Iván Gafo</cp:lastModifiedBy>
  <dcterms:created xsi:type="dcterms:W3CDTF">2013-07-26T10:04:17Z</dcterms:created>
  <dcterms:modified xsi:type="dcterms:W3CDTF">2025-02-23T19:27:34Z</dcterms:modified>
</cp:coreProperties>
</file>