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joziv\Documents\University\2024-2025\First semester\proyectos de desarrollo de software\Proyectos\"/>
    </mc:Choice>
  </mc:AlternateContent>
  <xr:revisionPtr revIDLastSave="0" documentId="8_{64CC9F5A-9653-4A81-91D4-E507461070CD}" xr6:coauthVersionLast="47" xr6:coauthVersionMax="47" xr10:uidLastSave="{00000000-0000-0000-0000-000000000000}"/>
  <bookViews>
    <workbookView xWindow="-108" yWindow="-108" windowWidth="23256" windowHeight="12456" xr2:uid="{967C040B-DFB6-4CC0-B7A8-6066F68CABE8}"/>
  </bookViews>
  <sheets>
    <sheet name="USE CASE POINTS ESTIMATION METH" sheetId="1" r:id="rId1"/>
    <sheet name="USE CASE MODEL" sheetId="6" r:id="rId2"/>
    <sheet name="HIGH LEVEL DESCRIPTIONS" sheetId="7" r:id="rId3"/>
    <sheet name="EFFORT DISTRIBUTION" sheetId="5" r:id="rId4"/>
    <sheet name="DISTRIBUTION EFFORT FACTORS" sheetId="3" r:id="rId5"/>
  </sheets>
  <definedNames>
    <definedName name="EF">'USE CASE POINTS ESTIMATION METH'!$C$46</definedName>
    <definedName name="estimacionEsfuerzo">'USE CASE POINTS ESTIMATION METH'!$E$52</definedName>
    <definedName name="TAW">'USE CASE POINTS ESTIMATION METH'!$C$9</definedName>
    <definedName name="TBF">'USE CASE POINTS ESTIMATION METH'!$C$15</definedName>
    <definedName name="TCF">'USE CASE POINTS ESTIMATION METH'!$C$34</definedName>
    <definedName name="UUCP">'USE CASE POINTS ESTIMATION METH'!$C$17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1" l="1"/>
  <c r="G38" i="1"/>
  <c r="E39" i="1"/>
  <c r="G39" i="1"/>
  <c r="G13" i="3"/>
  <c r="F13" i="3"/>
  <c r="E13" i="3"/>
  <c r="D13" i="3"/>
  <c r="C13" i="3"/>
  <c r="H5" i="3"/>
  <c r="B13" i="3"/>
  <c r="E12" i="1"/>
  <c r="E13" i="1"/>
  <c r="E6" i="1"/>
  <c r="E7" i="1"/>
  <c r="E8" i="1"/>
  <c r="E14" i="1"/>
  <c r="E20" i="1"/>
  <c r="E21" i="1"/>
  <c r="E22" i="1"/>
  <c r="E23" i="1"/>
  <c r="E24" i="1"/>
  <c r="E25" i="1"/>
  <c r="E26" i="1"/>
  <c r="E27" i="1"/>
  <c r="E28" i="1"/>
  <c r="E29" i="1"/>
  <c r="E30" i="1"/>
  <c r="E31" i="1"/>
  <c r="E32" i="1"/>
  <c r="E37" i="1"/>
  <c r="G37" i="1"/>
  <c r="E40" i="1"/>
  <c r="E41" i="1"/>
  <c r="G41" i="1"/>
  <c r="E42" i="1"/>
  <c r="G42" i="1"/>
  <c r="E43" i="1"/>
  <c r="G43" i="1"/>
  <c r="E44" i="1"/>
  <c r="G44" i="1"/>
  <c r="G40" i="1"/>
  <c r="G45" i="1" s="1"/>
  <c r="E49" i="1" s="1"/>
  <c r="C45" i="1"/>
  <c r="C46" i="1"/>
  <c r="C33" i="1" l="1"/>
  <c r="C34" i="1" s="1"/>
  <c r="C15" i="1"/>
  <c r="C9" i="1"/>
  <c r="C17" i="1" s="1"/>
  <c r="E48" i="1" s="1"/>
  <c r="E50" i="1" s="1"/>
  <c r="B70" i="1" s="1"/>
  <c r="C70" i="1" l="1"/>
  <c r="D70" i="1" s="1"/>
  <c r="B73" i="1"/>
  <c r="G54" i="1" l="1"/>
  <c r="B72" i="1"/>
  <c r="C72" i="1" s="1"/>
  <c r="D72" i="1" s="1"/>
  <c r="B71" i="1"/>
  <c r="C71" i="1" s="1"/>
  <c r="D71" i="1" s="1"/>
  <c r="B68" i="1"/>
  <c r="E52" i="1"/>
  <c r="B69" i="1"/>
  <c r="C69" i="1" s="1"/>
  <c r="D69" i="1" s="1"/>
  <c r="B5" i="5" l="1"/>
  <c r="E5" i="5"/>
  <c r="D5" i="5"/>
  <c r="G5" i="5"/>
  <c r="E53" i="1"/>
  <c r="C5" i="5"/>
  <c r="F5" i="5"/>
  <c r="E68" i="1"/>
  <c r="F68" i="1" s="1"/>
  <c r="C68" i="1"/>
  <c r="C73" i="1" l="1"/>
  <c r="D73" i="1" s="1"/>
  <c r="D74" i="1" s="1"/>
  <c r="D68" i="1"/>
  <c r="F11" i="5"/>
  <c r="F10" i="5"/>
  <c r="F7" i="5"/>
  <c r="F12" i="5"/>
  <c r="F9" i="5"/>
  <c r="F6" i="5"/>
  <c r="F8" i="5"/>
  <c r="C9" i="5"/>
  <c r="C8" i="5"/>
  <c r="C6" i="5"/>
  <c r="C11" i="5"/>
  <c r="C10" i="5"/>
  <c r="C12" i="5"/>
  <c r="C7" i="5"/>
  <c r="E54" i="1"/>
  <c r="E55" i="1" s="1"/>
  <c r="E56" i="1" s="1"/>
  <c r="G11" i="5"/>
  <c r="G7" i="5"/>
  <c r="G12" i="5"/>
  <c r="G9" i="5"/>
  <c r="G8" i="5"/>
  <c r="G10" i="5"/>
  <c r="G6" i="5"/>
  <c r="G13" i="5" s="1"/>
  <c r="D6" i="5"/>
  <c r="D11" i="5"/>
  <c r="D9" i="5"/>
  <c r="D7" i="5"/>
  <c r="D12" i="5"/>
  <c r="D10" i="5"/>
  <c r="D8" i="5"/>
  <c r="E9" i="5"/>
  <c r="E11" i="5"/>
  <c r="E7" i="5"/>
  <c r="E6" i="5"/>
  <c r="E8" i="5"/>
  <c r="E10" i="5"/>
  <c r="E12" i="5"/>
  <c r="B11" i="5"/>
  <c r="H5" i="5"/>
  <c r="B12" i="5"/>
  <c r="B9" i="5"/>
  <c r="B8" i="5"/>
  <c r="B7" i="5"/>
  <c r="B6" i="5"/>
  <c r="B10" i="5"/>
  <c r="B13" i="5" l="1"/>
  <c r="E13" i="5"/>
  <c r="D13" i="5"/>
  <c r="C13" i="5"/>
  <c r="F13" i="5"/>
  <c r="H13" i="5" l="1"/>
</calcChain>
</file>

<file path=xl/sharedStrings.xml><?xml version="1.0" encoding="utf-8"?>
<sst xmlns="http://schemas.openxmlformats.org/spreadsheetml/2006/main" count="297" uniqueCount="172">
  <si>
    <t>Use Case Point Estimation Worksheet</t>
  </si>
  <si>
    <t>Project Name: PeRLa</t>
  </si>
  <si>
    <t>Project Manager Name:</t>
  </si>
  <si>
    <t>Unadjusted Actor Weighting Table</t>
  </si>
  <si>
    <t>Description</t>
  </si>
  <si>
    <t>Weight</t>
  </si>
  <si>
    <t>Number</t>
  </si>
  <si>
    <t>Value</t>
  </si>
  <si>
    <t>Comment</t>
  </si>
  <si>
    <t>Simple</t>
  </si>
  <si>
    <t>External System with well-defined API</t>
  </si>
  <si>
    <t>Average</t>
  </si>
  <si>
    <t>External System using a protocol-based interface, e.g., HTTP, TCT/IP, or a database</t>
  </si>
  <si>
    <t>Complex</t>
  </si>
  <si>
    <t>Human</t>
  </si>
  <si>
    <t>Unadjusted Actor Weight Total (UAW)</t>
  </si>
  <si>
    <t>Unadjusted Use Case Weighting Table (Based on the number of transactions on each Use case)</t>
  </si>
  <si>
    <t>1 – 3 transactions</t>
  </si>
  <si>
    <t>Should we add 10?</t>
  </si>
  <si>
    <t>4 – 7 transactions</t>
  </si>
  <si>
    <t>&gt; 7 transactions</t>
  </si>
  <si>
    <t>Unadjusted Use Case Weight Total (UUCW)</t>
  </si>
  <si>
    <r>
      <t>Unadjusted Use Case Points (UUCP) =</t>
    </r>
    <r>
      <rPr>
        <sz val="9"/>
        <rFont val="Arial"/>
        <family val="2"/>
      </rPr>
      <t xml:space="preserve"> </t>
    </r>
    <r>
      <rPr>
        <b/>
        <sz val="9"/>
        <rFont val="Arial"/>
        <family val="2"/>
      </rPr>
      <t>UAW + UUCW</t>
    </r>
  </si>
  <si>
    <t>Technical Complexity Factors</t>
  </si>
  <si>
    <t>Scale</t>
  </si>
  <si>
    <t>Rationale</t>
  </si>
  <si>
    <t>Distributed system</t>
  </si>
  <si>
    <t>0=no important  5=essential</t>
  </si>
  <si>
    <t>El sistema tiene una arquitectura cliente-servidor, por lo que contaremos con un sistema distribuido con una complejidad media.</t>
  </si>
  <si>
    <t>Response time or throughput performance objectives</t>
  </si>
  <si>
    <t>El sistema tiene restricciones en cuanto al tiempo de respuesta pero no son muy estrictas.</t>
  </si>
  <si>
    <t>End-user online efficiency</t>
  </si>
  <si>
    <t>Algunos roles necesitan ser relacionados con el sistema para que funcione correctamente.</t>
  </si>
  <si>
    <t>Complex internal processing</t>
  </si>
  <si>
    <t>Nuestro sistema no realiza cálculos complejos pero maneja una serie de datos que requieren un grado de conocimiento para entenderlos.</t>
  </si>
  <si>
    <t>Reusability of code</t>
  </si>
  <si>
    <t>El código del sistema puede ser reutilizado en sistemas similares pero la reutilización del mismo no es uno de nuestros objetivos.</t>
  </si>
  <si>
    <t>Easy to install</t>
  </si>
  <si>
    <t>La dificultad de la instalación es muy baja.</t>
  </si>
  <si>
    <t>Ease of use</t>
  </si>
  <si>
    <t>El sistema debe ser fácil de utilizar para todo tipo de usuarios con cualquier nivel de conocimiento tecnológico.</t>
  </si>
  <si>
    <t>Portability</t>
  </si>
  <si>
    <t>Es necesario que nuestro sistema pueda ser usado por otras empresas en situaciones similares y sin importar la plataforma de uso.</t>
  </si>
  <si>
    <t>Ease of change</t>
  </si>
  <si>
    <t>El sistema está diseñado para facilitar las actualizaciones y que no afecten a las funcionalidades de la aplicación.</t>
  </si>
  <si>
    <t>Concurrency</t>
  </si>
  <si>
    <t>La concurrencia es una de las mayores prioridades de nuestro sistema, permitiendo el acceso a múltiples usuarios al mismo tiempo.</t>
  </si>
  <si>
    <t>Special security objectives included</t>
  </si>
  <si>
    <t>Debido a la naturaleza de nuestros clientes y de los datos personales que podemos almacenar, es de gran importancia priorizar la seguridad del sistema.</t>
  </si>
  <si>
    <t>Direct access for third parties</t>
  </si>
  <si>
    <t>Sólo tendrán acceso los usuarios que hayan contratado nuestro servicio.</t>
  </si>
  <si>
    <t>Special User training required</t>
  </si>
  <si>
    <t>No es necesario entrenar a los usuarios pero el sistema debería contar con un tutorial o una explicación del uso correcto de la aplicación.</t>
  </si>
  <si>
    <t>Technical Factor Value (TFactor)</t>
  </si>
  <si>
    <t>Technical Complexity Factor (TCF) = 0.6 + (0.01 * TFactor)</t>
  </si>
  <si>
    <t>Environmental Factors (affected by the team)</t>
  </si>
  <si>
    <t>Scale 0 to 5</t>
  </si>
  <si>
    <t>Experience/Stability</t>
  </si>
  <si>
    <t>Familiarity with system development process being used</t>
  </si>
  <si>
    <t>0 = no experience , 3 = mid experience, 5= expert</t>
  </si>
  <si>
    <t>El nivel de experiencia de nuestro equipo con la metodología es medio.</t>
  </si>
  <si>
    <t>Application experience</t>
  </si>
  <si>
    <t>Para asegurarnos de que el funcionamiento de la aplicación sea correcto necesitaremos un equipo con un buen nivel de conocimientos.</t>
  </si>
  <si>
    <t>Object-oriented experience</t>
  </si>
  <si>
    <t>Debido a que trabajaremos con programación orientada a objetos, necesitaremos un grado de experiencia en este tipo de sistemas.</t>
  </si>
  <si>
    <t>Lead analyst capability</t>
  </si>
  <si>
    <t>No tendremos un analista jefe. Los analistas de nuestro equipo de trabajo tendrán unas capacidades estándar.</t>
  </si>
  <si>
    <t>Motivation</t>
  </si>
  <si>
    <t>0 = none, 3 = mid, 5= high</t>
  </si>
  <si>
    <t>El nivel de motivación es elevado.</t>
  </si>
  <si>
    <t>Requirements stability</t>
  </si>
  <si>
    <t>0 = completelly unstable, 5 = completelly stable</t>
  </si>
  <si>
    <t>El sistema cuenta con las funcionalidades esenciales para cumplir con los objetivos propuestos. Aún así, el sistema está abierto a realizar cambios.</t>
  </si>
  <si>
    <t>Part time staff</t>
  </si>
  <si>
    <t>0 = full time, 5 = part time</t>
  </si>
  <si>
    <t>Todo nuestro equipo trabaja a tiempo completo.</t>
  </si>
  <si>
    <t>Difficulty of programming language</t>
  </si>
  <si>
    <t>0 = easy , 3 = mid, 5=difficult</t>
  </si>
  <si>
    <t>-1</t>
  </si>
  <si>
    <t>Los lenguajes que utilizamos son de una dificultad media.</t>
  </si>
  <si>
    <t>Environmental Factor Value (EFactor)</t>
  </si>
  <si>
    <t>Environmental Factor (EF) = 1.4 + (-0.03 * EFactor)</t>
  </si>
  <si>
    <t>Adjusted Use Case Points (UCP) = UUCP * TCF * EF</t>
  </si>
  <si>
    <t xml:space="preserve">Person Hour Mulitiplier (PHM) (Per use case) </t>
  </si>
  <si>
    <t>* A value of 0 means too risky to proceed</t>
  </si>
  <si>
    <t>hours.use-case</t>
  </si>
  <si>
    <t>Effort in Person Hour = UCP * PHM (just coding)</t>
  </si>
  <si>
    <t>person.hour</t>
  </si>
  <si>
    <t>Factor de Ajuste de Contingencia</t>
  </si>
  <si>
    <t>**Entre 0-100%</t>
  </si>
  <si>
    <t>Effort in Person Hour for the whole project</t>
  </si>
  <si>
    <t>Effort in Person Month for the whole project</t>
  </si>
  <si>
    <t>PM</t>
  </si>
  <si>
    <t>Time estimated using COCOMO II Organic Mode</t>
  </si>
  <si>
    <r>
      <t>Tdev=2.5(PM)</t>
    </r>
    <r>
      <rPr>
        <vertAlign val="superscript"/>
        <sz val="10"/>
        <rFont val="Arial"/>
        <family val="2"/>
      </rPr>
      <t>0.38</t>
    </r>
  </si>
  <si>
    <t>Months</t>
  </si>
  <si>
    <t>time calculated with fixed people</t>
  </si>
  <si>
    <t>Average Team Size (Full Time)</t>
  </si>
  <si>
    <t>Team Size =PM/Tdev</t>
  </si>
  <si>
    <t>People</t>
  </si>
  <si>
    <t>fixed people</t>
  </si>
  <si>
    <t>Cost</t>
  </si>
  <si>
    <t>Euros</t>
  </si>
  <si>
    <t>Hours worked per month</t>
  </si>
  <si>
    <t>120</t>
  </si>
  <si>
    <t>Average Monthly Salary (euros)</t>
  </si>
  <si>
    <t>3000</t>
  </si>
  <si>
    <t>Phase</t>
  </si>
  <si>
    <t>Percentage</t>
  </si>
  <si>
    <t>Analysis</t>
  </si>
  <si>
    <t>Design</t>
  </si>
  <si>
    <t>Coding</t>
  </si>
  <si>
    <t>Test</t>
  </si>
  <si>
    <t>Extra (other activities like management and control)</t>
  </si>
  <si>
    <t>Person.hour</t>
  </si>
  <si>
    <t>Person.Month</t>
  </si>
  <si>
    <t>MONTHS</t>
  </si>
  <si>
    <t>Total</t>
  </si>
  <si>
    <t>PLUS installation</t>
  </si>
  <si>
    <t>Nombre</t>
  </si>
  <si>
    <t>Actores</t>
  </si>
  <si>
    <t>Tipo</t>
  </si>
  <si>
    <t>Primario, Esencial</t>
  </si>
  <si>
    <t>Descripción</t>
  </si>
  <si>
    <t>Grupo de Trabajo</t>
  </si>
  <si>
    <t>I1</t>
  </si>
  <si>
    <t>E1</t>
  </si>
  <si>
    <t>E2</t>
  </si>
  <si>
    <t>C1</t>
  </si>
  <si>
    <t>C2</t>
  </si>
  <si>
    <t>T1</t>
  </si>
  <si>
    <t xml:space="preserve">Total Horas Persona </t>
  </si>
  <si>
    <t>Gestión del Proyecto</t>
  </si>
  <si>
    <t>Gestión de Requerimientos</t>
  </si>
  <si>
    <t>Análisis y Diseño</t>
  </si>
  <si>
    <t>Implementación y Pruebas</t>
  </si>
  <si>
    <t>Gestión de la Configuración</t>
  </si>
  <si>
    <t>Implantación</t>
  </si>
  <si>
    <t>Mejoramiento Proceso Software</t>
  </si>
  <si>
    <t>Factor de Distribución de Esfuerzo</t>
  </si>
  <si>
    <t>CU1. Login</t>
  </si>
  <si>
    <t>Empleado</t>
  </si>
  <si>
    <t>Un empleado de la empresa entra en el sistema y le es dada la opción de registrarse o iniciar sesión. Si elige registrarse, se le requiere rellenar un formulario con usuario, contraseña y otros datos personales o de la empresa, tras lo que queda registrado en el sistema. Estando registrado puede iniciar sesión con usuario y contraseña. En ambos casos puede simplificar el proceso con cuentas de terceros (Google)</t>
  </si>
  <si>
    <t xml:space="preserve"> </t>
  </si>
  <si>
    <t>CU2. Consultar información</t>
  </si>
  <si>
    <t>Un empleado registrado entra en el sistema y se le muestra información de PRL relevante en su empresa (la cual ya habrá usado el sistema de recomendación). El empleado navega a través de los menús para ver otra información y acceder a otras secciones, como el chatbot, videos y cursos.</t>
  </si>
  <si>
    <t>CU3. Utilizar sistema de recomendación</t>
  </si>
  <si>
    <t>Empresa</t>
  </si>
  <si>
    <t>Se rellena un formulario por el cual se permite a la empresa acceder a un sistema de recomendación de contenidos relacionados con la prevención de riesgos laborales. Una vez registrado o iniciado sesión, el usuario recibe recomendaciones personalizadas de videos en función de su puesto de trabajo y las actividades que realiza. </t>
  </si>
  <si>
    <t>CU4. Usar chatbot</t>
  </si>
  <si>
    <t>Empleados, API GPT-4</t>
  </si>
  <si>
    <t>Los empleados son capaces de consultar un servicio chatbot en línea sobre tareas concretas y sus riesgos. Aparte de otras cuestiones legislativas de PRL. El chatbot se encuentra apoyado por una API GPT-4 cuya licencia nosotros pagamos. El modelo de IA está entrenado con una amplia base de datos de accidentes laborales aparte de información relativa a legislación. De tal forma que pueda cubrir toda clase de consultas acerca de PRL y situaciones específicas.</t>
  </si>
  <si>
    <t>CU5. Ver vídeos interactivos</t>
  </si>
  <si>
    <t>Empleados</t>
  </si>
  <si>
    <t>Un empleado accede a la sección de vídeos interactivos y selecciona uno para ver. Durante la visualización del vídeo, se presentan algunas preguntas a modo de cuestionario y otros puntos de acción para tomar decisiones en tiempo real.</t>
  </si>
  <si>
    <t>CU6. Realizar cursos</t>
  </si>
  <si>
    <t>Acceso y realización de cursos formativos referentes a PRL. Están organizados por temáticas y son de dificultad incremental. No todos los empleados reciben los mismos cursos, sino que su selección está personalizada referente al tipo de puesto de trabajo que desempeña el empleado.</t>
  </si>
  <si>
    <t>CU7. Realizar tests</t>
  </si>
  <si>
    <t>Acceso y realización de tests temáticos tras la formación. La disponibilidad de cada uno de ellos depende del avance realizado por el usuario en sus vídeos y cursos. De manera que los tests se adecúen a la formación realizada hasta ahora por el empleado.</t>
  </si>
  <si>
    <t>CU8. Actualizar sistema de puntos</t>
  </si>
  <si>
    <t>Tiene en cuenta la realización de tests por parte de cada usuario para actualizar su cantidad correspondiente de puntos. Se lleva a cabo mediante un uso automatizado de funciones matemáticas implementadas en el código.</t>
  </si>
  <si>
    <t>CU9. Actualizar ranking</t>
  </si>
  <si>
    <t>Tiene en cuenta la actualización de puntos de cada empleado para actualizar su posición en el ranking. Se lleva a cabo mediante un uso automatizado de estructuras de datos y algoritmos para modificarlas.</t>
  </si>
  <si>
    <t>CU10. Ver el ranking</t>
  </si>
  <si>
    <t>Acceder y visualizar un ranking de empresas a nivel nacional. Por defecto y ahorro de recursos de primeras solo se visualizan los primeros puestos, aunque cuenta con un buscador para encontrar empresas concretas. Por muy bajo que esté el marcador de la propia empresa siempre podrá visualizar la suya propia como si fuera la última visible.</t>
  </si>
  <si>
    <t>CU11. Ver la lista de empleados</t>
  </si>
  <si>
    <t>Acceder y visualizar una lista completa de todos sus empleados, ordenada por la cantidad de puntos acumulada por cada uno.</t>
  </si>
  <si>
    <t>CU12. Ver los puntos de los empleados</t>
  </si>
  <si>
    <t>Acceder y visualizar un menú desplegable por cada empleado que muestra sus puntos, cuando los consiguió cronológicamente y algunos datos estadísticos más de su desempeño.</t>
  </si>
  <si>
    <t>CU13. Línea directa</t>
  </si>
  <si>
    <t>Empresa, profesional de PRL</t>
  </si>
  <si>
    <t>Conectar de manera directa un canal de comunicación entre la empresa y un profesional disponible de PRL. Preferentemente se trata de una vía oral aunque también está disponible un servicio de mensajes de texto.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</si>
</sst>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2">
    <font>
      <sz val="10"/>
      <name val="Arial"/>
    </font>
    <font>
      <sz val="10"/>
      <name val="Arial"/>
      <family val="2"/>
    </font>
    <font>
      <u/>
      <sz val="10"/>
      <name val="Arial"/>
      <family val="2"/>
    </font>
    <font>
      <b/>
      <sz val="10"/>
      <name val="Arial"/>
      <family val="2"/>
    </font>
    <font>
      <sz val="10"/>
      <name val="Arial"/>
      <family val="2"/>
    </font>
    <font>
      <b/>
      <sz val="10"/>
      <color indexed="9"/>
      <name val="Arial"/>
      <family val="2"/>
    </font>
    <font>
      <vertAlign val="superscript"/>
      <sz val="10"/>
      <name val="Arial"/>
      <family val="2"/>
    </font>
    <font>
      <sz val="9"/>
      <name val="Arial"/>
      <family val="2"/>
    </font>
    <font>
      <sz val="9"/>
      <name val="airal"/>
    </font>
    <font>
      <b/>
      <sz val="9"/>
      <name val="Arial"/>
      <family val="2"/>
    </font>
    <font>
      <sz val="9"/>
      <name val="Arual"/>
    </font>
    <font>
      <b/>
      <sz val="14"/>
      <color theme="0"/>
      <name val="Arial"/>
      <family val="2"/>
    </font>
    <font>
      <sz val="16"/>
      <color rgb="FF000000"/>
      <name val="Century Gothic"/>
      <family val="2"/>
    </font>
    <font>
      <b/>
      <i/>
      <u/>
      <sz val="16"/>
      <color rgb="FFFFFFFF"/>
      <name val="Century Gothic"/>
      <family val="2"/>
    </font>
    <font>
      <b/>
      <sz val="9"/>
      <color rgb="FFFFFFFF"/>
      <name val="Century Gothic"/>
      <family val="2"/>
    </font>
    <font>
      <b/>
      <sz val="16"/>
      <color rgb="FFFFFFFF"/>
      <name val="Century Gothic"/>
      <family val="2"/>
    </font>
    <font>
      <b/>
      <sz val="16"/>
      <color rgb="FF000000"/>
      <name val="Century Gothic"/>
      <family val="2"/>
    </font>
    <font>
      <i/>
      <u/>
      <sz val="16"/>
      <color rgb="FF000000"/>
      <name val="Century Gothic"/>
      <family val="2"/>
    </font>
    <font>
      <b/>
      <sz val="12"/>
      <color rgb="FF000000"/>
      <name val="Calibri"/>
      <family val="2"/>
      <charset val="1"/>
    </font>
    <font>
      <sz val="10"/>
      <color rgb="FF000000"/>
      <name val="Arial"/>
      <family val="2"/>
    </font>
    <font>
      <b/>
      <sz val="12"/>
      <color rgb="FF000000"/>
      <name val="Calibri"/>
      <family val="2"/>
    </font>
    <font>
      <sz val="12"/>
      <color rgb="FF000000"/>
      <name val="Calibri"/>
      <family val="2"/>
    </font>
  </fonts>
  <fills count="16">
    <fill>
      <patternFill patternType="none"/>
    </fill>
    <fill>
      <patternFill patternType="gray125"/>
    </fill>
    <fill>
      <patternFill patternType="solid">
        <fgColor theme="3"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DCE0DE"/>
        <bgColor indexed="64"/>
      </patternFill>
    </fill>
    <fill>
      <patternFill patternType="solid">
        <fgColor rgb="FFEEF0EF"/>
        <bgColor indexed="64"/>
      </patternFill>
    </fill>
    <fill>
      <patternFill patternType="solid">
        <fgColor rgb="FF93A299"/>
        <bgColor indexed="64"/>
      </patternFill>
    </fill>
    <fill>
      <patternFill patternType="solid">
        <fgColor rgb="FFFFFF00"/>
        <bgColor indexed="64"/>
      </patternFill>
    </fill>
    <fill>
      <patternFill patternType="solid">
        <fgColor theme="6"/>
        <bgColor indexed="64"/>
      </patternFill>
    </fill>
    <fill>
      <patternFill patternType="solid">
        <fgColor rgb="FF00B0F0"/>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D8D8D8"/>
        <bgColor rgb="FFD8D8D8"/>
      </patternFill>
    </fill>
    <fill>
      <patternFill patternType="solid">
        <fgColor rgb="FFFFE599"/>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top style="medium">
        <color rgb="FFFFFFFF"/>
      </top>
      <bottom style="thick">
        <color rgb="FFFFFFFF"/>
      </bottom>
      <diagonal/>
    </border>
    <border>
      <left style="medium">
        <color rgb="FFFFFFFF"/>
      </left>
      <right/>
      <top style="thick">
        <color rgb="FFFFFFFF"/>
      </top>
      <bottom style="medium">
        <color rgb="FFFFFFFF"/>
      </bottom>
      <diagonal/>
    </border>
    <border>
      <left style="medium">
        <color rgb="FFFFFFFF"/>
      </left>
      <right/>
      <top style="medium">
        <color rgb="FFFFFFFF"/>
      </top>
      <bottom style="medium">
        <color rgb="FFFFFFFF"/>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9">
    <xf numFmtId="0" fontId="0" fillId="0" borderId="0" xfId="0"/>
    <xf numFmtId="0" fontId="3" fillId="0" borderId="0" xfId="0" applyFont="1"/>
    <xf numFmtId="0" fontId="0" fillId="0" borderId="0" xfId="0" applyAlignment="1">
      <alignment horizontal="right"/>
    </xf>
    <xf numFmtId="49" fontId="0" fillId="0" borderId="0" xfId="0" applyNumberFormat="1" applyAlignment="1">
      <alignment wrapText="1"/>
    </xf>
    <xf numFmtId="0" fontId="0" fillId="0" borderId="0" xfId="0" applyAlignment="1" applyProtection="1">
      <alignment wrapText="1"/>
      <protection locked="0"/>
    </xf>
    <xf numFmtId="0" fontId="0" fillId="0" borderId="0" xfId="0" applyAlignment="1">
      <alignment wrapText="1"/>
    </xf>
    <xf numFmtId="0" fontId="4" fillId="0" borderId="0" xfId="0" applyFont="1" applyAlignment="1">
      <alignment wrapText="1"/>
    </xf>
    <xf numFmtId="49" fontId="4" fillId="0" borderId="0" xfId="0" applyNumberFormat="1" applyFont="1" applyAlignment="1">
      <alignment wrapText="1"/>
    </xf>
    <xf numFmtId="0" fontId="4" fillId="0" borderId="0" xfId="0" applyFont="1" applyAlignment="1">
      <alignment horizontal="right"/>
    </xf>
    <xf numFmtId="0" fontId="4" fillId="0" borderId="0" xfId="0" applyFont="1"/>
    <xf numFmtId="0" fontId="4" fillId="0" borderId="0" xfId="0" applyFont="1" applyAlignment="1" applyProtection="1">
      <alignment wrapText="1"/>
      <protection locked="0"/>
    </xf>
    <xf numFmtId="49" fontId="4" fillId="0" borderId="1" xfId="0" applyNumberFormat="1" applyFont="1" applyBorder="1" applyAlignment="1">
      <alignment wrapText="1"/>
    </xf>
    <xf numFmtId="49" fontId="4" fillId="0" borderId="2" xfId="0" applyNumberFormat="1"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49" fontId="4" fillId="0" borderId="6" xfId="0" applyNumberFormat="1" applyFont="1" applyBorder="1" applyAlignment="1">
      <alignment wrapText="1"/>
    </xf>
    <xf numFmtId="0" fontId="11" fillId="2" borderId="0" xfId="0" applyFont="1" applyFill="1" applyAlignment="1">
      <alignment horizontal="center" wrapText="1"/>
    </xf>
    <xf numFmtId="0" fontId="5" fillId="2" borderId="0" xfId="0" applyFont="1" applyFill="1" applyAlignment="1">
      <alignment horizontal="left"/>
    </xf>
    <xf numFmtId="0" fontId="3" fillId="3" borderId="7" xfId="0" applyFont="1" applyFill="1" applyBorder="1" applyAlignment="1">
      <alignment wrapText="1"/>
    </xf>
    <xf numFmtId="49" fontId="3" fillId="3" borderId="8" xfId="0" applyNumberFormat="1" applyFont="1" applyFill="1" applyBorder="1" applyAlignment="1">
      <alignment wrapText="1"/>
    </xf>
    <xf numFmtId="0" fontId="3" fillId="3" borderId="8" xfId="0" applyFont="1" applyFill="1" applyBorder="1" applyAlignment="1">
      <alignment horizontal="right"/>
    </xf>
    <xf numFmtId="0" fontId="3" fillId="3" borderId="8" xfId="0" applyFont="1" applyFill="1" applyBorder="1" applyAlignment="1">
      <alignment wrapText="1"/>
    </xf>
    <xf numFmtId="0" fontId="3" fillId="3" borderId="8" xfId="0" applyFont="1" applyFill="1" applyBorder="1"/>
    <xf numFmtId="0" fontId="3" fillId="3" borderId="9" xfId="0" applyFont="1" applyFill="1" applyBorder="1" applyAlignment="1">
      <alignment wrapText="1"/>
    </xf>
    <xf numFmtId="0" fontId="3" fillId="3" borderId="8" xfId="0" applyFont="1" applyFill="1" applyBorder="1" applyAlignment="1" applyProtection="1">
      <alignment wrapText="1"/>
      <protection locked="0"/>
    </xf>
    <xf numFmtId="0" fontId="3" fillId="3" borderId="9" xfId="0" applyFont="1" applyFill="1" applyBorder="1" applyAlignment="1" applyProtection="1">
      <alignment wrapText="1"/>
      <protection locked="0"/>
    </xf>
    <xf numFmtId="0" fontId="3" fillId="3" borderId="10" xfId="0" applyFont="1" applyFill="1" applyBorder="1" applyAlignment="1" applyProtection="1">
      <alignment wrapText="1"/>
      <protection locked="0"/>
    </xf>
    <xf numFmtId="0" fontId="3" fillId="3" borderId="11" xfId="0" applyFont="1" applyFill="1" applyBorder="1" applyAlignment="1">
      <alignment wrapText="1"/>
    </xf>
    <xf numFmtId="0" fontId="3" fillId="3" borderId="12" xfId="0" applyFont="1" applyFill="1" applyBorder="1" applyAlignment="1" applyProtection="1">
      <alignment wrapText="1"/>
      <protection locked="0"/>
    </xf>
    <xf numFmtId="0" fontId="3" fillId="3" borderId="13" xfId="0" applyFont="1" applyFill="1" applyBorder="1" applyAlignment="1" applyProtection="1">
      <alignment wrapText="1"/>
      <protection locked="0"/>
    </xf>
    <xf numFmtId="0" fontId="3" fillId="3" borderId="9" xfId="0" applyFont="1" applyFill="1" applyBorder="1"/>
    <xf numFmtId="49" fontId="4" fillId="3" borderId="14" xfId="0" applyNumberFormat="1" applyFont="1" applyFill="1" applyBorder="1" applyAlignment="1">
      <alignment wrapText="1"/>
    </xf>
    <xf numFmtId="0" fontId="4" fillId="3" borderId="14" xfId="0" applyFont="1" applyFill="1" applyBorder="1" applyAlignment="1">
      <alignment horizontal="right"/>
    </xf>
    <xf numFmtId="0" fontId="4" fillId="3" borderId="14" xfId="0" applyFont="1" applyFill="1" applyBorder="1" applyAlignment="1" applyProtection="1">
      <alignment wrapText="1"/>
      <protection locked="0"/>
    </xf>
    <xf numFmtId="0" fontId="4" fillId="3" borderId="14" xfId="0" applyFont="1" applyFill="1" applyBorder="1"/>
    <xf numFmtId="0" fontId="4" fillId="3" borderId="15" xfId="0" applyFont="1" applyFill="1" applyBorder="1" applyAlignment="1" applyProtection="1">
      <alignment wrapText="1"/>
      <protection locked="0"/>
    </xf>
    <xf numFmtId="0" fontId="4" fillId="3" borderId="16" xfId="0" applyFont="1" applyFill="1" applyBorder="1" applyAlignment="1">
      <alignment wrapText="1"/>
    </xf>
    <xf numFmtId="49" fontId="4" fillId="3" borderId="0" xfId="0" applyNumberFormat="1" applyFont="1" applyFill="1" applyAlignment="1">
      <alignment wrapText="1"/>
    </xf>
    <xf numFmtId="0" fontId="4" fillId="3" borderId="0" xfId="0" applyFont="1" applyFill="1" applyAlignment="1">
      <alignment horizontal="right"/>
    </xf>
    <xf numFmtId="0" fontId="4" fillId="3" borderId="0" xfId="0" applyFont="1" applyFill="1" applyAlignment="1" applyProtection="1">
      <alignment wrapText="1"/>
      <protection locked="0"/>
    </xf>
    <xf numFmtId="0" fontId="4" fillId="3" borderId="0" xfId="0" applyFont="1" applyFill="1"/>
    <xf numFmtId="0" fontId="4" fillId="3" borderId="17" xfId="0" applyFont="1" applyFill="1" applyBorder="1" applyAlignment="1" applyProtection="1">
      <alignment wrapText="1"/>
      <protection locked="0"/>
    </xf>
    <xf numFmtId="49" fontId="0" fillId="3" borderId="0" xfId="0" applyNumberFormat="1" applyFill="1" applyAlignment="1">
      <alignment wrapText="1"/>
    </xf>
    <xf numFmtId="0" fontId="0" fillId="3" borderId="0" xfId="0" applyFill="1" applyAlignment="1">
      <alignment horizontal="right"/>
    </xf>
    <xf numFmtId="0" fontId="0" fillId="3" borderId="0" xfId="0" applyFill="1" applyAlignment="1" applyProtection="1">
      <alignment wrapText="1"/>
      <protection locked="0"/>
    </xf>
    <xf numFmtId="0" fontId="0" fillId="3" borderId="0" xfId="0" applyFill="1"/>
    <xf numFmtId="0" fontId="4" fillId="3" borderId="18" xfId="0" applyFont="1" applyFill="1" applyBorder="1" applyAlignment="1">
      <alignment wrapText="1"/>
    </xf>
    <xf numFmtId="0" fontId="0" fillId="3" borderId="19" xfId="0" applyFill="1" applyBorder="1" applyAlignment="1">
      <alignment horizontal="right"/>
    </xf>
    <xf numFmtId="0" fontId="0" fillId="3" borderId="19" xfId="0" applyFill="1" applyBorder="1" applyAlignment="1" applyProtection="1">
      <alignment wrapText="1"/>
      <protection locked="0"/>
    </xf>
    <xf numFmtId="0" fontId="0" fillId="3" borderId="19" xfId="0" applyFill="1" applyBorder="1"/>
    <xf numFmtId="0" fontId="4" fillId="4" borderId="2" xfId="0" applyFont="1" applyFill="1" applyBorder="1" applyAlignment="1">
      <alignment horizontal="right"/>
    </xf>
    <xf numFmtId="0" fontId="4" fillId="4" borderId="1" xfId="0" applyFont="1" applyFill="1" applyBorder="1" applyAlignment="1">
      <alignment horizontal="right"/>
    </xf>
    <xf numFmtId="0" fontId="4" fillId="4" borderId="6" xfId="0" applyFont="1" applyFill="1" applyBorder="1" applyAlignment="1">
      <alignment horizontal="right"/>
    </xf>
    <xf numFmtId="0" fontId="4" fillId="4" borderId="2" xfId="0" applyFont="1" applyFill="1" applyBorder="1"/>
    <xf numFmtId="0" fontId="4" fillId="4" borderId="1" xfId="0" applyFont="1" applyFill="1" applyBorder="1"/>
    <xf numFmtId="0" fontId="2" fillId="4" borderId="6" xfId="0" applyFont="1" applyFill="1" applyBorder="1"/>
    <xf numFmtId="49" fontId="4" fillId="4" borderId="2" xfId="0" applyNumberFormat="1" applyFont="1" applyFill="1" applyBorder="1" applyAlignment="1">
      <alignment horizontal="right" wrapText="1"/>
    </xf>
    <xf numFmtId="49" fontId="4" fillId="4" borderId="1" xfId="0" applyNumberFormat="1" applyFont="1" applyFill="1" applyBorder="1" applyAlignment="1">
      <alignment horizontal="right" wrapText="1"/>
    </xf>
    <xf numFmtId="49" fontId="4" fillId="4" borderId="6" xfId="0" applyNumberFormat="1" applyFont="1" applyFill="1" applyBorder="1" applyAlignment="1">
      <alignment horizontal="right" wrapText="1"/>
    </xf>
    <xf numFmtId="0" fontId="4" fillId="5" borderId="2" xfId="0" applyFont="1" applyFill="1" applyBorder="1" applyAlignment="1" applyProtection="1">
      <alignment wrapText="1"/>
      <protection locked="0"/>
    </xf>
    <xf numFmtId="0" fontId="4" fillId="5" borderId="1" xfId="0" applyFont="1" applyFill="1" applyBorder="1" applyAlignment="1" applyProtection="1">
      <alignment wrapText="1"/>
      <protection locked="0"/>
    </xf>
    <xf numFmtId="0" fontId="4" fillId="5" borderId="6" xfId="0" applyFont="1" applyFill="1" applyBorder="1" applyAlignment="1" applyProtection="1">
      <alignment wrapText="1"/>
      <protection locked="0"/>
    </xf>
    <xf numFmtId="0" fontId="4" fillId="5" borderId="20" xfId="0" applyFont="1" applyFill="1" applyBorder="1" applyAlignment="1" applyProtection="1">
      <alignment wrapText="1"/>
      <protection locked="0"/>
    </xf>
    <xf numFmtId="0" fontId="4" fillId="5" borderId="21" xfId="0" applyFont="1" applyFill="1" applyBorder="1" applyAlignment="1" applyProtection="1">
      <alignment wrapText="1"/>
      <protection locked="0"/>
    </xf>
    <xf numFmtId="0" fontId="4" fillId="5" borderId="22" xfId="0" applyFont="1" applyFill="1" applyBorder="1" applyAlignment="1" applyProtection="1">
      <alignment wrapText="1"/>
      <protection locked="0"/>
    </xf>
    <xf numFmtId="0" fontId="3" fillId="0" borderId="0" xfId="0" applyFont="1" applyAlignment="1">
      <alignment horizontal="center"/>
    </xf>
    <xf numFmtId="9" fontId="0" fillId="0" borderId="0" xfId="0" applyNumberFormat="1"/>
    <xf numFmtId="164" fontId="0" fillId="0" borderId="0" xfId="1" applyNumberFormat="1" applyFont="1"/>
    <xf numFmtId="9" fontId="3" fillId="0" borderId="0" xfId="2" applyFont="1" applyAlignment="1">
      <alignment horizontal="center"/>
    </xf>
    <xf numFmtId="9" fontId="0" fillId="0" borderId="0" xfId="2" applyFont="1"/>
    <xf numFmtId="9" fontId="3" fillId="0" borderId="0" xfId="0" applyNumberFormat="1" applyFont="1" applyAlignment="1">
      <alignment horizontal="center"/>
    </xf>
    <xf numFmtId="9" fontId="4" fillId="3" borderId="0" xfId="0" applyNumberFormat="1" applyFont="1" applyFill="1"/>
    <xf numFmtId="164" fontId="3" fillId="0" borderId="0" xfId="1" applyNumberFormat="1" applyFont="1" applyAlignment="1">
      <alignment horizontal="center"/>
    </xf>
    <xf numFmtId="10" fontId="12" fillId="6" borderId="36" xfId="0" applyNumberFormat="1" applyFont="1" applyFill="1" applyBorder="1" applyAlignment="1">
      <alignment horizontal="left" vertical="center" wrapText="1" readingOrder="1"/>
    </xf>
    <xf numFmtId="10" fontId="12" fillId="7" borderId="37" xfId="0" applyNumberFormat="1" applyFont="1" applyFill="1" applyBorder="1" applyAlignment="1">
      <alignment horizontal="left" vertical="center" wrapText="1" readingOrder="1"/>
    </xf>
    <xf numFmtId="10" fontId="12" fillId="6" borderId="37" xfId="0" applyNumberFormat="1" applyFont="1" applyFill="1" applyBorder="1" applyAlignment="1">
      <alignment horizontal="left" vertical="center" wrapText="1" readingOrder="1"/>
    </xf>
    <xf numFmtId="0" fontId="13" fillId="8" borderId="37" xfId="0" applyFont="1" applyFill="1" applyBorder="1" applyAlignment="1">
      <alignment horizontal="left" vertical="center" wrapText="1" readingOrder="1"/>
    </xf>
    <xf numFmtId="0" fontId="4" fillId="9" borderId="0" xfId="0" applyFont="1" applyFill="1"/>
    <xf numFmtId="0" fontId="4" fillId="10" borderId="0" xfId="0" applyFont="1" applyFill="1"/>
    <xf numFmtId="0" fontId="3" fillId="10" borderId="9" xfId="0" applyFont="1" applyFill="1" applyBorder="1"/>
    <xf numFmtId="0" fontId="4" fillId="4" borderId="23" xfId="0" applyFont="1" applyFill="1" applyBorder="1"/>
    <xf numFmtId="0" fontId="0" fillId="0" borderId="24" xfId="0" applyBorder="1"/>
    <xf numFmtId="0" fontId="4" fillId="4" borderId="25" xfId="0" applyFont="1" applyFill="1" applyBorder="1"/>
    <xf numFmtId="0" fontId="2" fillId="4" borderId="26" xfId="0" applyFont="1" applyFill="1" applyBorder="1"/>
    <xf numFmtId="0" fontId="0" fillId="0" borderId="27" xfId="0" applyBorder="1"/>
    <xf numFmtId="0" fontId="2" fillId="0" borderId="28" xfId="0" applyFont="1" applyBorder="1"/>
    <xf numFmtId="0" fontId="3" fillId="3" borderId="29" xfId="0" applyFont="1" applyFill="1" applyBorder="1" applyAlignment="1">
      <alignment wrapText="1"/>
    </xf>
    <xf numFmtId="49" fontId="0" fillId="3" borderId="0" xfId="0" applyNumberFormat="1" applyFill="1" applyAlignment="1">
      <alignment horizontal="right"/>
    </xf>
    <xf numFmtId="0" fontId="4" fillId="11" borderId="0" xfId="0" applyFont="1" applyFill="1" applyAlignment="1">
      <alignment wrapText="1"/>
    </xf>
    <xf numFmtId="49" fontId="4" fillId="11" borderId="0" xfId="0" applyNumberFormat="1" applyFont="1" applyFill="1" applyAlignment="1">
      <alignment wrapText="1"/>
    </xf>
    <xf numFmtId="49" fontId="4" fillId="3" borderId="19" xfId="0" applyNumberFormat="1" applyFont="1" applyFill="1" applyBorder="1" applyAlignment="1">
      <alignment wrapText="1"/>
    </xf>
    <xf numFmtId="0" fontId="4" fillId="3" borderId="30" xfId="0" applyFont="1" applyFill="1" applyBorder="1" applyAlignment="1" applyProtection="1">
      <alignment wrapText="1"/>
      <protection locked="0"/>
    </xf>
    <xf numFmtId="0" fontId="4" fillId="3" borderId="0" xfId="0" applyFont="1" applyFill="1" applyAlignment="1">
      <alignment wrapText="1"/>
    </xf>
    <xf numFmtId="0" fontId="3" fillId="3" borderId="31" xfId="0" applyFont="1" applyFill="1" applyBorder="1" applyAlignment="1">
      <alignment wrapText="1"/>
    </xf>
    <xf numFmtId="0" fontId="7" fillId="0" borderId="0" xfId="0" applyFont="1" applyAlignment="1">
      <alignment vertical="top" wrapText="1"/>
    </xf>
    <xf numFmtId="0" fontId="7" fillId="0" borderId="1" xfId="0" applyFont="1" applyBorder="1" applyAlignment="1">
      <alignment vertical="top" wrapText="1"/>
    </xf>
    <xf numFmtId="0" fontId="8" fillId="0" borderId="1" xfId="0" applyFont="1" applyBorder="1" applyAlignment="1">
      <alignment horizontal="center" vertical="top" wrapText="1"/>
    </xf>
    <xf numFmtId="0" fontId="3" fillId="12" borderId="7" xfId="0" applyFont="1" applyFill="1" applyBorder="1" applyAlignment="1">
      <alignment horizontal="right" wrapText="1"/>
    </xf>
    <xf numFmtId="0" fontId="3" fillId="12" borderId="7" xfId="0" applyFont="1" applyFill="1" applyBorder="1" applyAlignment="1">
      <alignment wrapText="1"/>
    </xf>
    <xf numFmtId="49" fontId="3" fillId="12" borderId="8" xfId="0" applyNumberFormat="1" applyFont="1" applyFill="1" applyBorder="1" applyAlignment="1">
      <alignment wrapText="1"/>
    </xf>
    <xf numFmtId="49" fontId="3" fillId="12" borderId="12" xfId="0" applyNumberFormat="1" applyFont="1" applyFill="1" applyBorder="1" applyAlignment="1">
      <alignment horizontal="center" wrapText="1"/>
    </xf>
    <xf numFmtId="0" fontId="3" fillId="3" borderId="32" xfId="0" applyFont="1" applyFill="1" applyBorder="1" applyAlignment="1">
      <alignment wrapText="1"/>
    </xf>
    <xf numFmtId="0" fontId="10" fillId="0" borderId="1" xfId="0" applyFont="1" applyBorder="1" applyAlignment="1">
      <alignment vertical="top" wrapText="1"/>
    </xf>
    <xf numFmtId="0" fontId="15" fillId="8" borderId="38" xfId="0" applyFont="1" applyFill="1" applyBorder="1" applyAlignment="1">
      <alignment horizontal="left" vertical="center" wrapText="1" readingOrder="1"/>
    </xf>
    <xf numFmtId="0" fontId="15" fillId="8" borderId="36" xfId="0" applyFont="1" applyFill="1" applyBorder="1" applyAlignment="1">
      <alignment horizontal="left" vertical="center" wrapText="1" readingOrder="1"/>
    </xf>
    <xf numFmtId="0" fontId="15" fillId="8" borderId="37" xfId="0" applyFont="1" applyFill="1" applyBorder="1" applyAlignment="1">
      <alignment horizontal="left" vertical="center" wrapText="1" readingOrder="1"/>
    </xf>
    <xf numFmtId="0" fontId="4" fillId="9" borderId="16" xfId="0" applyFont="1" applyFill="1" applyBorder="1" applyAlignment="1">
      <alignment wrapText="1"/>
    </xf>
    <xf numFmtId="0" fontId="0" fillId="13" borderId="1" xfId="0" applyFill="1" applyBorder="1"/>
    <xf numFmtId="0" fontId="3" fillId="13" borderId="1" xfId="0" applyFont="1" applyFill="1" applyBorder="1"/>
    <xf numFmtId="0" fontId="3" fillId="0" borderId="1" xfId="0" applyFont="1" applyBorder="1" applyAlignment="1" applyProtection="1">
      <alignment horizontal="center" wrapText="1"/>
      <protection locked="0"/>
    </xf>
    <xf numFmtId="0" fontId="15" fillId="8" borderId="39" xfId="0" applyFont="1" applyFill="1" applyBorder="1" applyAlignment="1">
      <alignment horizontal="left" vertical="center" wrapText="1" readingOrder="1"/>
    </xf>
    <xf numFmtId="0" fontId="12" fillId="6" borderId="40" xfId="0" applyFont="1" applyFill="1" applyBorder="1" applyAlignment="1">
      <alignment horizontal="left" vertical="center" wrapText="1" readingOrder="1"/>
    </xf>
    <xf numFmtId="0" fontId="16" fillId="7" borderId="41" xfId="0" applyFont="1" applyFill="1" applyBorder="1" applyAlignment="1">
      <alignment horizontal="left" vertical="center" wrapText="1" readingOrder="1"/>
    </xf>
    <xf numFmtId="0" fontId="17" fillId="6" borderId="41" xfId="0" applyFont="1" applyFill="1" applyBorder="1" applyAlignment="1">
      <alignment horizontal="left" vertical="center" wrapText="1" readingOrder="1"/>
    </xf>
    <xf numFmtId="0" fontId="3" fillId="0" borderId="24" xfId="0" applyFont="1" applyBorder="1" applyAlignment="1">
      <alignment horizontal="center"/>
    </xf>
    <xf numFmtId="0" fontId="4" fillId="0" borderId="1" xfId="0" applyFont="1" applyBorder="1" applyAlignment="1">
      <alignment horizontal="right"/>
    </xf>
    <xf numFmtId="0" fontId="4" fillId="0" borderId="1" xfId="0" applyFont="1" applyBorder="1" applyAlignment="1">
      <alignment horizontal="center" wrapText="1"/>
    </xf>
    <xf numFmtId="49" fontId="4" fillId="0" borderId="1" xfId="0" applyNumberFormat="1" applyFont="1" applyBorder="1" applyAlignment="1">
      <alignment horizontal="right"/>
    </xf>
    <xf numFmtId="165" fontId="4" fillId="14" borderId="1" xfId="0" applyNumberFormat="1" applyFont="1" applyFill="1" applyBorder="1"/>
    <xf numFmtId="0" fontId="4" fillId="9" borderId="1" xfId="0" applyFont="1" applyFill="1" applyBorder="1" applyAlignment="1">
      <alignment horizontal="right" wrapText="1"/>
    </xf>
    <xf numFmtId="165" fontId="0" fillId="9" borderId="1" xfId="0" applyNumberFormat="1" applyFill="1" applyBorder="1" applyAlignment="1" applyProtection="1">
      <alignment wrapText="1"/>
      <protection locked="0"/>
    </xf>
    <xf numFmtId="0" fontId="14" fillId="8" borderId="38" xfId="0" applyFont="1" applyFill="1" applyBorder="1" applyAlignment="1">
      <alignment horizontal="center" vertical="center" wrapText="1" readingOrder="1"/>
    </xf>
    <xf numFmtId="0" fontId="14" fillId="8" borderId="36" xfId="0" applyFont="1" applyFill="1" applyBorder="1" applyAlignment="1">
      <alignment horizontal="center" vertical="center" wrapText="1" readingOrder="1"/>
    </xf>
    <xf numFmtId="0" fontId="14" fillId="8" borderId="37" xfId="0" applyFont="1" applyFill="1" applyBorder="1" applyAlignment="1">
      <alignment horizontal="center" vertical="center" wrapText="1" readingOrder="1"/>
    </xf>
    <xf numFmtId="0" fontId="0" fillId="5" borderId="2" xfId="0" applyFill="1" applyBorder="1" applyAlignment="1" applyProtection="1">
      <alignment horizontal="center" wrapText="1"/>
      <protection locked="0"/>
    </xf>
    <xf numFmtId="0" fontId="0" fillId="5" borderId="1" xfId="0" applyFill="1" applyBorder="1" applyAlignment="1" applyProtection="1">
      <alignment horizontal="center" wrapText="1"/>
      <protection locked="0"/>
    </xf>
    <xf numFmtId="0" fontId="0" fillId="5" borderId="6" xfId="0" applyFill="1" applyBorder="1" applyAlignment="1" applyProtection="1">
      <alignment horizontal="center" wrapText="1"/>
      <protection locked="0"/>
    </xf>
    <xf numFmtId="0" fontId="18" fillId="15" borderId="42" xfId="0" applyFont="1" applyFill="1" applyBorder="1" applyAlignment="1">
      <alignment readingOrder="1"/>
    </xf>
    <xf numFmtId="0" fontId="19" fillId="5" borderId="1" xfId="0" applyFont="1" applyFill="1" applyBorder="1" applyAlignment="1">
      <alignment horizontal="left" vertical="center" wrapText="1" readingOrder="1"/>
    </xf>
    <xf numFmtId="0" fontId="20" fillId="15" borderId="42" xfId="0" applyFont="1" applyFill="1" applyBorder="1" applyAlignment="1">
      <alignment horizontal="center" vertical="center" wrapText="1"/>
    </xf>
    <xf numFmtId="0" fontId="21" fillId="0" borderId="42" xfId="0" applyFont="1" applyBorder="1" applyAlignment="1">
      <alignment vertical="center" wrapText="1"/>
    </xf>
    <xf numFmtId="0" fontId="1" fillId="0" borderId="0" xfId="0" applyFont="1"/>
    <xf numFmtId="49" fontId="0" fillId="0" borderId="24" xfId="0" applyNumberFormat="1" applyBorder="1" applyAlignment="1">
      <alignment horizontal="center" vertical="center"/>
    </xf>
    <xf numFmtId="165" fontId="4" fillId="14" borderId="1" xfId="0" applyNumberFormat="1" applyFont="1" applyFill="1" applyBorder="1" applyAlignment="1">
      <alignment horizontal="center" vertical="center"/>
    </xf>
    <xf numFmtId="0" fontId="3" fillId="12" borderId="33" xfId="0" applyFont="1" applyFill="1" applyBorder="1" applyAlignment="1">
      <alignment horizontal="right"/>
    </xf>
    <xf numFmtId="0" fontId="3" fillId="12" borderId="34" xfId="0" applyFont="1" applyFill="1" applyBorder="1" applyAlignment="1">
      <alignment horizontal="right"/>
    </xf>
    <xf numFmtId="0" fontId="3" fillId="12" borderId="35" xfId="0" applyFont="1" applyFill="1" applyBorder="1" applyAlignment="1">
      <alignment horizontal="right"/>
    </xf>
    <xf numFmtId="0" fontId="11" fillId="2" borderId="0" xfId="0" applyFont="1" applyFill="1" applyAlignment="1">
      <alignment horizontal="center" wrapText="1"/>
    </xf>
  </cellXfs>
  <cellStyles count="3">
    <cellStyle name="Comma" xfId="1" builtinId="3"/>
    <cellStyle name="Normal" xfId="0" builtinId="0"/>
    <cellStyle name="Per 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1314450</xdr:colOff>
      <xdr:row>75</xdr:row>
      <xdr:rowOff>133350</xdr:rowOff>
    </xdr:from>
    <xdr:to>
      <xdr:col>5</xdr:col>
      <xdr:colOff>3500438</xdr:colOff>
      <xdr:row>96</xdr:row>
      <xdr:rowOff>9525</xdr:rowOff>
    </xdr:to>
    <xdr:grpSp>
      <xdr:nvGrpSpPr>
        <xdr:cNvPr id="1025" name="Grupo 1">
          <a:extLst>
            <a:ext uri="{FF2B5EF4-FFF2-40B4-BE49-F238E27FC236}">
              <a16:creationId xmlns:a16="http://schemas.microsoft.com/office/drawing/2014/main" id="{8CA2B42D-7124-A32C-4DA3-B8450FB9AEC6}"/>
            </a:ext>
          </a:extLst>
        </xdr:cNvPr>
        <xdr:cNvGrpSpPr>
          <a:grpSpLocks/>
        </xdr:cNvGrpSpPr>
      </xdr:nvGrpSpPr>
      <xdr:grpSpPr bwMode="auto">
        <a:xfrm>
          <a:off x="4842510" y="17628870"/>
          <a:ext cx="8708708" cy="3396615"/>
          <a:chOff x="7448550" y="15335250"/>
          <a:chExt cx="8382000" cy="3276600"/>
        </a:xfrm>
      </xdr:grpSpPr>
      <xdr:sp macro="" textlink="">
        <xdr:nvSpPr>
          <xdr:cNvPr id="3" name="Rectángulo: esquinas redondeadas 2">
            <a:extLst>
              <a:ext uri="{FF2B5EF4-FFF2-40B4-BE49-F238E27FC236}">
                <a16:creationId xmlns:a16="http://schemas.microsoft.com/office/drawing/2014/main" id="{8655CBFF-DF15-FBFF-FFF1-A84B264EF2A7}"/>
              </a:ext>
            </a:extLst>
          </xdr:cNvPr>
          <xdr:cNvSpPr/>
        </xdr:nvSpPr>
        <xdr:spPr>
          <a:xfrm>
            <a:off x="7448550" y="15668625"/>
            <a:ext cx="8373116" cy="314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400"/>
              <a:t>Phase 0: management and control: extra months - but along the whole</a:t>
            </a:r>
            <a:r>
              <a:rPr lang="es-ES" sz="1400" baseline="0"/>
              <a:t> project development </a:t>
            </a:r>
            <a:endParaRPr lang="es-ES" sz="1400"/>
          </a:p>
          <a:p>
            <a:pPr algn="ctr"/>
            <a:endParaRPr lang="es-ES" sz="1400"/>
          </a:p>
          <a:p>
            <a:pPr algn="ctr"/>
            <a:endParaRPr lang="es-ES" sz="1400"/>
          </a:p>
        </xdr:txBody>
      </xdr:sp>
      <xdr:sp macro="" textlink="">
        <xdr:nvSpPr>
          <xdr:cNvPr id="4" name="Rectángulo: esquinas redondeadas 3">
            <a:extLst>
              <a:ext uri="{FF2B5EF4-FFF2-40B4-BE49-F238E27FC236}">
                <a16:creationId xmlns:a16="http://schemas.microsoft.com/office/drawing/2014/main" id="{8E7703EA-D9F9-53CC-4C19-69593626B43B}"/>
              </a:ext>
            </a:extLst>
          </xdr:cNvPr>
          <xdr:cNvSpPr/>
        </xdr:nvSpPr>
        <xdr:spPr>
          <a:xfrm>
            <a:off x="9745049" y="17125950"/>
            <a:ext cx="4553021" cy="314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400"/>
              <a:t>Phase 2: Construction xx months</a:t>
            </a:r>
          </a:p>
          <a:p>
            <a:pPr algn="ctr"/>
            <a:endParaRPr lang="es-ES" sz="1400"/>
          </a:p>
          <a:p>
            <a:pPr algn="ctr"/>
            <a:endParaRPr lang="es-ES" sz="1400"/>
          </a:p>
        </xdr:txBody>
      </xdr:sp>
      <xdr:sp macro="" textlink="">
        <xdr:nvSpPr>
          <xdr:cNvPr id="5" name="Rectángulo: esquinas redondeadas 4">
            <a:extLst>
              <a:ext uri="{FF2B5EF4-FFF2-40B4-BE49-F238E27FC236}">
                <a16:creationId xmlns:a16="http://schemas.microsoft.com/office/drawing/2014/main" id="{CA0191F3-8CE8-C84E-AEEA-6B11B8D6549B}"/>
              </a:ext>
            </a:extLst>
          </xdr:cNvPr>
          <xdr:cNvSpPr/>
        </xdr:nvSpPr>
        <xdr:spPr>
          <a:xfrm>
            <a:off x="8421341" y="16154400"/>
            <a:ext cx="1372570" cy="904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400"/>
              <a:t>Phase 1: Especifications 1 month</a:t>
            </a:r>
          </a:p>
          <a:p>
            <a:pPr algn="ctr"/>
            <a:endParaRPr lang="es-ES" sz="1400"/>
          </a:p>
          <a:p>
            <a:pPr algn="ctr"/>
            <a:endParaRPr lang="es-ES" sz="1400"/>
          </a:p>
        </xdr:txBody>
      </xdr:sp>
      <xdr:sp macro="" textlink="">
        <xdr:nvSpPr>
          <xdr:cNvPr id="6" name="Rectángulo: esquinas redondeadas 5">
            <a:extLst>
              <a:ext uri="{FF2B5EF4-FFF2-40B4-BE49-F238E27FC236}">
                <a16:creationId xmlns:a16="http://schemas.microsoft.com/office/drawing/2014/main" id="{EB832829-A4AE-38C6-A2D8-BC056594054F}"/>
              </a:ext>
            </a:extLst>
          </xdr:cNvPr>
          <xdr:cNvSpPr/>
        </xdr:nvSpPr>
        <xdr:spPr>
          <a:xfrm>
            <a:off x="14457981" y="17459325"/>
            <a:ext cx="1372569" cy="904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400"/>
              <a:t>Phase3: Installation 1 month</a:t>
            </a:r>
          </a:p>
          <a:p>
            <a:pPr algn="ctr"/>
            <a:endParaRPr lang="es-ES" sz="1400"/>
          </a:p>
          <a:p>
            <a:pPr algn="ctr"/>
            <a:endParaRPr lang="es-ES" sz="1400"/>
          </a:p>
        </xdr:txBody>
      </xdr:sp>
      <xdr:cxnSp macro="">
        <xdr:nvCxnSpPr>
          <xdr:cNvPr id="7" name="Conector recto 6">
            <a:extLst>
              <a:ext uri="{FF2B5EF4-FFF2-40B4-BE49-F238E27FC236}">
                <a16:creationId xmlns:a16="http://schemas.microsoft.com/office/drawing/2014/main" id="{7838F7C5-DA0A-4775-DBF5-10CA7AF2DA51}"/>
              </a:ext>
            </a:extLst>
          </xdr:cNvPr>
          <xdr:cNvCxnSpPr/>
        </xdr:nvCxnSpPr>
        <xdr:spPr>
          <a:xfrm flipH="1">
            <a:off x="8399132" y="15335250"/>
            <a:ext cx="22209" cy="3276600"/>
          </a:xfrm>
          <a:prstGeom prst="line">
            <a:avLst/>
          </a:prstGeom>
          <a:ln w="38100">
            <a:solidFill>
              <a:schemeClr val="accent2"/>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276225</xdr:colOff>
      <xdr:row>0</xdr:row>
      <xdr:rowOff>0</xdr:rowOff>
    </xdr:from>
    <xdr:to>
      <xdr:col>11</xdr:col>
      <xdr:colOff>161925</xdr:colOff>
      <xdr:row>29</xdr:row>
      <xdr:rowOff>38100</xdr:rowOff>
    </xdr:to>
    <xdr:pic>
      <xdr:nvPicPr>
        <xdr:cNvPr id="10" name="Picture 1">
          <a:extLst>
            <a:ext uri="{FF2B5EF4-FFF2-40B4-BE49-F238E27FC236}">
              <a16:creationId xmlns:a16="http://schemas.microsoft.com/office/drawing/2014/main" id="{99CDCEAB-EB5C-40C5-BA1A-E253BDEF34D4}"/>
            </a:ext>
          </a:extLst>
        </xdr:cNvPr>
        <xdr:cNvPicPr>
          <a:picLocks noChangeAspect="1"/>
        </xdr:cNvPicPr>
      </xdr:nvPicPr>
      <xdr:blipFill>
        <a:blip xmlns:r="http://schemas.openxmlformats.org/officeDocument/2006/relationships" r:embed="rId1"/>
        <a:stretch>
          <a:fillRect/>
        </a:stretch>
      </xdr:blipFill>
      <xdr:spPr>
        <a:xfrm>
          <a:off x="1704975" y="0"/>
          <a:ext cx="6315075" cy="47339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984F6-8B14-44F4-B85A-681BFD14F0FC}">
  <dimension ref="A1:H74"/>
  <sheetViews>
    <sheetView tabSelected="1" topLeftCell="A29" workbookViewId="0">
      <selection activeCell="E52" sqref="E52"/>
    </sheetView>
  </sheetViews>
  <sheetFormatPr defaultColWidth="9.21875" defaultRowHeight="13.2"/>
  <cols>
    <col min="1" max="1" width="51.44140625" style="5" customWidth="1"/>
    <col min="2" max="2" width="53.5546875" style="3" customWidth="1"/>
    <col min="3" max="3" width="10.44140625" style="2" customWidth="1"/>
    <col min="4" max="4" width="15.5546875" style="4" customWidth="1"/>
    <col min="5" max="5" width="15.5546875" customWidth="1"/>
    <col min="6" max="6" width="82.44140625" style="4" customWidth="1"/>
    <col min="7" max="7" width="12" customWidth="1"/>
  </cols>
  <sheetData>
    <row r="1" spans="1:6" ht="25.5" customHeight="1">
      <c r="A1" s="138" t="s">
        <v>0</v>
      </c>
      <c r="B1" s="138"/>
      <c r="C1" s="138"/>
      <c r="D1" s="138"/>
      <c r="E1" s="138"/>
      <c r="F1" s="138"/>
    </row>
    <row r="2" spans="1:6" ht="15.75" customHeight="1">
      <c r="A2" s="18" t="s">
        <v>1</v>
      </c>
      <c r="B2" s="17"/>
      <c r="C2" s="17"/>
      <c r="D2" s="17"/>
      <c r="E2" s="17"/>
      <c r="F2" s="17"/>
    </row>
    <row r="3" spans="1:6" ht="18" customHeight="1">
      <c r="A3" s="18" t="s">
        <v>2</v>
      </c>
      <c r="B3" s="17"/>
      <c r="C3" s="17"/>
      <c r="D3" s="17"/>
      <c r="E3" s="17"/>
      <c r="F3" s="17"/>
    </row>
    <row r="4" spans="1:6" ht="13.8" thickBot="1">
      <c r="A4" s="6"/>
      <c r="B4" s="7"/>
      <c r="C4" s="8"/>
      <c r="D4" s="10"/>
      <c r="E4" s="9"/>
      <c r="F4" s="10"/>
    </row>
    <row r="5" spans="1:6" s="1" customFormat="1" ht="13.8" thickBot="1">
      <c r="A5" s="19" t="s">
        <v>3</v>
      </c>
      <c r="B5" s="22" t="s">
        <v>4</v>
      </c>
      <c r="C5" s="21" t="s">
        <v>5</v>
      </c>
      <c r="D5" s="22" t="s">
        <v>6</v>
      </c>
      <c r="E5" s="23" t="s">
        <v>7</v>
      </c>
      <c r="F5" s="24" t="s">
        <v>8</v>
      </c>
    </row>
    <row r="6" spans="1:6">
      <c r="A6" s="13" t="s">
        <v>9</v>
      </c>
      <c r="B6" s="96" t="s">
        <v>10</v>
      </c>
      <c r="C6" s="51">
        <v>1</v>
      </c>
      <c r="D6" s="60">
        <v>1</v>
      </c>
      <c r="E6" s="54">
        <f>C6*D6</f>
        <v>1</v>
      </c>
      <c r="F6" s="63"/>
    </row>
    <row r="7" spans="1:6" ht="22.8">
      <c r="A7" s="14" t="s">
        <v>11</v>
      </c>
      <c r="B7" s="96" t="s">
        <v>12</v>
      </c>
      <c r="C7" s="52">
        <v>2</v>
      </c>
      <c r="D7" s="61">
        <v>0</v>
      </c>
      <c r="E7" s="55">
        <f>C7*D7</f>
        <v>0</v>
      </c>
      <c r="F7" s="64"/>
    </row>
    <row r="8" spans="1:6">
      <c r="A8" s="15" t="s">
        <v>13</v>
      </c>
      <c r="B8" s="96" t="s">
        <v>14</v>
      </c>
      <c r="C8" s="53">
        <v>3</v>
      </c>
      <c r="D8" s="62">
        <v>3</v>
      </c>
      <c r="E8" s="56">
        <f>C8*D8</f>
        <v>9</v>
      </c>
      <c r="F8" s="65"/>
    </row>
    <row r="9" spans="1:6" ht="13.8" thickBot="1">
      <c r="A9" s="19"/>
      <c r="B9" s="98" t="s">
        <v>15</v>
      </c>
      <c r="C9" s="135">
        <f>SUM(E6:E8)</f>
        <v>10</v>
      </c>
      <c r="D9" s="136"/>
      <c r="E9" s="137"/>
      <c r="F9" s="26"/>
    </row>
    <row r="10" spans="1:6" ht="13.8" thickBot="1">
      <c r="A10" s="6"/>
      <c r="B10" s="7"/>
      <c r="C10" s="8"/>
      <c r="D10" s="10"/>
      <c r="E10" s="9"/>
      <c r="F10" s="10"/>
    </row>
    <row r="11" spans="1:6" s="1" customFormat="1" ht="27" thickBot="1">
      <c r="A11" s="19" t="s">
        <v>16</v>
      </c>
      <c r="B11" s="87" t="s">
        <v>4</v>
      </c>
      <c r="C11" s="21" t="s">
        <v>5</v>
      </c>
      <c r="D11" s="22" t="s">
        <v>6</v>
      </c>
      <c r="E11" s="23" t="s">
        <v>7</v>
      </c>
      <c r="F11" s="24" t="s">
        <v>8</v>
      </c>
    </row>
    <row r="12" spans="1:6">
      <c r="A12" s="13" t="s">
        <v>9</v>
      </c>
      <c r="B12" s="97" t="s">
        <v>17</v>
      </c>
      <c r="C12" s="51">
        <v>5</v>
      </c>
      <c r="D12" s="60">
        <v>9</v>
      </c>
      <c r="E12" s="54">
        <f>C12*D12</f>
        <v>45</v>
      </c>
      <c r="F12" s="63" t="s">
        <v>18</v>
      </c>
    </row>
    <row r="13" spans="1:6">
      <c r="A13" s="14" t="s">
        <v>11</v>
      </c>
      <c r="B13" s="97" t="s">
        <v>19</v>
      </c>
      <c r="C13" s="52">
        <v>10</v>
      </c>
      <c r="D13" s="61">
        <v>4</v>
      </c>
      <c r="E13" s="55">
        <f>C13*D13</f>
        <v>40</v>
      </c>
      <c r="F13" s="64"/>
    </row>
    <row r="14" spans="1:6">
      <c r="A14" s="15" t="s">
        <v>13</v>
      </c>
      <c r="B14" s="97" t="s">
        <v>20</v>
      </c>
      <c r="C14" s="53">
        <v>15</v>
      </c>
      <c r="D14" s="62">
        <v>0</v>
      </c>
      <c r="E14" s="56">
        <f>C14*D14</f>
        <v>0</v>
      </c>
      <c r="F14" s="65"/>
    </row>
    <row r="15" spans="1:6" ht="13.8" thickBot="1">
      <c r="A15" s="19"/>
      <c r="B15" s="99" t="s">
        <v>21</v>
      </c>
      <c r="C15" s="135">
        <f>SUM(E12:E14)</f>
        <v>85</v>
      </c>
      <c r="D15" s="136"/>
      <c r="E15" s="137"/>
      <c r="F15" s="26"/>
    </row>
    <row r="16" spans="1:6" ht="13.8" thickBot="1">
      <c r="A16" s="6"/>
      <c r="B16" s="7"/>
      <c r="C16" s="8"/>
      <c r="D16" s="10"/>
      <c r="E16" s="9"/>
      <c r="F16" s="10"/>
    </row>
    <row r="17" spans="1:6" ht="13.8" thickBot="1">
      <c r="B17" s="99" t="s">
        <v>22</v>
      </c>
      <c r="C17" s="135">
        <f>TAW+TBF</f>
        <v>95</v>
      </c>
      <c r="D17" s="136"/>
      <c r="E17" s="137"/>
      <c r="F17" s="27"/>
    </row>
    <row r="18" spans="1:6">
      <c r="A18" s="6"/>
      <c r="B18" s="7"/>
      <c r="C18" s="8"/>
      <c r="D18" s="10"/>
      <c r="E18" s="9"/>
      <c r="F18" s="10"/>
    </row>
    <row r="19" spans="1:6" s="1" customFormat="1" ht="13.8" thickBot="1">
      <c r="A19" s="19" t="s">
        <v>23</v>
      </c>
      <c r="B19" s="20" t="s">
        <v>24</v>
      </c>
      <c r="C19" s="21" t="s">
        <v>5</v>
      </c>
      <c r="D19" s="22" t="s">
        <v>6</v>
      </c>
      <c r="E19" s="23" t="s">
        <v>7</v>
      </c>
      <c r="F19" s="24" t="s">
        <v>25</v>
      </c>
    </row>
    <row r="20" spans="1:6" ht="26.4">
      <c r="A20" s="95" t="s">
        <v>26</v>
      </c>
      <c r="B20" s="12" t="s">
        <v>27</v>
      </c>
      <c r="C20" s="57">
        <v>2</v>
      </c>
      <c r="D20" s="122">
        <v>2</v>
      </c>
      <c r="E20" s="54">
        <f t="shared" ref="E20:E32" si="0">C20*D20</f>
        <v>4</v>
      </c>
      <c r="F20" s="63" t="s">
        <v>28</v>
      </c>
    </row>
    <row r="21" spans="1:6">
      <c r="A21" s="95" t="s">
        <v>29</v>
      </c>
      <c r="B21" s="12" t="s">
        <v>27</v>
      </c>
      <c r="C21" s="58">
        <v>1</v>
      </c>
      <c r="D21" s="123">
        <v>2</v>
      </c>
      <c r="E21" s="55">
        <f t="shared" si="0"/>
        <v>2</v>
      </c>
      <c r="F21" s="64" t="s">
        <v>30</v>
      </c>
    </row>
    <row r="22" spans="1:6">
      <c r="A22" s="95" t="s">
        <v>31</v>
      </c>
      <c r="B22" s="12" t="s">
        <v>27</v>
      </c>
      <c r="C22" s="58">
        <v>1</v>
      </c>
      <c r="D22" s="124">
        <v>3</v>
      </c>
      <c r="E22" s="55">
        <f t="shared" si="0"/>
        <v>3</v>
      </c>
      <c r="F22" s="64" t="s">
        <v>32</v>
      </c>
    </row>
    <row r="23" spans="1:6" ht="26.4">
      <c r="A23" s="95" t="s">
        <v>33</v>
      </c>
      <c r="B23" s="12" t="s">
        <v>27</v>
      </c>
      <c r="C23" s="58">
        <v>1</v>
      </c>
      <c r="D23" s="124">
        <v>2</v>
      </c>
      <c r="E23" s="55">
        <f t="shared" si="0"/>
        <v>2</v>
      </c>
      <c r="F23" s="64" t="s">
        <v>34</v>
      </c>
    </row>
    <row r="24" spans="1:6" ht="26.4">
      <c r="A24" s="95" t="s">
        <v>35</v>
      </c>
      <c r="B24" s="12" t="s">
        <v>27</v>
      </c>
      <c r="C24" s="58">
        <v>1</v>
      </c>
      <c r="D24" s="124">
        <v>2</v>
      </c>
      <c r="E24" s="55">
        <f t="shared" si="0"/>
        <v>2</v>
      </c>
      <c r="F24" s="64" t="s">
        <v>36</v>
      </c>
    </row>
    <row r="25" spans="1:6">
      <c r="A25" s="95" t="s">
        <v>37</v>
      </c>
      <c r="B25" s="12" t="s">
        <v>27</v>
      </c>
      <c r="C25" s="58">
        <v>0.5</v>
      </c>
      <c r="D25" s="124">
        <v>1</v>
      </c>
      <c r="E25" s="55">
        <f t="shared" si="0"/>
        <v>0.5</v>
      </c>
      <c r="F25" s="64" t="s">
        <v>38</v>
      </c>
    </row>
    <row r="26" spans="1:6" ht="26.4">
      <c r="A26" s="95" t="s">
        <v>39</v>
      </c>
      <c r="B26" s="12" t="s">
        <v>27</v>
      </c>
      <c r="C26" s="58">
        <v>0.5</v>
      </c>
      <c r="D26" s="124">
        <v>5</v>
      </c>
      <c r="E26" s="55">
        <f t="shared" si="0"/>
        <v>2.5</v>
      </c>
      <c r="F26" s="64" t="s">
        <v>40</v>
      </c>
    </row>
    <row r="27" spans="1:6" ht="26.4">
      <c r="A27" s="95" t="s">
        <v>41</v>
      </c>
      <c r="B27" s="12" t="s">
        <v>27</v>
      </c>
      <c r="C27" s="58">
        <v>2</v>
      </c>
      <c r="D27" s="124">
        <v>5</v>
      </c>
      <c r="E27" s="55">
        <f t="shared" si="0"/>
        <v>10</v>
      </c>
      <c r="F27" s="64" t="s">
        <v>42</v>
      </c>
    </row>
    <row r="28" spans="1:6" ht="26.4">
      <c r="A28" s="95" t="s">
        <v>43</v>
      </c>
      <c r="B28" s="12" t="s">
        <v>27</v>
      </c>
      <c r="C28" s="58">
        <v>1</v>
      </c>
      <c r="D28" s="124">
        <v>4</v>
      </c>
      <c r="E28" s="55">
        <f t="shared" si="0"/>
        <v>4</v>
      </c>
      <c r="F28" s="64" t="s">
        <v>44</v>
      </c>
    </row>
    <row r="29" spans="1:6" ht="26.4">
      <c r="A29" s="95" t="s">
        <v>45</v>
      </c>
      <c r="B29" s="12" t="s">
        <v>27</v>
      </c>
      <c r="C29" s="58">
        <v>1</v>
      </c>
      <c r="D29" s="124">
        <v>5</v>
      </c>
      <c r="E29" s="55">
        <f t="shared" si="0"/>
        <v>5</v>
      </c>
      <c r="F29" s="64" t="s">
        <v>46</v>
      </c>
    </row>
    <row r="30" spans="1:6" ht="26.4">
      <c r="A30" s="95" t="s">
        <v>47</v>
      </c>
      <c r="B30" s="12" t="s">
        <v>27</v>
      </c>
      <c r="C30" s="58">
        <v>1</v>
      </c>
      <c r="D30" s="124">
        <v>5</v>
      </c>
      <c r="E30" s="55">
        <f t="shared" si="0"/>
        <v>5</v>
      </c>
      <c r="F30" s="64" t="s">
        <v>48</v>
      </c>
    </row>
    <row r="31" spans="1:6">
      <c r="A31" s="95" t="s">
        <v>49</v>
      </c>
      <c r="B31" s="12" t="s">
        <v>27</v>
      </c>
      <c r="C31" s="58">
        <v>1</v>
      </c>
      <c r="D31" s="124">
        <v>0</v>
      </c>
      <c r="E31" s="55">
        <f t="shared" si="0"/>
        <v>0</v>
      </c>
      <c r="F31" s="64" t="s">
        <v>50</v>
      </c>
    </row>
    <row r="32" spans="1:6" ht="26.4">
      <c r="A32" s="95" t="s">
        <v>51</v>
      </c>
      <c r="B32" s="12" t="s">
        <v>27</v>
      </c>
      <c r="C32" s="59">
        <v>1</v>
      </c>
      <c r="D32" s="124">
        <v>2</v>
      </c>
      <c r="E32" s="56">
        <f t="shared" si="0"/>
        <v>2</v>
      </c>
      <c r="F32" s="65" t="s">
        <v>52</v>
      </c>
    </row>
    <row r="33" spans="1:7" ht="13.8" thickBot="1">
      <c r="A33" s="19"/>
      <c r="B33" s="100" t="s">
        <v>53</v>
      </c>
      <c r="C33" s="135">
        <f>SUM(E20:E32)</f>
        <v>42</v>
      </c>
      <c r="D33" s="136"/>
      <c r="E33" s="137"/>
      <c r="F33" s="26"/>
    </row>
    <row r="34" spans="1:7" ht="13.65" customHeight="1" thickBot="1">
      <c r="A34" s="28"/>
      <c r="B34" s="101" t="s">
        <v>54</v>
      </c>
      <c r="C34" s="135">
        <f>0.6+(0.01*C33)</f>
        <v>1.02</v>
      </c>
      <c r="D34" s="136"/>
      <c r="E34" s="137"/>
      <c r="F34" s="30"/>
    </row>
    <row r="35" spans="1:7" ht="13.8" thickBot="1">
      <c r="A35" s="6"/>
      <c r="B35" s="7"/>
      <c r="C35" s="8"/>
      <c r="D35" s="10"/>
      <c r="E35" s="9"/>
      <c r="F35" s="10"/>
    </row>
    <row r="36" spans="1:7" s="1" customFormat="1" ht="27" thickBot="1">
      <c r="A36" s="102" t="s">
        <v>55</v>
      </c>
      <c r="B36" s="20" t="s">
        <v>56</v>
      </c>
      <c r="C36" s="21" t="s">
        <v>5</v>
      </c>
      <c r="D36" s="22" t="s">
        <v>6</v>
      </c>
      <c r="E36" s="23" t="s">
        <v>7</v>
      </c>
      <c r="F36" s="87" t="s">
        <v>25</v>
      </c>
      <c r="G36" s="24" t="s">
        <v>57</v>
      </c>
    </row>
    <row r="37" spans="1:7">
      <c r="A37" s="103" t="s">
        <v>58</v>
      </c>
      <c r="B37" s="12" t="s">
        <v>59</v>
      </c>
      <c r="C37" s="57">
        <v>1.5</v>
      </c>
      <c r="D37" s="125">
        <v>3</v>
      </c>
      <c r="E37" s="83">
        <f t="shared" ref="E37:E44" si="1">C37*D37</f>
        <v>4.5</v>
      </c>
      <c r="F37" s="129" t="s">
        <v>60</v>
      </c>
      <c r="G37" s="85">
        <f t="shared" ref="G37:G42" si="2">IF(E37&lt;3,1,0)</f>
        <v>0</v>
      </c>
    </row>
    <row r="38" spans="1:7" ht="26.4">
      <c r="A38" s="103" t="s">
        <v>61</v>
      </c>
      <c r="B38" s="11" t="s">
        <v>59</v>
      </c>
      <c r="C38" s="58">
        <v>0.5</v>
      </c>
      <c r="D38" s="126">
        <v>4</v>
      </c>
      <c r="E38" s="81">
        <f t="shared" si="1"/>
        <v>2</v>
      </c>
      <c r="F38" s="129" t="s">
        <v>62</v>
      </c>
      <c r="G38" s="82">
        <f t="shared" si="2"/>
        <v>1</v>
      </c>
    </row>
    <row r="39" spans="1:7" ht="26.4">
      <c r="A39" s="103" t="s">
        <v>63</v>
      </c>
      <c r="B39" s="11" t="s">
        <v>59</v>
      </c>
      <c r="C39" s="58">
        <v>1</v>
      </c>
      <c r="D39" s="126">
        <v>3</v>
      </c>
      <c r="E39" s="81">
        <f t="shared" si="1"/>
        <v>3</v>
      </c>
      <c r="F39" s="129" t="s">
        <v>64</v>
      </c>
      <c r="G39" s="82">
        <f t="shared" si="2"/>
        <v>0</v>
      </c>
    </row>
    <row r="40" spans="1:7" ht="26.4">
      <c r="A40" s="103" t="s">
        <v>65</v>
      </c>
      <c r="B40" s="11" t="s">
        <v>59</v>
      </c>
      <c r="C40" s="58">
        <v>0.5</v>
      </c>
      <c r="D40" s="126">
        <v>3</v>
      </c>
      <c r="E40" s="81">
        <f t="shared" si="1"/>
        <v>1.5</v>
      </c>
      <c r="F40" s="129" t="s">
        <v>66</v>
      </c>
      <c r="G40" s="82">
        <f t="shared" si="2"/>
        <v>1</v>
      </c>
    </row>
    <row r="41" spans="1:7">
      <c r="A41" s="103" t="s">
        <v>67</v>
      </c>
      <c r="B41" s="11" t="s">
        <v>68</v>
      </c>
      <c r="C41" s="58">
        <v>1</v>
      </c>
      <c r="D41" s="126">
        <v>4</v>
      </c>
      <c r="E41" s="81">
        <f t="shared" si="1"/>
        <v>4</v>
      </c>
      <c r="F41" s="129" t="s">
        <v>69</v>
      </c>
      <c r="G41" s="82">
        <f>IF(E41&lt;3,1,0)</f>
        <v>0</v>
      </c>
    </row>
    <row r="42" spans="1:7" ht="26.4">
      <c r="A42" s="103" t="s">
        <v>70</v>
      </c>
      <c r="B42" s="11" t="s">
        <v>71</v>
      </c>
      <c r="C42" s="58">
        <v>2</v>
      </c>
      <c r="D42" s="126">
        <v>4</v>
      </c>
      <c r="E42" s="81">
        <f t="shared" si="1"/>
        <v>8</v>
      </c>
      <c r="F42" s="129" t="s">
        <v>72</v>
      </c>
      <c r="G42" s="82">
        <f t="shared" si="2"/>
        <v>0</v>
      </c>
    </row>
    <row r="43" spans="1:7">
      <c r="A43" s="103" t="s">
        <v>73</v>
      </c>
      <c r="B43" s="11" t="s">
        <v>74</v>
      </c>
      <c r="C43" s="58">
        <v>-1</v>
      </c>
      <c r="D43" s="126">
        <v>0</v>
      </c>
      <c r="E43" s="81">
        <f t="shared" si="1"/>
        <v>0</v>
      </c>
      <c r="F43" s="129" t="s">
        <v>75</v>
      </c>
      <c r="G43" s="82">
        <f>IF(E43&gt;3,1,0)</f>
        <v>0</v>
      </c>
    </row>
    <row r="44" spans="1:7">
      <c r="A44" s="103" t="s">
        <v>76</v>
      </c>
      <c r="B44" s="16" t="s">
        <v>77</v>
      </c>
      <c r="C44" s="59" t="s">
        <v>78</v>
      </c>
      <c r="D44" s="127">
        <v>3</v>
      </c>
      <c r="E44" s="84">
        <f t="shared" si="1"/>
        <v>-3</v>
      </c>
      <c r="F44" s="129" t="s">
        <v>79</v>
      </c>
      <c r="G44" s="86">
        <f>IF(E44&gt;3,1,0)</f>
        <v>0</v>
      </c>
    </row>
    <row r="45" spans="1:7" ht="13.8" thickBot="1">
      <c r="B45" s="100" t="s">
        <v>80</v>
      </c>
      <c r="C45" s="135">
        <f>SUM(E37:E44)</f>
        <v>20</v>
      </c>
      <c r="D45" s="136"/>
      <c r="E45" s="137"/>
      <c r="F45" s="29"/>
      <c r="G45" s="80">
        <f>SUM(G37:G44)</f>
        <v>2</v>
      </c>
    </row>
    <row r="46" spans="1:7" ht="13.8" thickBot="1">
      <c r="A46" s="19"/>
      <c r="B46" s="100" t="s">
        <v>81</v>
      </c>
      <c r="C46" s="135">
        <f>1.4 + (-0.03*C45)</f>
        <v>0.79999999999999993</v>
      </c>
      <c r="D46" s="136"/>
      <c r="E46" s="137"/>
      <c r="F46" s="25"/>
      <c r="G46" s="31"/>
    </row>
    <row r="47" spans="1:7" ht="13.8" thickBot="1">
      <c r="A47" s="6"/>
      <c r="B47" s="7"/>
      <c r="C47" s="8"/>
      <c r="D47" s="10"/>
      <c r="E47" s="9"/>
      <c r="F47" s="10"/>
    </row>
    <row r="48" spans="1:7">
      <c r="A48" s="94" t="s">
        <v>82</v>
      </c>
      <c r="B48" s="32"/>
      <c r="C48" s="33"/>
      <c r="D48" s="34"/>
      <c r="E48" s="35">
        <f>UUCP * TCF *EF</f>
        <v>77.52</v>
      </c>
      <c r="F48" s="36"/>
    </row>
    <row r="49" spans="1:8">
      <c r="A49" s="37" t="s">
        <v>83</v>
      </c>
      <c r="B49" s="38" t="s">
        <v>84</v>
      </c>
      <c r="C49" s="39"/>
      <c r="D49" s="40"/>
      <c r="E49" s="79">
        <f>IF(G45&lt;3,20,IF(G45&lt;5,28,36))</f>
        <v>20</v>
      </c>
      <c r="F49" s="42" t="s">
        <v>85</v>
      </c>
    </row>
    <row r="50" spans="1:8">
      <c r="A50" s="37" t="s">
        <v>86</v>
      </c>
      <c r="B50" s="38"/>
      <c r="C50" s="39"/>
      <c r="D50" s="40"/>
      <c r="E50" s="41">
        <f>E48*E49</f>
        <v>1550.3999999999999</v>
      </c>
      <c r="F50" s="42" t="s">
        <v>87</v>
      </c>
    </row>
    <row r="51" spans="1:8" hidden="1">
      <c r="A51" s="37" t="s">
        <v>88</v>
      </c>
      <c r="B51" s="38"/>
      <c r="C51" s="39"/>
      <c r="D51" s="40"/>
      <c r="E51" s="72">
        <v>1</v>
      </c>
      <c r="F51" s="42" t="s">
        <v>89</v>
      </c>
    </row>
    <row r="52" spans="1:8">
      <c r="A52" s="107" t="s">
        <v>90</v>
      </c>
      <c r="B52" s="38"/>
      <c r="C52" s="39"/>
      <c r="D52" s="40"/>
      <c r="E52" s="78">
        <f>B73</f>
        <v>3876</v>
      </c>
      <c r="F52" s="42" t="s">
        <v>87</v>
      </c>
    </row>
    <row r="53" spans="1:8">
      <c r="A53" s="107" t="s">
        <v>91</v>
      </c>
      <c r="B53" s="43"/>
      <c r="C53" s="44"/>
      <c r="D53" s="45"/>
      <c r="E53" s="88">
        <f>E52/B57</f>
        <v>32.299999999999997</v>
      </c>
      <c r="F53" s="42" t="s">
        <v>92</v>
      </c>
    </row>
    <row r="54" spans="1:8" ht="13.65" customHeight="1">
      <c r="A54" s="37" t="s">
        <v>93</v>
      </c>
      <c r="B54" s="38" t="s">
        <v>94</v>
      </c>
      <c r="C54" s="44"/>
      <c r="D54" s="45"/>
      <c r="E54" s="46">
        <f>2.5*POWER(E53,0.38)</f>
        <v>9.3634731000383873</v>
      </c>
      <c r="F54" s="42" t="s">
        <v>95</v>
      </c>
      <c r="G54" s="108">
        <f>((B73/2)/8)/20</f>
        <v>12.112500000000001</v>
      </c>
      <c r="H54" s="109" t="s">
        <v>96</v>
      </c>
    </row>
    <row r="55" spans="1:8" ht="13.8" thickBot="1">
      <c r="A55" s="47" t="s">
        <v>97</v>
      </c>
      <c r="B55" s="91" t="s">
        <v>98</v>
      </c>
      <c r="C55" s="48"/>
      <c r="D55" s="49"/>
      <c r="E55" s="50">
        <f>E53/E54</f>
        <v>3.4495747096093625</v>
      </c>
      <c r="F55" s="92" t="s">
        <v>99</v>
      </c>
      <c r="G55" s="108"/>
      <c r="H55" s="109" t="s">
        <v>100</v>
      </c>
    </row>
    <row r="56" spans="1:8">
      <c r="A56" s="93" t="s">
        <v>101</v>
      </c>
      <c r="B56" s="38"/>
      <c r="C56" s="44"/>
      <c r="D56" s="45"/>
      <c r="E56" s="88">
        <f>E55*E54*B58</f>
        <v>96899.999999999985</v>
      </c>
      <c r="F56" s="40" t="s">
        <v>102</v>
      </c>
    </row>
    <row r="57" spans="1:8">
      <c r="A57" s="89" t="s">
        <v>103</v>
      </c>
      <c r="B57" s="90" t="s">
        <v>104</v>
      </c>
    </row>
    <row r="58" spans="1:8">
      <c r="A58" s="6" t="s">
        <v>105</v>
      </c>
      <c r="B58" s="7" t="s">
        <v>106</v>
      </c>
    </row>
    <row r="59" spans="1:8" ht="13.8" thickBot="1"/>
    <row r="60" spans="1:8" ht="21" thickBot="1">
      <c r="A60" s="104" t="s">
        <v>107</v>
      </c>
      <c r="B60" s="104" t="s">
        <v>108</v>
      </c>
    </row>
    <row r="61" spans="1:8" ht="22.2" thickTop="1" thickBot="1">
      <c r="A61" s="105" t="s">
        <v>109</v>
      </c>
      <c r="B61" s="74">
        <v>0.1</v>
      </c>
    </row>
    <row r="62" spans="1:8" ht="21.6" thickBot="1">
      <c r="A62" s="106" t="s">
        <v>110</v>
      </c>
      <c r="B62" s="75">
        <v>0.2</v>
      </c>
    </row>
    <row r="63" spans="1:8" ht="21.6" thickBot="1">
      <c r="A63" s="106" t="s">
        <v>111</v>
      </c>
      <c r="B63" s="76">
        <v>0.4</v>
      </c>
    </row>
    <row r="64" spans="1:8" ht="21.6" thickBot="1">
      <c r="A64" s="106" t="s">
        <v>112</v>
      </c>
      <c r="B64" s="75">
        <v>0.15</v>
      </c>
    </row>
    <row r="65" spans="1:6" ht="41.4" thickBot="1">
      <c r="A65" s="106" t="s">
        <v>113</v>
      </c>
      <c r="B65" s="76">
        <v>0.15</v>
      </c>
    </row>
    <row r="66" spans="1:6" ht="13.8" thickBot="1"/>
    <row r="67" spans="1:6" ht="21" thickBot="1">
      <c r="A67" s="104" t="s">
        <v>107</v>
      </c>
      <c r="B67" s="111" t="s">
        <v>114</v>
      </c>
      <c r="C67" s="116" t="s">
        <v>115</v>
      </c>
      <c r="D67" s="117" t="s">
        <v>95</v>
      </c>
      <c r="E67" s="115" t="s">
        <v>92</v>
      </c>
      <c r="F67" s="110" t="s">
        <v>116</v>
      </c>
    </row>
    <row r="68" spans="1:6" ht="22.2" thickTop="1" thickBot="1">
      <c r="A68" s="105" t="s">
        <v>109</v>
      </c>
      <c r="B68" s="112">
        <f>(B73*B61)</f>
        <v>387.6</v>
      </c>
      <c r="C68" s="118">
        <f>B68/B57</f>
        <v>3.23</v>
      </c>
      <c r="D68" s="119">
        <f t="shared" ref="D68:D73" si="3">2.5*POWER(C68,0.38)</f>
        <v>3.9033452583540718</v>
      </c>
      <c r="E68" s="133">
        <f>(B68+B69+B70+B71)/B57</f>
        <v>27.454999999999998</v>
      </c>
      <c r="F68" s="134">
        <f>2.5*POWER(E68,0.38)</f>
        <v>8.8027052247998281</v>
      </c>
    </row>
    <row r="69" spans="1:6" ht="22.2" thickTop="1" thickBot="1">
      <c r="A69" s="106" t="s">
        <v>110</v>
      </c>
      <c r="B69" s="112">
        <f>(B73*B62)</f>
        <v>775.2</v>
      </c>
      <c r="C69" s="118">
        <f>B69/B57</f>
        <v>6.46</v>
      </c>
      <c r="D69" s="119">
        <f t="shared" si="3"/>
        <v>5.0795865609369617</v>
      </c>
      <c r="E69" s="133"/>
      <c r="F69" s="134"/>
    </row>
    <row r="70" spans="1:6" ht="21" thickBot="1">
      <c r="A70" s="106" t="s">
        <v>111</v>
      </c>
      <c r="B70" s="113">
        <f>E50</f>
        <v>1550.3999999999999</v>
      </c>
      <c r="C70" s="118">
        <f>B70/B57</f>
        <v>12.919999999999998</v>
      </c>
      <c r="D70" s="119">
        <f t="shared" si="3"/>
        <v>6.610278600087617</v>
      </c>
      <c r="E70" s="133"/>
      <c r="F70" s="134"/>
    </row>
    <row r="71" spans="1:6" ht="22.2" thickTop="1" thickBot="1">
      <c r="A71" s="106" t="s">
        <v>112</v>
      </c>
      <c r="B71" s="112">
        <f>(B73*B64)</f>
        <v>581.4</v>
      </c>
      <c r="C71" s="118">
        <f>B71/B57</f>
        <v>4.8449999999999998</v>
      </c>
      <c r="D71" s="119">
        <f t="shared" si="3"/>
        <v>4.5535661039974782</v>
      </c>
      <c r="E71" s="133"/>
      <c r="F71" s="134"/>
    </row>
    <row r="72" spans="1:6" ht="42" thickTop="1" thickBot="1">
      <c r="A72" s="106" t="s">
        <v>113</v>
      </c>
      <c r="B72" s="112">
        <f>(B73*B65)</f>
        <v>581.4</v>
      </c>
      <c r="C72" s="118">
        <f>B72/B57</f>
        <v>4.8449999999999998</v>
      </c>
      <c r="D72" s="119">
        <f t="shared" si="3"/>
        <v>4.5535661039974782</v>
      </c>
    </row>
    <row r="73" spans="1:6" ht="21.6" thickBot="1">
      <c r="A73" s="77" t="s">
        <v>117</v>
      </c>
      <c r="B73" s="114">
        <f>(B70*100)/40</f>
        <v>3876</v>
      </c>
      <c r="C73" s="118">
        <f>C68+C69+C70+C71+C72</f>
        <v>32.299999999999997</v>
      </c>
      <c r="D73" s="119">
        <f t="shared" si="3"/>
        <v>9.3634731000383873</v>
      </c>
    </row>
    <row r="74" spans="1:6" ht="26.4">
      <c r="C74" s="120" t="s">
        <v>118</v>
      </c>
      <c r="D74" s="121">
        <f>D73+1</f>
        <v>10.363473100038387</v>
      </c>
    </row>
  </sheetData>
  <mergeCells count="10">
    <mergeCell ref="E68:E71"/>
    <mergeCell ref="F68:F71"/>
    <mergeCell ref="C45:E45"/>
    <mergeCell ref="C46:E46"/>
    <mergeCell ref="A1:F1"/>
    <mergeCell ref="C9:E9"/>
    <mergeCell ref="C15:E15"/>
    <mergeCell ref="C17:E17"/>
    <mergeCell ref="C33:E33"/>
    <mergeCell ref="C34:E34"/>
  </mergeCells>
  <phoneticPr fontId="0" type="noConversion"/>
  <pageMargins left="0.75" right="0.75" top="1" bottom="1" header="0.5" footer="0.5"/>
  <pageSetup orientation="portrait"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9A37C-9D08-4F8C-B3E5-8F520EC6914D}">
  <dimension ref="A1"/>
  <sheetViews>
    <sheetView zoomScale="90" zoomScaleNormal="90" workbookViewId="0"/>
  </sheetViews>
  <sheetFormatPr defaultRowHeight="13.2"/>
  <cols>
    <col min="1" max="256" width="10.7773437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395C9-20C0-43D5-BA5B-96E226E12798}">
  <dimension ref="B2:F35"/>
  <sheetViews>
    <sheetView workbookViewId="0">
      <selection activeCell="H25" sqref="H25"/>
    </sheetView>
  </sheetViews>
  <sheetFormatPr defaultRowHeight="13.2"/>
  <cols>
    <col min="2" max="2" width="12.21875" bestFit="1" customWidth="1"/>
    <col min="3" max="3" width="53.21875" customWidth="1"/>
    <col min="5" max="5" width="12.77734375" customWidth="1"/>
    <col min="6" max="6" width="48.21875" customWidth="1"/>
  </cols>
  <sheetData>
    <row r="2" spans="2:6" ht="15.6">
      <c r="B2" s="130" t="s">
        <v>119</v>
      </c>
      <c r="C2" s="131" t="s">
        <v>140</v>
      </c>
      <c r="E2" s="128" t="s">
        <v>119</v>
      </c>
      <c r="F2" s="131" t="s">
        <v>159</v>
      </c>
    </row>
    <row r="3" spans="2:6" ht="15.6">
      <c r="B3" s="130" t="s">
        <v>120</v>
      </c>
      <c r="C3" s="131" t="s">
        <v>141</v>
      </c>
      <c r="E3" s="128" t="s">
        <v>120</v>
      </c>
      <c r="F3" s="131" t="s">
        <v>153</v>
      </c>
    </row>
    <row r="4" spans="2:6" ht="15.6">
      <c r="B4" s="130" t="s">
        <v>121</v>
      </c>
      <c r="C4" s="131" t="s">
        <v>122</v>
      </c>
      <c r="E4" s="128" t="s">
        <v>121</v>
      </c>
      <c r="F4" s="131" t="s">
        <v>122</v>
      </c>
    </row>
    <row r="5" spans="2:6" ht="124.8">
      <c r="B5" s="130" t="s">
        <v>123</v>
      </c>
      <c r="C5" s="131" t="s">
        <v>142</v>
      </c>
      <c r="D5" s="132" t="s">
        <v>143</v>
      </c>
      <c r="E5" s="128" t="s">
        <v>123</v>
      </c>
      <c r="F5" s="131" t="s">
        <v>160</v>
      </c>
    </row>
    <row r="7" spans="2:6" ht="15.6">
      <c r="B7" s="128" t="s">
        <v>119</v>
      </c>
      <c r="C7" s="131" t="s">
        <v>144</v>
      </c>
      <c r="E7" s="128" t="s">
        <v>119</v>
      </c>
      <c r="F7" s="131" t="s">
        <v>161</v>
      </c>
    </row>
    <row r="8" spans="2:6" ht="15.6">
      <c r="B8" s="128" t="s">
        <v>120</v>
      </c>
      <c r="C8" s="131" t="s">
        <v>141</v>
      </c>
      <c r="E8" s="128" t="s">
        <v>120</v>
      </c>
      <c r="F8" s="131" t="s">
        <v>153</v>
      </c>
    </row>
    <row r="9" spans="2:6" ht="15.6">
      <c r="B9" s="128" t="s">
        <v>121</v>
      </c>
      <c r="C9" s="131" t="s">
        <v>122</v>
      </c>
      <c r="E9" s="128" t="s">
        <v>121</v>
      </c>
      <c r="F9" s="131" t="s">
        <v>122</v>
      </c>
    </row>
    <row r="10" spans="2:6" ht="93.6">
      <c r="B10" s="128" t="s">
        <v>123</v>
      </c>
      <c r="C10" s="131" t="s">
        <v>145</v>
      </c>
      <c r="E10" s="128" t="s">
        <v>123</v>
      </c>
      <c r="F10" s="131" t="s">
        <v>162</v>
      </c>
    </row>
    <row r="12" spans="2:6" ht="15.6">
      <c r="B12" s="128" t="s">
        <v>119</v>
      </c>
      <c r="C12" s="131" t="s">
        <v>146</v>
      </c>
      <c r="E12" s="128" t="s">
        <v>119</v>
      </c>
      <c r="F12" s="131" t="s">
        <v>163</v>
      </c>
    </row>
    <row r="13" spans="2:6" ht="15.6">
      <c r="B13" s="128" t="s">
        <v>120</v>
      </c>
      <c r="C13" s="131" t="s">
        <v>147</v>
      </c>
      <c r="E13" s="128" t="s">
        <v>120</v>
      </c>
      <c r="F13" s="131" t="s">
        <v>147</v>
      </c>
    </row>
    <row r="14" spans="2:6" ht="15.6">
      <c r="B14" s="128" t="s">
        <v>121</v>
      </c>
      <c r="C14" s="131" t="s">
        <v>122</v>
      </c>
      <c r="E14" s="128" t="s">
        <v>121</v>
      </c>
      <c r="F14" s="131" t="s">
        <v>122</v>
      </c>
    </row>
    <row r="15" spans="2:6" ht="124.8">
      <c r="B15" s="128" t="s">
        <v>123</v>
      </c>
      <c r="C15" s="131" t="s">
        <v>148</v>
      </c>
      <c r="E15" s="128" t="s">
        <v>123</v>
      </c>
      <c r="F15" s="131" t="s">
        <v>164</v>
      </c>
    </row>
    <row r="17" spans="2:6" ht="15.6">
      <c r="B17" s="128" t="s">
        <v>119</v>
      </c>
      <c r="C17" s="131" t="s">
        <v>149</v>
      </c>
      <c r="E17" s="128" t="s">
        <v>119</v>
      </c>
      <c r="F17" s="131" t="s">
        <v>165</v>
      </c>
    </row>
    <row r="18" spans="2:6" ht="15.6">
      <c r="B18" s="128" t="s">
        <v>120</v>
      </c>
      <c r="C18" s="131" t="s">
        <v>150</v>
      </c>
      <c r="E18" s="128" t="s">
        <v>120</v>
      </c>
      <c r="F18" s="131" t="s">
        <v>147</v>
      </c>
    </row>
    <row r="19" spans="2:6" ht="15.6">
      <c r="B19" s="128" t="s">
        <v>121</v>
      </c>
      <c r="C19" s="131" t="s">
        <v>122</v>
      </c>
      <c r="E19" s="128" t="s">
        <v>121</v>
      </c>
      <c r="F19" s="131" t="s">
        <v>122</v>
      </c>
    </row>
    <row r="20" spans="2:6" ht="140.4">
      <c r="B20" s="128" t="s">
        <v>123</v>
      </c>
      <c r="C20" s="131" t="s">
        <v>151</v>
      </c>
      <c r="E20" s="128" t="s">
        <v>123</v>
      </c>
      <c r="F20" s="131" t="s">
        <v>166</v>
      </c>
    </row>
    <row r="22" spans="2:6" ht="15.6">
      <c r="B22" s="130" t="s">
        <v>119</v>
      </c>
      <c r="C22" s="131" t="s">
        <v>152</v>
      </c>
      <c r="E22" s="130" t="s">
        <v>119</v>
      </c>
      <c r="F22" s="131" t="s">
        <v>167</v>
      </c>
    </row>
    <row r="23" spans="2:6" ht="15.6">
      <c r="B23" s="130" t="s">
        <v>120</v>
      </c>
      <c r="C23" s="131" t="s">
        <v>153</v>
      </c>
      <c r="E23" s="130" t="s">
        <v>120</v>
      </c>
      <c r="F23" s="131" t="s">
        <v>147</v>
      </c>
    </row>
    <row r="24" spans="2:6" ht="15.6">
      <c r="B24" s="130" t="s">
        <v>121</v>
      </c>
      <c r="C24" s="131" t="s">
        <v>122</v>
      </c>
      <c r="E24" s="130" t="s">
        <v>121</v>
      </c>
      <c r="F24" s="131" t="s">
        <v>122</v>
      </c>
    </row>
    <row r="25" spans="2:6" ht="78">
      <c r="B25" s="130" t="s">
        <v>123</v>
      </c>
      <c r="C25" s="131" t="s">
        <v>154</v>
      </c>
      <c r="E25" s="130" t="s">
        <v>123</v>
      </c>
      <c r="F25" s="131" t="s">
        <v>168</v>
      </c>
    </row>
    <row r="27" spans="2:6" ht="15.6">
      <c r="B27" s="130" t="s">
        <v>119</v>
      </c>
      <c r="C27" s="131" t="s">
        <v>155</v>
      </c>
      <c r="E27" s="130" t="s">
        <v>119</v>
      </c>
      <c r="F27" s="131" t="s">
        <v>169</v>
      </c>
    </row>
    <row r="28" spans="2:6" ht="15.6">
      <c r="B28" s="130" t="s">
        <v>120</v>
      </c>
      <c r="C28" s="131" t="s">
        <v>153</v>
      </c>
      <c r="E28" s="130" t="s">
        <v>120</v>
      </c>
      <c r="F28" s="131" t="s">
        <v>170</v>
      </c>
    </row>
    <row r="29" spans="2:6" ht="15.6">
      <c r="B29" s="130" t="s">
        <v>121</v>
      </c>
      <c r="C29" s="131" t="s">
        <v>122</v>
      </c>
      <c r="E29" s="130" t="s">
        <v>121</v>
      </c>
      <c r="F29" s="131" t="s">
        <v>122</v>
      </c>
    </row>
    <row r="30" spans="2:6" ht="93.6">
      <c r="B30" s="130" t="s">
        <v>123</v>
      </c>
      <c r="C30" s="131" t="s">
        <v>156</v>
      </c>
      <c r="E30" s="130" t="s">
        <v>123</v>
      </c>
      <c r="F30" s="131" t="s">
        <v>171</v>
      </c>
    </row>
    <row r="32" spans="2:6" ht="15.6">
      <c r="B32" s="130" t="s">
        <v>119</v>
      </c>
      <c r="C32" s="131" t="s">
        <v>157</v>
      </c>
    </row>
    <row r="33" spans="2:3" ht="15.6">
      <c r="B33" s="130" t="s">
        <v>120</v>
      </c>
      <c r="C33" s="131" t="s">
        <v>153</v>
      </c>
    </row>
    <row r="34" spans="2:3" ht="15.6">
      <c r="B34" s="130" t="s">
        <v>121</v>
      </c>
      <c r="C34" s="131" t="s">
        <v>122</v>
      </c>
    </row>
    <row r="35" spans="2:3" ht="78">
      <c r="B35" s="130" t="s">
        <v>123</v>
      </c>
      <c r="C35" s="131" t="s">
        <v>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DA4D-9655-4956-B519-1C09EB246EF5}">
  <dimension ref="A4:H13"/>
  <sheetViews>
    <sheetView workbookViewId="0">
      <selection activeCell="J7" sqref="J7"/>
    </sheetView>
  </sheetViews>
  <sheetFormatPr defaultColWidth="9.21875" defaultRowHeight="13.2"/>
  <cols>
    <col min="1" max="1" width="32.5546875" bestFit="1" customWidth="1"/>
  </cols>
  <sheetData>
    <row r="4" spans="1:8">
      <c r="A4" s="1" t="s">
        <v>124</v>
      </c>
      <c r="B4" s="66" t="s">
        <v>125</v>
      </c>
      <c r="C4" s="66" t="s">
        <v>126</v>
      </c>
      <c r="D4" s="66" t="s">
        <v>127</v>
      </c>
      <c r="E4" s="66" t="s">
        <v>128</v>
      </c>
      <c r="F4" s="66" t="s">
        <v>129</v>
      </c>
      <c r="G4" s="66" t="s">
        <v>130</v>
      </c>
      <c r="H4" s="66" t="s">
        <v>117</v>
      </c>
    </row>
    <row r="5" spans="1:8">
      <c r="A5" s="1" t="s">
        <v>131</v>
      </c>
      <c r="B5" s="73">
        <f>ROUND(estimacionEsfuerzo*'DISTRIBUTION EFFORT FACTORS'!B5,0)</f>
        <v>116</v>
      </c>
      <c r="C5" s="73">
        <f>ROUND(estimacionEsfuerzo*'DISTRIBUTION EFFORT FACTORS'!C5,0)</f>
        <v>1163</v>
      </c>
      <c r="D5" s="73">
        <f>ROUND(estimacionEsfuerzo*'DISTRIBUTION EFFORT FACTORS'!D5,0)</f>
        <v>853</v>
      </c>
      <c r="E5" s="73">
        <f>ROUND(estimacionEsfuerzo*'DISTRIBUTION EFFORT FACTORS'!E5,0)</f>
        <v>581</v>
      </c>
      <c r="F5" s="73">
        <f>ROUND(estimacionEsfuerzo*'DISTRIBUTION EFFORT FACTORS'!F5,0)</f>
        <v>581</v>
      </c>
      <c r="G5" s="73">
        <f>ROUND(estimacionEsfuerzo*'DISTRIBUTION EFFORT FACTORS'!G5,0)</f>
        <v>581</v>
      </c>
      <c r="H5" s="73">
        <f>SUM(B5:G5)</f>
        <v>3875</v>
      </c>
    </row>
    <row r="6" spans="1:8">
      <c r="A6" t="s">
        <v>132</v>
      </c>
      <c r="B6" s="68">
        <f>$B$5*'DISTRIBUTION EFFORT FACTORS'!B6</f>
        <v>25.52</v>
      </c>
      <c r="C6" s="68">
        <f>$C$5*'DISTRIBUTION EFFORT FACTORS'!C6</f>
        <v>255.86</v>
      </c>
      <c r="D6" s="68">
        <f>$D$5*'DISTRIBUTION EFFORT FACTORS'!D6</f>
        <v>34.119999999999997</v>
      </c>
      <c r="E6" s="68">
        <f>$E$5*'DISTRIBUTION EFFORT FACTORS'!E6</f>
        <v>92.960000000000008</v>
      </c>
      <c r="F6" s="68">
        <f>$F$5*'DISTRIBUTION EFFORT FACTORS'!F6</f>
        <v>116.2</v>
      </c>
      <c r="G6" s="68">
        <f>$G$5*'DISTRIBUTION EFFORT FACTORS'!G6</f>
        <v>98.77000000000001</v>
      </c>
      <c r="H6" s="68"/>
    </row>
    <row r="7" spans="1:8">
      <c r="A7" t="s">
        <v>133</v>
      </c>
      <c r="B7" s="68">
        <f>$B$5*'DISTRIBUTION EFFORT FACTORS'!B7</f>
        <v>37.119999999999997</v>
      </c>
      <c r="C7" s="68">
        <f>$C$5*'DISTRIBUTION EFFORT FACTORS'!C7</f>
        <v>127.93</v>
      </c>
      <c r="D7" s="68">
        <f>$D$5*'DISTRIBUTION EFFORT FACTORS'!D7</f>
        <v>119.42000000000002</v>
      </c>
      <c r="E7" s="68">
        <f>$E$5*'DISTRIBUTION EFFORT FACTORS'!E7</f>
        <v>34.86</v>
      </c>
      <c r="F7" s="68">
        <f>$F$5*'DISTRIBUTION EFFORT FACTORS'!F7</f>
        <v>0</v>
      </c>
      <c r="G7" s="68">
        <f>$G$5*'DISTRIBUTION EFFORT FACTORS'!G7</f>
        <v>0</v>
      </c>
      <c r="H7" s="68"/>
    </row>
    <row r="8" spans="1:8">
      <c r="A8" t="s">
        <v>134</v>
      </c>
      <c r="B8" s="68">
        <f>$B$5*'DISTRIBUTION EFFORT FACTORS'!B8</f>
        <v>1.1599999999999999</v>
      </c>
      <c r="C8" s="68">
        <f>$C$5*'DISTRIBUTION EFFORT FACTORS'!C8</f>
        <v>325.64000000000004</v>
      </c>
      <c r="D8" s="68">
        <f>$D$5*'DISTRIBUTION EFFORT FACTORS'!D8</f>
        <v>358.26</v>
      </c>
      <c r="E8" s="68">
        <f>$E$5*'DISTRIBUTION EFFORT FACTORS'!E8</f>
        <v>29.05</v>
      </c>
      <c r="F8" s="68">
        <f>$F$5*'DISTRIBUTION EFFORT FACTORS'!F8</f>
        <v>0</v>
      </c>
      <c r="G8" s="68">
        <f>$G$5*'DISTRIBUTION EFFORT FACTORS'!G8</f>
        <v>0</v>
      </c>
      <c r="H8" s="68"/>
    </row>
    <row r="9" spans="1:8">
      <c r="A9" t="s">
        <v>135</v>
      </c>
      <c r="B9" s="68">
        <f>$B$5*'DISTRIBUTION EFFORT FACTORS'!B9</f>
        <v>52.2</v>
      </c>
      <c r="C9" s="68">
        <f>$C$5*'DISTRIBUTION EFFORT FACTORS'!C9</f>
        <v>348.9</v>
      </c>
      <c r="D9" s="68">
        <f>$D$5*'DISTRIBUTION EFFORT FACTORS'!D9</f>
        <v>290.02000000000004</v>
      </c>
      <c r="E9" s="68">
        <f>$E$5*'DISTRIBUTION EFFORT FACTORS'!E9</f>
        <v>336.97999999999996</v>
      </c>
      <c r="F9" s="68">
        <f>$F$5*'DISTRIBUTION EFFORT FACTORS'!F9</f>
        <v>319.55</v>
      </c>
      <c r="G9" s="68">
        <f>$G$5*'DISTRIBUTION EFFORT FACTORS'!G9</f>
        <v>151.06</v>
      </c>
      <c r="H9" s="68"/>
    </row>
    <row r="10" spans="1:8">
      <c r="A10" t="s">
        <v>136</v>
      </c>
      <c r="B10" s="68">
        <f>$B$5*'DISTRIBUTION EFFORT FACTORS'!B10</f>
        <v>0</v>
      </c>
      <c r="C10" s="68">
        <f>$C$5*'DISTRIBUTION EFFORT FACTORS'!C10</f>
        <v>104.67</v>
      </c>
      <c r="D10" s="68">
        <f>$D$5*'DISTRIBUTION EFFORT FACTORS'!D10</f>
        <v>51.18</v>
      </c>
      <c r="E10" s="68">
        <f>$E$5*'DISTRIBUTION EFFORT FACTORS'!E10</f>
        <v>87.149999999999991</v>
      </c>
      <c r="F10" s="68">
        <f>$F$5*'DISTRIBUTION EFFORT FACTORS'!F10</f>
        <v>75.53</v>
      </c>
      <c r="G10" s="68">
        <f>$G$5*'DISTRIBUTION EFFORT FACTORS'!G10</f>
        <v>46.480000000000004</v>
      </c>
      <c r="H10" s="68"/>
    </row>
    <row r="11" spans="1:8">
      <c r="A11" t="s">
        <v>137</v>
      </c>
      <c r="B11" s="68">
        <f>$B$5*'DISTRIBUTION EFFORT FACTORS'!B11</f>
        <v>0</v>
      </c>
      <c r="C11" s="68">
        <f>$C$5*'DISTRIBUTION EFFORT FACTORS'!C11</f>
        <v>0</v>
      </c>
      <c r="D11" s="68">
        <f>$D$5*'DISTRIBUTION EFFORT FACTORS'!D11</f>
        <v>0</v>
      </c>
      <c r="E11" s="68">
        <f>$E$5*'DISTRIBUTION EFFORT FACTORS'!E11</f>
        <v>0</v>
      </c>
      <c r="F11" s="68">
        <f>$F$5*'DISTRIBUTION EFFORT FACTORS'!F11</f>
        <v>69.72</v>
      </c>
      <c r="G11" s="68">
        <f>$G$5*'DISTRIBUTION EFFORT FACTORS'!G11</f>
        <v>226.59</v>
      </c>
      <c r="H11" s="68"/>
    </row>
    <row r="12" spans="1:8">
      <c r="A12" s="9" t="s">
        <v>138</v>
      </c>
      <c r="B12" s="68">
        <f>$B$5*'DISTRIBUTION EFFORT FACTORS'!B12</f>
        <v>0</v>
      </c>
      <c r="C12" s="68">
        <f>$C$5*'DISTRIBUTION EFFORT FACTORS'!C12</f>
        <v>0</v>
      </c>
      <c r="D12" s="68">
        <f>$D$5*'DISTRIBUTION EFFORT FACTORS'!D12</f>
        <v>0</v>
      </c>
      <c r="E12" s="68">
        <f>$E$5*'DISTRIBUTION EFFORT FACTORS'!E12</f>
        <v>0</v>
      </c>
      <c r="F12" s="68">
        <f>$F$5*'DISTRIBUTION EFFORT FACTORS'!F12</f>
        <v>0</v>
      </c>
      <c r="G12" s="68">
        <f>$G$5*'DISTRIBUTION EFFORT FACTORS'!G12</f>
        <v>58.1</v>
      </c>
      <c r="H12" s="68"/>
    </row>
    <row r="13" spans="1:8">
      <c r="A13" t="s">
        <v>117</v>
      </c>
      <c r="B13" s="68">
        <f>SUM(B6:B11)</f>
        <v>116</v>
      </c>
      <c r="C13" s="68">
        <f>SUM(C6:C11)</f>
        <v>1163</v>
      </c>
      <c r="D13" s="68">
        <f>SUM(D6:D11)</f>
        <v>853</v>
      </c>
      <c r="E13" s="68">
        <f>SUM(E6:E11)</f>
        <v>581</v>
      </c>
      <c r="F13" s="68">
        <f>SUM(F6:F11)</f>
        <v>581</v>
      </c>
      <c r="G13" s="68">
        <f>SUM(G6:G12)</f>
        <v>581</v>
      </c>
      <c r="H13" s="68">
        <f>SUM(B13:G13)</f>
        <v>3875</v>
      </c>
    </row>
  </sheetData>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D9E31-7473-438F-86D5-5F8E35D2722D}">
  <dimension ref="A4:H13"/>
  <sheetViews>
    <sheetView workbookViewId="0">
      <selection activeCell="A6" sqref="A6"/>
    </sheetView>
  </sheetViews>
  <sheetFormatPr defaultColWidth="9.21875" defaultRowHeight="13.2"/>
  <cols>
    <col min="1" max="1" width="32.5546875" bestFit="1" customWidth="1"/>
  </cols>
  <sheetData>
    <row r="4" spans="1:8">
      <c r="A4" s="1" t="s">
        <v>124</v>
      </c>
      <c r="B4" s="66" t="s">
        <v>125</v>
      </c>
      <c r="C4" s="66" t="s">
        <v>126</v>
      </c>
      <c r="D4" s="66" t="s">
        <v>127</v>
      </c>
      <c r="E4" s="66" t="s">
        <v>128</v>
      </c>
      <c r="F4" s="66" t="s">
        <v>129</v>
      </c>
      <c r="G4" s="66" t="s">
        <v>130</v>
      </c>
      <c r="H4" s="66" t="s">
        <v>117</v>
      </c>
    </row>
    <row r="5" spans="1:8">
      <c r="A5" s="1" t="s">
        <v>139</v>
      </c>
      <c r="B5" s="71">
        <v>0.03</v>
      </c>
      <c r="C5" s="69">
        <v>0.3</v>
      </c>
      <c r="D5" s="69">
        <v>0.22</v>
      </c>
      <c r="E5" s="69">
        <v>0.15</v>
      </c>
      <c r="F5" s="69">
        <v>0.15</v>
      </c>
      <c r="G5" s="69">
        <v>0.15</v>
      </c>
      <c r="H5" s="71">
        <f>SUM(B5:G5)</f>
        <v>1</v>
      </c>
    </row>
    <row r="6" spans="1:8">
      <c r="A6" t="s">
        <v>132</v>
      </c>
      <c r="B6" s="67">
        <v>0.22</v>
      </c>
      <c r="C6" s="70">
        <v>0.22</v>
      </c>
      <c r="D6" s="70">
        <v>0.04</v>
      </c>
      <c r="E6" s="70">
        <v>0.16</v>
      </c>
      <c r="F6" s="70">
        <v>0.2</v>
      </c>
      <c r="G6" s="70">
        <v>0.17</v>
      </c>
    </row>
    <row r="7" spans="1:8">
      <c r="A7" t="s">
        <v>133</v>
      </c>
      <c r="B7" s="67">
        <v>0.32</v>
      </c>
      <c r="C7" s="70">
        <v>0.11</v>
      </c>
      <c r="D7" s="70">
        <v>0.14000000000000001</v>
      </c>
      <c r="E7" s="70">
        <v>0.06</v>
      </c>
      <c r="G7" s="70"/>
    </row>
    <row r="8" spans="1:8">
      <c r="A8" t="s">
        <v>134</v>
      </c>
      <c r="B8" s="67">
        <v>0.01</v>
      </c>
      <c r="C8" s="70">
        <v>0.28000000000000003</v>
      </c>
      <c r="D8" s="70">
        <v>0.42</v>
      </c>
      <c r="E8" s="70">
        <v>0.05</v>
      </c>
      <c r="G8" s="70"/>
    </row>
    <row r="9" spans="1:8">
      <c r="A9" t="s">
        <v>135</v>
      </c>
      <c r="B9" s="67">
        <v>0.45</v>
      </c>
      <c r="C9" s="70">
        <v>0.3</v>
      </c>
      <c r="D9" s="70">
        <v>0.34</v>
      </c>
      <c r="E9" s="70">
        <v>0.57999999999999996</v>
      </c>
      <c r="F9" s="70">
        <v>0.55000000000000004</v>
      </c>
      <c r="G9" s="70">
        <v>0.26</v>
      </c>
    </row>
    <row r="10" spans="1:8">
      <c r="A10" t="s">
        <v>136</v>
      </c>
      <c r="C10" s="70">
        <v>0.09</v>
      </c>
      <c r="D10" s="70">
        <v>0.06</v>
      </c>
      <c r="E10" s="70">
        <v>0.15</v>
      </c>
      <c r="F10" s="70">
        <v>0.13</v>
      </c>
      <c r="G10" s="70">
        <v>0.08</v>
      </c>
    </row>
    <row r="11" spans="1:8">
      <c r="A11" t="s">
        <v>137</v>
      </c>
      <c r="D11" s="70"/>
      <c r="E11" s="70"/>
      <c r="F11" s="70">
        <v>0.12</v>
      </c>
      <c r="G11" s="70">
        <v>0.39</v>
      </c>
    </row>
    <row r="12" spans="1:8">
      <c r="A12" s="9" t="s">
        <v>138</v>
      </c>
      <c r="D12" s="70"/>
      <c r="E12" s="70"/>
      <c r="F12" s="70"/>
      <c r="G12" s="70">
        <v>0.1</v>
      </c>
    </row>
    <row r="13" spans="1:8">
      <c r="A13" t="s">
        <v>117</v>
      </c>
      <c r="B13" s="67">
        <f>SUM(B6:B11)</f>
        <v>1</v>
      </c>
      <c r="C13" s="67">
        <f>SUM(C6:C11)</f>
        <v>1.0000000000000002</v>
      </c>
      <c r="D13" s="67">
        <f>SUM(D6:D11)</f>
        <v>1</v>
      </c>
      <c r="E13" s="67">
        <f>SUM(E6:E11)</f>
        <v>1</v>
      </c>
      <c r="F13" s="67">
        <f>SUM(F6:F11)</f>
        <v>1</v>
      </c>
      <c r="G13" s="67">
        <f>SUM(G6:G12)</f>
        <v>1</v>
      </c>
    </row>
  </sheetData>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USE CASE POINTS ESTIMATION METH</vt:lpstr>
      <vt:lpstr>USE CASE MODEL</vt:lpstr>
      <vt:lpstr>HIGH LEVEL DESCRIPTIONS</vt:lpstr>
      <vt:lpstr>EFFORT DISTRIBUTION</vt:lpstr>
      <vt:lpstr>DISTRIBUTION EFFORT FACTORS</vt:lpstr>
      <vt:lpstr>EF</vt:lpstr>
      <vt:lpstr>estimacionEsfuerzo</vt:lpstr>
      <vt:lpstr>TAW</vt:lpstr>
      <vt:lpstr>TBF</vt:lpstr>
      <vt:lpstr>TCF</vt:lpstr>
      <vt:lpstr>UUCP</vt:lpstr>
    </vt:vector>
  </TitlesOfParts>
  <Manager/>
  <Company>Aspen Technology,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Estimación Esfuerzo Puntos Casos de Uso</dc:title>
  <dc:subject>Proyecto Final de Máster</dc:subject>
  <dc:creator>MRF Framework Team</dc:creator>
  <cp:keywords/>
  <dc:description/>
  <cp:lastModifiedBy>József Iván Gafo</cp:lastModifiedBy>
  <cp:revision/>
  <dcterms:created xsi:type="dcterms:W3CDTF">2000-05-31T23:05:17Z</dcterms:created>
  <dcterms:modified xsi:type="dcterms:W3CDTF">2024-11-14T10:36:25Z</dcterms:modified>
  <cp:category>Template</cp:category>
  <cp:contentStatus/>
</cp:coreProperties>
</file>