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orad\Downloads\"/>
    </mc:Choice>
  </mc:AlternateContent>
  <xr:revisionPtr revIDLastSave="0" documentId="8_{F865C5C4-70B9-4BA2-88C5-437BC131DA7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resupuest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D16" i="2"/>
  <c r="D8" i="2"/>
  <c r="D9" i="2"/>
  <c r="I12" i="2"/>
  <c r="H12" i="2"/>
  <c r="H8" i="2"/>
  <c r="D13" i="2" l="1"/>
  <c r="D23" i="2" s="1"/>
  <c r="D20" i="2" l="1"/>
  <c r="D14" i="2"/>
  <c r="D15" i="2"/>
  <c r="D21" i="2" l="1"/>
  <c r="D22" i="2"/>
  <c r="D25" i="2"/>
  <c r="D24" i="2"/>
  <c r="F15" i="2"/>
  <c r="D17" i="2" s="1"/>
  <c r="F14" i="2"/>
</calcChain>
</file>

<file path=xl/sharedStrings.xml><?xml version="1.0" encoding="utf-8"?>
<sst xmlns="http://schemas.openxmlformats.org/spreadsheetml/2006/main" count="44" uniqueCount="37">
  <si>
    <r>
      <rPr>
        <b/>
        <sz val="11"/>
        <color theme="1"/>
        <rFont val="Calibri"/>
        <family val="2"/>
        <scheme val="minor"/>
      </rPr>
      <t>Coste amortizable real</t>
    </r>
    <r>
      <rPr>
        <sz val="11"/>
        <color theme="1"/>
        <rFont val="Calibri"/>
        <family val="2"/>
        <scheme val="minor"/>
      </rPr>
      <t xml:space="preserve"> = (costeTotal/(años*12))*meses de proyecto</t>
    </r>
  </si>
  <si>
    <t>PRECIO DE VENTA (pvp) = coste/(1-%margen)</t>
  </si>
  <si>
    <t>En este caso margen es igual a beneficio más riesgos, teniendo en cuenta que el riesgo puede ser positivo o negativo si así lo negociamos con el cliente</t>
  </si>
  <si>
    <t>PARA EL  CALCULO DE 1.2</t>
  </si>
  <si>
    <t>Descripción</t>
  </si>
  <si>
    <t>Total</t>
  </si>
  <si>
    <t>DURACION DEL PROYECTO en meses</t>
  </si>
  <si>
    <t>COSTE  HARDWARE IMPUTABLE AL PROYECTO</t>
  </si>
  <si>
    <t>1º</t>
  </si>
  <si>
    <r>
      <rPr>
        <b/>
        <sz val="20"/>
        <color rgb="FF1A3B47"/>
        <rFont val="Times New Roman"/>
        <family val="1"/>
      </rPr>
      <t>1.1</t>
    </r>
    <r>
      <rPr>
        <sz val="16"/>
        <color rgb="FF1A3B47"/>
        <rFont val="Times New Roman"/>
        <family val="1"/>
      </rPr>
      <t xml:space="preserve"> Coste de Personal</t>
    </r>
  </si>
  <si>
    <t>TOTAL</t>
  </si>
  <si>
    <t>Si el hardware adquirido se lo queda el cliente tras el desarrollo del proyecto, se imputa el total del gasto a este proyecto</t>
  </si>
  <si>
    <t>Si el hardware adquirido NO se los queda el cliente tras el desarrollo del proyecto, se imputa al proyecto sólo lo amortizable correspondiente al tiempo que dure el proyecto</t>
  </si>
  <si>
    <t>Equipamiento Hardware</t>
  </si>
  <si>
    <t>PARA EL  CALCULO DE 1.3</t>
  </si>
  <si>
    <r>
      <rPr>
        <b/>
        <sz val="20"/>
        <color rgb="FF1A3B47"/>
        <rFont val="Times New Roman"/>
        <family val="1"/>
      </rPr>
      <t>1.4</t>
    </r>
    <r>
      <rPr>
        <sz val="16"/>
        <color rgb="FF1A3B47"/>
        <rFont val="Times New Roman"/>
        <family val="1"/>
      </rPr>
      <t xml:space="preserve"> Fungibles</t>
    </r>
  </si>
  <si>
    <t>COSTE SOFTWARE IMPUTABLE AL PROYECTO</t>
  </si>
  <si>
    <r>
      <rPr>
        <b/>
        <sz val="20"/>
        <color rgb="FF1A3B47"/>
        <rFont val="Times New Roman"/>
        <family val="1"/>
      </rPr>
      <t>1.5</t>
    </r>
    <r>
      <rPr>
        <sz val="16"/>
        <color rgb="FF1A3B47"/>
        <rFont val="Times New Roman"/>
        <family val="1"/>
      </rPr>
      <t xml:space="preserve"> Viajes y dietas</t>
    </r>
  </si>
  <si>
    <t>Si el software adquisrido se lo queda el cliente tras el desarrollo del proyecto, se imputa el total del gasto a este proyecto</t>
  </si>
  <si>
    <t>Si el software adquirido NO se los queda el cliente tras el desarrollo del proyecto, se imputa al proyecto sólo lo amortizable correspondiente al tiempo que dure el proyecto</t>
  </si>
  <si>
    <r>
      <rPr>
        <b/>
        <sz val="20"/>
        <color rgb="FF1A3B47"/>
        <rFont val="Times New Roman"/>
        <family val="1"/>
      </rPr>
      <t>1.6</t>
    </r>
    <r>
      <rPr>
        <sz val="16"/>
        <color rgb="FF1A3B47"/>
        <rFont val="Times New Roman"/>
        <family val="1"/>
      </rPr>
      <t xml:space="preserve"> Costes indirectos</t>
    </r>
  </si>
  <si>
    <t>Software</t>
  </si>
  <si>
    <t>2º</t>
  </si>
  <si>
    <t>Total (sin IVA)</t>
  </si>
  <si>
    <t>3º</t>
  </si>
  <si>
    <t>PRECIO DE VENTA SIN IVA considerando riesgo positivo (le grabo un riesgo al proyecto) del 15% y beneficio del 10%</t>
  </si>
  <si>
    <t>4º</t>
  </si>
  <si>
    <t>Impuestos (21%)</t>
  </si>
  <si>
    <t>PRECIO DE VENTA SIN IVA considerando riesgo negativo (devuelvo dinero al cliente) del 15% y beneficio del 10%</t>
  </si>
  <si>
    <t>5º</t>
  </si>
  <si>
    <t>PRECIO DE VENTA CON IVA considerando riesgo positivo (le grabo un riesgo al proyecto) del 15% y beneficio del 10%</t>
  </si>
  <si>
    <t>PRECIO DE VENTA CON IVA considerando riesgo negativo (devuelvo dinero al cliente) del 15% y beneficio del 10%</t>
  </si>
  <si>
    <t xml:space="preserve">El margen de beneficio que hemos firmado es del 10% y el margen de riesgo de + - 15%. Para conocer los valores absolutos, no en porcentaje sino en número, del margen de beneficio y del margen de riesgo lo tenemos que hacer sobre el precio de venta sin IVA como se muestra a continuación. </t>
  </si>
  <si>
    <t>Margen de beneficio del 10%</t>
  </si>
  <si>
    <t>Margen de riesgo del 15%</t>
  </si>
  <si>
    <r>
      <rPr>
        <b/>
        <sz val="20"/>
        <color rgb="FF1A3B47"/>
        <rFont val="Times New Roman"/>
        <family val="1"/>
      </rPr>
      <t>1.3</t>
    </r>
    <r>
      <rPr>
        <sz val="16"/>
        <color rgb="FF1A3B47"/>
        <rFont val="Times New Roman"/>
        <family val="1"/>
      </rPr>
      <t xml:space="preserve"> Software  (supuesto en que el proyecto dura 12 meses y solo se puede amortizar ese tiempo)</t>
    </r>
  </si>
  <si>
    <r>
      <rPr>
        <b/>
        <sz val="20"/>
        <color rgb="FF1A3B47"/>
        <rFont val="Times New Roman"/>
        <family val="1"/>
      </rPr>
      <t>1.2</t>
    </r>
    <r>
      <rPr>
        <sz val="16"/>
        <color rgb="FF1A3B47"/>
        <rFont val="Times New Roman"/>
        <family val="1"/>
      </rPr>
      <t xml:space="preserve"> Equipamiento Hardware (supuesto en que el proyecto dura 12 meses y solo se puede amortizar ese tiempo)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</si>
</sst>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Calibri"/>
      <family val="2"/>
      <scheme val="minor"/>
    </font>
    <font>
      <sz val="16"/>
      <color rgb="FF1A3B47"/>
      <name val="Times New Roman"/>
      <family val="1"/>
    </font>
    <font>
      <b/>
      <sz val="16"/>
      <color rgb="FF1A3B47"/>
      <name val="Times New Roman"/>
      <family val="1"/>
    </font>
    <font>
      <b/>
      <i/>
      <sz val="16"/>
      <color rgb="FF1A3B47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1A3B47"/>
      <name val="Times New Roman"/>
      <family val="1"/>
    </font>
    <font>
      <b/>
      <sz val="20"/>
      <color rgb="FF1A3B4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DE3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8" fontId="0" fillId="0" borderId="0" xfId="0" applyNumberFormat="1"/>
    <xf numFmtId="0" fontId="4" fillId="0" borderId="0" xfId="0" applyFont="1"/>
    <xf numFmtId="8" fontId="1" fillId="3" borderId="7" xfId="0" applyNumberFormat="1" applyFont="1" applyFill="1" applyBorder="1" applyAlignment="1">
      <alignment horizontal="right" vertical="center" wrapText="1" indent="1"/>
    </xf>
    <xf numFmtId="0" fontId="1" fillId="3" borderId="1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right" vertical="center" wrapText="1" indent="1"/>
    </xf>
    <xf numFmtId="8" fontId="0" fillId="0" borderId="4" xfId="0" applyNumberFormat="1" applyBorder="1"/>
    <xf numFmtId="0" fontId="1" fillId="0" borderId="10" xfId="0" applyFont="1" applyBorder="1" applyAlignment="1">
      <alignment horizontal="right" vertical="center" wrapText="1" indent="1"/>
    </xf>
    <xf numFmtId="8" fontId="0" fillId="0" borderId="10" xfId="0" applyNumberFormat="1" applyBorder="1"/>
    <xf numFmtId="0" fontId="1" fillId="3" borderId="4" xfId="0" applyFont="1" applyFill="1" applyBorder="1" applyAlignment="1">
      <alignment horizontal="left" vertical="center" wrapText="1" indent="1"/>
    </xf>
    <xf numFmtId="8" fontId="1" fillId="3" borderId="4" xfId="0" applyNumberFormat="1" applyFont="1" applyFill="1" applyBorder="1" applyAlignment="1">
      <alignment horizontal="right" vertical="center" wrapText="1" indent="1"/>
    </xf>
    <xf numFmtId="8" fontId="2" fillId="0" borderId="0" xfId="0" applyNumberFormat="1" applyFont="1" applyAlignment="1">
      <alignment horizontal="righ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0" borderId="4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8" fontId="2" fillId="4" borderId="4" xfId="0" applyNumberFormat="1" applyFont="1" applyFill="1" applyBorder="1" applyAlignment="1">
      <alignment horizontal="righ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1" fillId="5" borderId="3" xfId="0" applyFont="1" applyFill="1" applyBorder="1" applyAlignment="1">
      <alignment horizontal="left" vertical="center" wrapText="1" indent="1"/>
    </xf>
    <xf numFmtId="8" fontId="1" fillId="5" borderId="8" xfId="0" applyNumberFormat="1" applyFont="1" applyFill="1" applyBorder="1" applyAlignment="1">
      <alignment horizontal="right" vertical="center" wrapText="1" indent="1"/>
    </xf>
    <xf numFmtId="8" fontId="1" fillId="5" borderId="12" xfId="0" applyNumberFormat="1" applyFont="1" applyFill="1" applyBorder="1" applyAlignment="1">
      <alignment horizontal="right" vertical="center" wrapText="1" indent="1"/>
    </xf>
    <xf numFmtId="8" fontId="0" fillId="6" borderId="4" xfId="0" applyNumberFormat="1" applyFill="1" applyBorder="1"/>
    <xf numFmtId="0" fontId="2" fillId="6" borderId="4" xfId="0" applyFont="1" applyFill="1" applyBorder="1" applyAlignment="1">
      <alignment horizontal="left" vertical="center" wrapText="1" indent="1"/>
    </xf>
    <xf numFmtId="0" fontId="2" fillId="6" borderId="13" xfId="0" applyFont="1" applyFill="1" applyBorder="1" applyAlignment="1">
      <alignment horizontal="left" vertical="center" wrapText="1" indent="1"/>
    </xf>
    <xf numFmtId="0" fontId="0" fillId="0" borderId="4" xfId="0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4" xfId="0" applyBorder="1"/>
    <xf numFmtId="0" fontId="7" fillId="0" borderId="4" xfId="0" applyFont="1" applyBorder="1" applyAlignment="1">
      <alignment horizontal="left" vertical="center" wrapText="1" indent="1"/>
    </xf>
    <xf numFmtId="2" fontId="0" fillId="0" borderId="4" xfId="0" applyNumberFormat="1" applyBorder="1"/>
    <xf numFmtId="0" fontId="5" fillId="0" borderId="0" xfId="0" applyFont="1"/>
    <xf numFmtId="0" fontId="0" fillId="7" borderId="4" xfId="0" applyFill="1" applyBorder="1" applyAlignment="1">
      <alignment horizontal="right"/>
    </xf>
    <xf numFmtId="0" fontId="1" fillId="8" borderId="3" xfId="0" applyFont="1" applyFill="1" applyBorder="1" applyAlignment="1">
      <alignment horizontal="left" vertical="center" wrapText="1" indent="1"/>
    </xf>
    <xf numFmtId="8" fontId="1" fillId="8" borderId="3" xfId="0" applyNumberFormat="1" applyFont="1" applyFill="1" applyBorder="1" applyAlignment="1">
      <alignment horizontal="right" vertical="center" wrapText="1" indent="1"/>
    </xf>
    <xf numFmtId="0" fontId="1" fillId="8" borderId="6" xfId="0" applyFont="1" applyFill="1" applyBorder="1" applyAlignment="1">
      <alignment horizontal="left" vertical="center" wrapText="1" indent="1"/>
    </xf>
    <xf numFmtId="8" fontId="1" fillId="8" borderId="6" xfId="0" applyNumberFormat="1" applyFont="1" applyFill="1" applyBorder="1" applyAlignment="1">
      <alignment horizontal="right" vertical="center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352854</xdr:colOff>
      <xdr:row>3</xdr:row>
      <xdr:rowOff>163060</xdr:rowOff>
    </xdr:from>
    <xdr:to>
      <xdr:col>4</xdr:col>
      <xdr:colOff>795244</xdr:colOff>
      <xdr:row>7</xdr:row>
      <xdr:rowOff>298252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C4FC4E59-5413-70FA-995B-5DE6994306D2}"/>
            </a:ext>
          </a:extLst>
        </xdr:cNvPr>
        <xdr:cNvSpPr/>
      </xdr:nvSpPr>
      <xdr:spPr>
        <a:xfrm rot="18764385">
          <a:off x="10238962" y="1169471"/>
          <a:ext cx="1353031" cy="442390"/>
        </a:xfrm>
        <a:prstGeom prst="rightArrow">
          <a:avLst>
            <a:gd name="adj1" fmla="val 34227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41679</xdr:colOff>
      <xdr:row>8</xdr:row>
      <xdr:rowOff>338803</xdr:rowOff>
    </xdr:from>
    <xdr:to>
      <xdr:col>5</xdr:col>
      <xdr:colOff>305637</xdr:colOff>
      <xdr:row>9</xdr:row>
      <xdr:rowOff>96443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80F2BB4C-12B7-4B5D-B06B-3939E6593790}"/>
            </a:ext>
          </a:extLst>
        </xdr:cNvPr>
        <xdr:cNvSpPr/>
      </xdr:nvSpPr>
      <xdr:spPr>
        <a:xfrm rot="722046">
          <a:off x="10383108" y="2679232"/>
          <a:ext cx="1162029" cy="32914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0746-C695-4F1D-AF52-C6592035403A}">
  <dimension ref="B2:I33"/>
  <sheetViews>
    <sheetView tabSelected="1" zoomScale="70" zoomScaleNormal="70" workbookViewId="0">
      <selection activeCell="D33" sqref="D33"/>
    </sheetView>
  </sheetViews>
  <sheetFormatPr defaultColWidth="9.09765625" defaultRowHeight="14" x14ac:dyDescent="0.3"/>
  <cols>
    <col min="3" max="3" width="77.8984375" customWidth="1"/>
    <col min="4" max="4" width="48.5" customWidth="1"/>
    <col min="5" max="5" width="12.5" customWidth="1"/>
    <col min="6" max="6" width="34.8984375" customWidth="1"/>
    <col min="7" max="7" width="24.296875" customWidth="1"/>
    <col min="8" max="8" width="43.5" customWidth="1"/>
    <col min="9" max="9" width="55.5" customWidth="1"/>
  </cols>
  <sheetData>
    <row r="2" spans="2:9" x14ac:dyDescent="0.3">
      <c r="C2" t="s">
        <v>0</v>
      </c>
    </row>
    <row r="3" spans="2:9" x14ac:dyDescent="0.3">
      <c r="C3" s="2" t="s">
        <v>1</v>
      </c>
    </row>
    <row r="4" spans="2:9" x14ac:dyDescent="0.3">
      <c r="C4" t="s">
        <v>2</v>
      </c>
    </row>
    <row r="5" spans="2:9" ht="18.8" thickBot="1" x14ac:dyDescent="0.45">
      <c r="F5" s="30" t="s">
        <v>3</v>
      </c>
    </row>
    <row r="6" spans="2:9" ht="20.95" thickBot="1" x14ac:dyDescent="0.35">
      <c r="C6" s="36" t="s">
        <v>4</v>
      </c>
      <c r="D6" s="37" t="s">
        <v>5</v>
      </c>
      <c r="F6" s="31" t="s">
        <v>6</v>
      </c>
      <c r="G6" s="25">
        <v>12</v>
      </c>
      <c r="H6" s="41" t="s">
        <v>7</v>
      </c>
      <c r="I6" s="41"/>
    </row>
    <row r="7" spans="2:9" ht="41.95" x14ac:dyDescent="0.3">
      <c r="B7" s="38" t="s">
        <v>8</v>
      </c>
      <c r="C7" s="32" t="s">
        <v>9</v>
      </c>
      <c r="D7" s="33">
        <v>124950</v>
      </c>
      <c r="F7" s="27"/>
      <c r="G7" s="24" t="s">
        <v>10</v>
      </c>
      <c r="H7" s="26" t="s">
        <v>11</v>
      </c>
      <c r="I7" s="26" t="s">
        <v>12</v>
      </c>
    </row>
    <row r="8" spans="2:9" ht="45.15" x14ac:dyDescent="0.3">
      <c r="B8" s="42"/>
      <c r="C8" s="32" t="s">
        <v>36</v>
      </c>
      <c r="D8" s="33">
        <f>I8</f>
        <v>1625</v>
      </c>
      <c r="F8" s="28" t="s">
        <v>13</v>
      </c>
      <c r="G8" s="27">
        <v>6500</v>
      </c>
      <c r="H8" s="27">
        <f>G8</f>
        <v>6500</v>
      </c>
      <c r="I8" s="29">
        <f>G8/(4*12)*G6</f>
        <v>1625</v>
      </c>
    </row>
    <row r="9" spans="2:9" ht="45.15" x14ac:dyDescent="0.4">
      <c r="B9" s="42"/>
      <c r="C9" s="32" t="s">
        <v>35</v>
      </c>
      <c r="D9" s="33">
        <f>H12</f>
        <v>14500</v>
      </c>
      <c r="F9" s="30" t="s">
        <v>14</v>
      </c>
    </row>
    <row r="10" spans="2:9" ht="24.75" x14ac:dyDescent="0.3">
      <c r="B10" s="42"/>
      <c r="C10" s="32" t="s">
        <v>15</v>
      </c>
      <c r="D10" s="33">
        <v>1200</v>
      </c>
      <c r="F10" s="31" t="s">
        <v>6</v>
      </c>
      <c r="G10" s="25">
        <v>12</v>
      </c>
      <c r="H10" s="41" t="s">
        <v>16</v>
      </c>
      <c r="I10" s="41"/>
    </row>
    <row r="11" spans="2:9" ht="41.95" x14ac:dyDescent="0.3">
      <c r="B11" s="42"/>
      <c r="C11" s="32" t="s">
        <v>17</v>
      </c>
      <c r="D11" s="33">
        <v>1800</v>
      </c>
      <c r="F11" s="27"/>
      <c r="G11" s="24" t="s">
        <v>10</v>
      </c>
      <c r="H11" s="26" t="s">
        <v>18</v>
      </c>
      <c r="I11" s="26" t="s">
        <v>19</v>
      </c>
    </row>
    <row r="12" spans="2:9" ht="24.75" x14ac:dyDescent="0.3">
      <c r="B12" s="43"/>
      <c r="C12" s="34" t="s">
        <v>20</v>
      </c>
      <c r="D12" s="35">
        <v>7200</v>
      </c>
      <c r="F12" s="28" t="s">
        <v>21</v>
      </c>
      <c r="G12" s="27">
        <v>14500</v>
      </c>
      <c r="H12" s="27">
        <f>G12</f>
        <v>14500</v>
      </c>
      <c r="I12" s="29">
        <f>G12/(4*12)*G10</f>
        <v>3625</v>
      </c>
    </row>
    <row r="13" spans="2:9" ht="21.5" thickBot="1" x14ac:dyDescent="0.35">
      <c r="B13" s="14" t="s">
        <v>22</v>
      </c>
      <c r="C13" s="4" t="s">
        <v>23</v>
      </c>
      <c r="D13" s="3">
        <f>D7+D8+D9+D10+D11+D12</f>
        <v>151275</v>
      </c>
      <c r="F13" s="1"/>
    </row>
    <row r="14" spans="2:9" ht="72.8" customHeight="1" thickBot="1" x14ac:dyDescent="0.35">
      <c r="B14" s="38" t="s">
        <v>24</v>
      </c>
      <c r="C14" s="18" t="s">
        <v>25</v>
      </c>
      <c r="D14" s="19">
        <f>(D13/(1-(10%+15%)))</f>
        <v>201700</v>
      </c>
      <c r="E14" s="38" t="s">
        <v>26</v>
      </c>
      <c r="F14" s="21">
        <f>(D14*21)/100</f>
        <v>42357</v>
      </c>
      <c r="G14" s="22" t="s">
        <v>27</v>
      </c>
    </row>
    <row r="15" spans="2:9" ht="41.4" thickBot="1" x14ac:dyDescent="0.35">
      <c r="B15" s="43"/>
      <c r="C15" s="18" t="s">
        <v>28</v>
      </c>
      <c r="D15" s="20">
        <f>(D13/(1-(10%-15%)))</f>
        <v>144071.42857142858</v>
      </c>
      <c r="E15" s="43"/>
      <c r="F15" s="21">
        <f>(D15*21)/100</f>
        <v>30255</v>
      </c>
      <c r="G15" s="23" t="s">
        <v>27</v>
      </c>
    </row>
    <row r="16" spans="2:9" ht="76.599999999999994" customHeight="1" x14ac:dyDescent="0.3">
      <c r="B16" s="38" t="s">
        <v>29</v>
      </c>
      <c r="C16" s="15" t="s">
        <v>30</v>
      </c>
      <c r="D16" s="16">
        <f>D14+F14</f>
        <v>244057</v>
      </c>
      <c r="E16" s="5"/>
    </row>
    <row r="17" spans="2:5" ht="100.5" customHeight="1" x14ac:dyDescent="0.3">
      <c r="B17" s="39"/>
      <c r="C17" s="17" t="s">
        <v>31</v>
      </c>
      <c r="D17" s="16">
        <f>D15+F15</f>
        <v>174326.42857142858</v>
      </c>
      <c r="E17" s="5"/>
    </row>
    <row r="18" spans="2:5" ht="20.45" x14ac:dyDescent="0.3">
      <c r="B18" s="5"/>
      <c r="C18" s="13"/>
      <c r="D18" s="12"/>
      <c r="E18" s="5"/>
    </row>
    <row r="19" spans="2:5" ht="101.95" customHeight="1" x14ac:dyDescent="0.3">
      <c r="B19" s="5"/>
      <c r="C19" s="40" t="s">
        <v>32</v>
      </c>
      <c r="D19" s="40"/>
      <c r="E19" s="5"/>
    </row>
    <row r="20" spans="2:5" ht="40.85" x14ac:dyDescent="0.3">
      <c r="B20" s="5"/>
      <c r="C20" s="10" t="s">
        <v>25</v>
      </c>
      <c r="D20" s="11">
        <f>(D13/(1-(10%+15%)))</f>
        <v>201700</v>
      </c>
      <c r="E20" s="5"/>
    </row>
    <row r="21" spans="2:5" ht="20.45" x14ac:dyDescent="0.3">
      <c r="B21" s="5"/>
      <c r="C21" s="6" t="s">
        <v>33</v>
      </c>
      <c r="D21" s="7">
        <f>(10*D20)/100</f>
        <v>20170</v>
      </c>
      <c r="E21" s="5"/>
    </row>
    <row r="22" spans="2:5" ht="20.45" x14ac:dyDescent="0.3">
      <c r="B22" s="5"/>
      <c r="C22" s="6" t="s">
        <v>34</v>
      </c>
      <c r="D22" s="7">
        <f>(15*D20)/100</f>
        <v>30255</v>
      </c>
      <c r="E22" s="5"/>
    </row>
    <row r="23" spans="2:5" ht="40.85" x14ac:dyDescent="0.3">
      <c r="B23" s="5"/>
      <c r="C23" s="10" t="s">
        <v>28</v>
      </c>
      <c r="D23" s="11">
        <f>(D13/(1-(10%-15%)))</f>
        <v>144071.42857142858</v>
      </c>
      <c r="E23" s="5"/>
    </row>
    <row r="24" spans="2:5" ht="20.45" x14ac:dyDescent="0.3">
      <c r="B24" s="5"/>
      <c r="C24" s="8" t="s">
        <v>33</v>
      </c>
      <c r="D24" s="9">
        <f>(10*D23)/100</f>
        <v>14407.142857142859</v>
      </c>
      <c r="E24" s="5"/>
    </row>
    <row r="25" spans="2:5" ht="20.45" x14ac:dyDescent="0.3">
      <c r="B25" s="5"/>
      <c r="C25" s="6" t="s">
        <v>34</v>
      </c>
      <c r="D25" s="7">
        <f>-(15*D23)/100</f>
        <v>-21610.714285714286</v>
      </c>
      <c r="E25" s="5"/>
    </row>
    <row r="28" spans="2:5" ht="18.3" x14ac:dyDescent="0.3">
      <c r="C28" s="44"/>
    </row>
    <row r="29" spans="2:5" x14ac:dyDescent="0.3">
      <c r="C29" s="45"/>
    </row>
    <row r="30" spans="2:5" x14ac:dyDescent="0.3">
      <c r="C30" s="45"/>
    </row>
    <row r="31" spans="2:5" x14ac:dyDescent="0.3">
      <c r="C31" s="45"/>
    </row>
    <row r="32" spans="2:5" x14ac:dyDescent="0.3">
      <c r="C32" s="45"/>
    </row>
    <row r="33" spans="3:3" x14ac:dyDescent="0.3">
      <c r="C33" s="45"/>
    </row>
  </sheetData>
  <mergeCells count="7">
    <mergeCell ref="B16:B17"/>
    <mergeCell ref="C19:D19"/>
    <mergeCell ref="H6:I6"/>
    <mergeCell ref="H10:I10"/>
    <mergeCell ref="B7:B12"/>
    <mergeCell ref="B14:B15"/>
    <mergeCell ref="E14:E1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Presupuesto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Isabel Sanchez Segura</dc:creator>
  <cp:keywords/>
  <dc:description/>
  <cp:lastModifiedBy>Alejandro Isla</cp:lastModifiedBy>
  <cp:revision/>
  <dcterms:created xsi:type="dcterms:W3CDTF">2015-06-05T18:19:34Z</dcterms:created>
  <dcterms:modified xsi:type="dcterms:W3CDTF">2024-10-03T13:06:58Z</dcterms:modified>
  <cp:category/>
  <cp:contentStatus/>
</cp:coreProperties>
</file>