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B" sheetId="1" r:id="rId4"/>
    <sheet state="visible" name="Analysis" sheetId="2" r:id="rId5"/>
    <sheet state="visible" name="Table 1 and 2 , Characteristics" sheetId="3" r:id="rId6"/>
    <sheet state="visible" name="Genetic Table" sheetId="4" r:id="rId7"/>
    <sheet state="visible" name="Genetic Statistics" sheetId="5" r:id="rId8"/>
  </sheets>
  <definedNames/>
  <calcPr/>
</workbook>
</file>

<file path=xl/sharedStrings.xml><?xml version="1.0" encoding="utf-8"?>
<sst xmlns="http://schemas.openxmlformats.org/spreadsheetml/2006/main" count="804" uniqueCount="254">
  <si>
    <t>Family</t>
  </si>
  <si>
    <t>Patient_Name</t>
  </si>
  <si>
    <t>RUT</t>
  </si>
  <si>
    <t>Telefono</t>
  </si>
  <si>
    <t>ID</t>
  </si>
  <si>
    <t>Diagnosis</t>
  </si>
  <si>
    <t>Evaluation_Date_RNM/MFM</t>
  </si>
  <si>
    <t>Birth_Day</t>
  </si>
  <si>
    <t>Age_at_evaluation</t>
  </si>
  <si>
    <t>Sex</t>
  </si>
  <si>
    <t>Genotype</t>
  </si>
  <si>
    <t>Exon</t>
  </si>
  <si>
    <t>Nomeclature</t>
  </si>
  <si>
    <t>Variante</t>
  </si>
  <si>
    <t>Type_of_Mutation</t>
  </si>
  <si>
    <t>Effect_on_Aminoacid</t>
  </si>
  <si>
    <t>Interpretaton</t>
  </si>
  <si>
    <t>Null_aleles</t>
  </si>
  <si>
    <t>Present_in_databases</t>
  </si>
  <si>
    <t>Early Onset</t>
  </si>
  <si>
    <t>Disease_Onset</t>
  </si>
  <si>
    <t>Disease_Duration</t>
  </si>
  <si>
    <t>MFM_Total</t>
  </si>
  <si>
    <t>MFM_Total%</t>
  </si>
  <si>
    <t>MFM-1</t>
  </si>
  <si>
    <t>MFM-2</t>
  </si>
  <si>
    <t>MFM-3</t>
  </si>
  <si>
    <t>CK%</t>
  </si>
  <si>
    <t>CK_levels(UI/L)</t>
  </si>
  <si>
    <t>LDH</t>
  </si>
  <si>
    <t>GOT</t>
  </si>
  <si>
    <t>GPT</t>
  </si>
  <si>
    <t>Heart_Anormalities</t>
  </si>
  <si>
    <t>Respiratory_restriction</t>
  </si>
  <si>
    <t>Ambulation</t>
  </si>
  <si>
    <t>Hyperlordosis</t>
  </si>
  <si>
    <t>Winging</t>
  </si>
  <si>
    <t>Retractions</t>
  </si>
  <si>
    <t>Tip_Toe_Walking</t>
  </si>
  <si>
    <t>Calf_Hypertrophy</t>
  </si>
  <si>
    <t>Gowers</t>
  </si>
  <si>
    <t>Excercise intolerance/Myalgias</t>
  </si>
  <si>
    <t>Tight_Atrophy</t>
  </si>
  <si>
    <t>Parents Consanguinity</t>
  </si>
  <si>
    <t>Biopsy</t>
  </si>
  <si>
    <t>EMG</t>
  </si>
  <si>
    <t>Comorbility</t>
  </si>
  <si>
    <t>Historia_Clinica</t>
  </si>
  <si>
    <t>Estudio Genético</t>
  </si>
  <si>
    <t>RNM</t>
  </si>
  <si>
    <t>RNM / CD</t>
  </si>
  <si>
    <t>RNM/Fotos</t>
  </si>
  <si>
    <t>Cuestionario</t>
  </si>
  <si>
    <t>Escala_MFM</t>
  </si>
  <si>
    <t>Prediction</t>
  </si>
  <si>
    <t>Laboratorio HCUCH</t>
  </si>
  <si>
    <t>Biopsias</t>
  </si>
  <si>
    <t>Fotos</t>
  </si>
  <si>
    <t>Susan Figueroa Salinas</t>
  </si>
  <si>
    <t>17405486-K</t>
  </si>
  <si>
    <t>226262427 / 56951580299</t>
  </si>
  <si>
    <t>MYO_057</t>
  </si>
  <si>
    <t>LGMD2A</t>
  </si>
  <si>
    <t>F</t>
  </si>
  <si>
    <t>Heterozigote</t>
  </si>
  <si>
    <t>c.107delG</t>
  </si>
  <si>
    <t>Frameshift</t>
  </si>
  <si>
    <t>p.Gly36Valfs*21</t>
  </si>
  <si>
    <t>Likely Pathogenic</t>
  </si>
  <si>
    <t>Novel</t>
  </si>
  <si>
    <t>Yes</t>
  </si>
  <si>
    <t>x45</t>
  </si>
  <si>
    <t>2345 (11/01/2008), 5129 (06/08/2003), 7610(12/06/2001), 8713(1999)</t>
  </si>
  <si>
    <t>486 (28/07/2016)</t>
  </si>
  <si>
    <t>70 (11/01/2008)</t>
  </si>
  <si>
    <t>68 (11/01/2008)</t>
  </si>
  <si>
    <t>Normal</t>
  </si>
  <si>
    <t>Cane</t>
  </si>
  <si>
    <t>Asymmetrical</t>
  </si>
  <si>
    <t>Severe</t>
  </si>
  <si>
    <t>No</t>
  </si>
  <si>
    <t>Distrofía, Disferlina ausente</t>
  </si>
  <si>
    <t>Miopatía Difusa</t>
  </si>
  <si>
    <t>Multiple Sclerosis</t>
  </si>
  <si>
    <t>?</t>
  </si>
  <si>
    <t>https://www.dropbox.com/s/i48kumugrkzr8fc/Summary%20P49-svet-fra%20FIN.docx?dl=0</t>
  </si>
  <si>
    <t>https://imagenes.redclinica.cl?encodedQuery=AAAAAAAAAAAgABAAziSNzun72bthCeOBvrc1snzwN2J3kICZLCoaLSVA4zqyMeVrMynQu6%2BbQ%2FZ9GnKdXJPz0VBWO7WjZJbs4NAoezUncsl7yMScncY9mfcbSC%2FhzJ5VN%2FoteAZsFPZMhcFaAWXPdtmEUaoZIXEAxIFcalMWF5qkzvb7ohEf1QtqWYQ%3D</t>
  </si>
  <si>
    <t>https://www.dropbox.com/home/Calpa%C3%ADans%20CAPN3/Pacientes/Myo057_Susan%20Figueroa%20Salinas%20(D037)/MRI</t>
  </si>
  <si>
    <t>https://www.dropbox.com/s/vlwouwnj8whzo72/Cuestionario%20Pacientes%20-%20Susan%20Figueroa%20Salinas.xls?dl=0</t>
  </si>
  <si>
    <t>https://www.dropbox.com/s/l9l10rz6jna383y/Escala%20MFM%20figueroa%20salinas.doc?dl=0</t>
  </si>
  <si>
    <t>https://www.dropbox.com/s/a9m9wseigdzxux9/mpdfSFS%23037.pdf?dl=0</t>
  </si>
  <si>
    <t>Ultimos 2016</t>
  </si>
  <si>
    <t>https://www.dropbox.com/home/Calpa%C3%ADans%20CAPN3/Pacientes/Myo057_Susan%20Figueroa%20Salinas%20(D037)/Biopsia%20FONDECYTDYSF037</t>
  </si>
  <si>
    <t>https://www.dropbox.com/home/Calpa%C3%ADans%20CAPN3/Pacientes/Myo057_Susan%20Figueroa%20Salinas%20(D037)/Fotos%202010</t>
  </si>
  <si>
    <t>c.2243G&gt;A</t>
  </si>
  <si>
    <t>Missense</t>
  </si>
  <si>
    <t>p.Arg748Gln</t>
  </si>
  <si>
    <t>Pathogenic/Likely pathogenic​</t>
  </si>
  <si>
    <t>Marcela Campos Pizarro</t>
  </si>
  <si>
    <t>11753801-K</t>
  </si>
  <si>
    <t>9964803 / 56981072809</t>
  </si>
  <si>
    <t>MYO_047</t>
  </si>
  <si>
    <t>Homozygote</t>
  </si>
  <si>
    <t>c.2362_2363delAGinsTCATCT</t>
  </si>
  <si>
    <t>rs80338804</t>
  </si>
  <si>
    <t>p.Arg788Serfs*14</t>
  </si>
  <si>
    <t>Pathogenic</t>
  </si>
  <si>
    <t>x1.5</t>
  </si>
  <si>
    <t>Mild</t>
  </si>
  <si>
    <t>Dystrophic</t>
  </si>
  <si>
    <t>https://www.dropbox.com/s/qqjc7kp54vqhi45/MARCELA%20JACQUELINE%20CAMPOS%20PIZARRO.docx?dl=0</t>
  </si>
  <si>
    <t>https://imagenes.redclinica.cl?encodedQuery=AAAAAAAAAAAgABAA9wPgNIIWvnMfs%2BoEGQxt5IoFS5RmFNXr2fLppsKiTLQc4CHZ%2Bxn8YBXkSu3NHYFFsb8si6EfCOLRNR700ASa%2BSQ97RaE5ZaRnqsOJJ4ABJeVruA2i6LZxnOn9zy4tvF64dyWZEJgceRuY0hdkj3Iy0mdttvdOuH46FYrRvErPwY%3D</t>
  </si>
  <si>
    <t>https://www.dropbox.com/home/Calpa%C3%ADans%20CAPN3/Pacientes/Myo004_Campos%20Pizarro%20(D046_047)/Marcela%20Campos%20Pizarro%20D047/MRI%20MC</t>
  </si>
  <si>
    <t>https://www.dropbox.com/s/cge6pogp08a3233/Marcela%20Campos%20Pizarro.xls?dl=0</t>
  </si>
  <si>
    <t>https://www.dropbox.com/s/uxb046vhphhncqk/mpdfMCP.pdf?dl=0</t>
  </si>
  <si>
    <t>https://www.dropbox.com/home/Calpa%C3%ADans%20CAPN3/Pacientes/Myo004_Campos%20Pizarro%20(D046_047)/Marcela%20Campos%20Pizarro%20D047/Biopsia</t>
  </si>
  <si>
    <t>https://www.dropbox.com/home/Calpa%C3%ADans%20CAPN3/Pacientes/Myo004_Campos%20Pizarro%20(D046_047)/Marcela%20Campos%20Pizarro%20D047/Fotos%20Mayo%202011</t>
  </si>
  <si>
    <t>Gloria Campos Pizarro</t>
  </si>
  <si>
    <t>13047113-7</t>
  </si>
  <si>
    <t>98254148 / 7782044 / 56990743766</t>
  </si>
  <si>
    <t>MYO_046</t>
  </si>
  <si>
    <t>x5</t>
  </si>
  <si>
    <t>Walk</t>
  </si>
  <si>
    <t>Dystrophic, Distrofina Normal, Sarcoglicano Normal</t>
  </si>
  <si>
    <t>¿Hospital de Carabineros?</t>
  </si>
  <si>
    <t>https://www.dropbox.com/s/6oz3apizqwhar45/Campos%20Pizarro%20Gloria.doc?dl=0</t>
  </si>
  <si>
    <t>https://imagenes.redclinica.cl?encodedQuery=AAAAAAAAAAAgABAAs5HMpWuiTeDZD9ESxrgSmjs1WyULkOB3YWmogusvQS8hpJ6jksrv09H4q1DRk7pJIiaIXU4DZBLs39ibE1ewBkEN81QnI8AzsfWmG4U9NSfs3JwrT7DKXDy%2Bcz%2F43T3U0kFrf5jdmGu5UIIVlDP%2BCW00M0c8aUQ6Amu00b0rb0I%3D</t>
  </si>
  <si>
    <t>https://www.dropbox.com/home/Calpa%C3%ADans%20CAPN3/Pacientes/Myo004_Campos%20Pizarro%20(D046_047)/Gloria%20Campos%20Pizarro%20D046/MRI%20GC</t>
  </si>
  <si>
    <t>Ficha</t>
  </si>
  <si>
    <t>https://www.dropbox.com/s/ne17jdcsyw47wq4/mpdf-GCPb.pdf?dl=0</t>
  </si>
  <si>
    <t>https://www.dropbox.com/home/Calpa%C3%ADans%20CAPN3/Pacientes/Myo004_Campos%20Pizarro%20(D046_047)/Gloria%20Campos%20Pizarro%20D046/FOTOS</t>
  </si>
  <si>
    <t>Luis Órdenes Rojas</t>
  </si>
  <si>
    <t>19047761-4</t>
  </si>
  <si>
    <t>281644357 / 56989025261</t>
  </si>
  <si>
    <t>MYO_050</t>
  </si>
  <si>
    <t>M</t>
  </si>
  <si>
    <t>p.G35fs</t>
  </si>
  <si>
    <t>Novel ?</t>
  </si>
  <si>
    <t>x32</t>
  </si>
  <si>
    <t>6470 (28/08/2012)</t>
  </si>
  <si>
    <t>Poor_Cooperation</t>
  </si>
  <si>
    <t>Normal (2009) , Posteriormente Distrófica con Proteínas Normales (?)</t>
  </si>
  <si>
    <t>Miopatica</t>
  </si>
  <si>
    <t>Raynaud</t>
  </si>
  <si>
    <t>https://www.dropbox.com/s/dr9zruihaz37bhd/resumen%20para%20disferlinopatia%20luis%20ordenes%20rojas.rtf?dl=0</t>
  </si>
  <si>
    <t>https://www.dropbox.com/s/tm8r1jaz6izzzzz/Summary%20P57-svet-fra%20FIN.docx?dl=0</t>
  </si>
  <si>
    <t>https://imagenes.redclinica.cl?encodedQuery=AAAAAAAAAAAgABAAFLGGBqAMoENcURZ44chXB%2F48jA2dNqChEFpSC9YZlOhPLUlOuui56IAJT35WvifelzBXsMZ%2FAWAnVoxReQQwnMexpgd%2FnuXRRMhBVLgvxGa%2FhC9KocSaJsqdMTVjwMfQqa8ipXFHatKXgnd3OgF7hq2yZOvBtj1sy52%2FLtdjqd4%3D</t>
  </si>
  <si>
    <t>https://www.dropbox.com/home/Calpa%C3%ADans%20CAPN3/Pacientes/Myo050_Ordenes%20Rojas%20Luis%20(D042)/MRI</t>
  </si>
  <si>
    <t>https://www.dropbox.com/home/Calpa%C3%ADans%20CAPN3/Pacientes/Myo050_Ordenes%20Rojas%20Luis%20(D042)/Biopsia%20FONDECYT</t>
  </si>
  <si>
    <t>https://www.dropbox.com/home/Calpa%C3%ADans%20CAPN3/Pacientes/Myo050_Ordenes%20Rojas%20Luis%20(D042)/Fotos%2027Sept13</t>
  </si>
  <si>
    <t>Rodrigo Bustamante Villegas</t>
  </si>
  <si>
    <t>17731408-0</t>
  </si>
  <si>
    <t>56982908754 - 227772218</t>
  </si>
  <si>
    <t>MYO_100</t>
  </si>
  <si>
    <t>-</t>
  </si>
  <si>
    <t>11000(2004)</t>
  </si>
  <si>
    <t>Mitral Prolapse</t>
  </si>
  <si>
    <t>Dystrophic with eosynophylia, Distrofina, Sarcoglicano y Disferina Normales</t>
  </si>
  <si>
    <t>Miopatía aguda difusa</t>
  </si>
  <si>
    <t>https://www.dropbox.com/s/3jyhivdk69ayuon/BUSTAMANTE%20calpainopat%C3%ADa%201.docx?dl=0</t>
  </si>
  <si>
    <t>https://www.dropbox.com/s/wfa6lwsdreri9u0/CR%20Bustamante.pdf?dl=0</t>
  </si>
  <si>
    <t>https://imagenes.redclinica.cl?encodedQuery=AAAAAAAAAAAgABAAv6LgU37s5tuuVjDYbLtZrQ3ZQDqpp5Esh4UVN660SFE38uHe0DuRevpwDl92xxL5ixXoo1LX13glMWlXu00nM1SHLMX%2FupuPZ8tfe6zCkn44yOJSSDeuZoUtISpegUj0JozT4U0SPM55W5dI0rDulkw3jWoS%2Fp0onVg8ubKWsL8%3D</t>
  </si>
  <si>
    <t>Si</t>
  </si>
  <si>
    <t>https://www.dropbox.com/home/Calpa%C3%ADans%20CAPN3/Pacientes/Myo100_Bustamante%20Villegas%20Rodrigo%20(CAPN3)/MRI</t>
  </si>
  <si>
    <t>Alvaro Hidalgo Cáceres</t>
  </si>
  <si>
    <t>14541163-7</t>
  </si>
  <si>
    <t>6125063370 / 26242145 / 56951890179</t>
  </si>
  <si>
    <t>MYO_068</t>
  </si>
  <si>
    <t>Heterozygote</t>
  </si>
  <si>
    <t>c.1333C&gt;G</t>
  </si>
  <si>
    <t>rs773827877</t>
  </si>
  <si>
    <t>p.(Gly445Arg)</t>
  </si>
  <si>
    <t>Likely pathogenic​</t>
  </si>
  <si>
    <t>&gt;25</t>
  </si>
  <si>
    <t>x3</t>
  </si>
  <si>
    <t>Mild_Restriction</t>
  </si>
  <si>
    <t>Diabetes</t>
  </si>
  <si>
    <t>https://www.dropbox.com/s/nysyvngbauvqvc1/Myo68_AHC.pdf?dl=0</t>
  </si>
  <si>
    <t>https://imagenes.redclinica.cl?encodedQuery=AAAAAAAAAAAgABAAgsCymztipPe0D02wxfqe3PVuXA3pIAtdA0Blvk2rShJbzlszugMyHMNbknxqw50l%2FXPkKYVmguCzoBR39VAJSSy56000Cnfc%2FttMB78Kpa9kG6ARFy2GcXe5CFuN1PxNjOBiJlpndcJuACwk%2BCR%2F2BT2K%2Fyvrj7bNsjsUB8gLvU%3D</t>
  </si>
  <si>
    <t>https://www.dropbox.com/s/wny393mjbtghtsz/Escala%20MFM.docx?dl=0</t>
  </si>
  <si>
    <t>https://www.dropbox.com/s/snwk4hiaj55eeik/AHC_mpdf.pdf?dl=0</t>
  </si>
  <si>
    <t>https://www.dropbox.com/home/Calpa%C3%ADans%20CAPN3/Pacientes/Myo068_Hidalgo%20C%C3%A1ceres%20Alvaro%20(D045)/Biopsia</t>
  </si>
  <si>
    <t>https://www.dropbox.com/home/Calpa%C3%ADans%20CAPN3/Pacientes/Myo068_Hidalgo%20C%C3%A1ceres%20Alvaro%20(D045)/Fotos</t>
  </si>
  <si>
    <t>2362_2362delTAGinsTTCATCT</t>
  </si>
  <si>
    <t>Cesar Saavedra Perea</t>
  </si>
  <si>
    <t>8470403-2</t>
  </si>
  <si>
    <t>950717435 / 984813071</t>
  </si>
  <si>
    <t>MYO_109</t>
  </si>
  <si>
    <t>c.2105C&gt;T</t>
  </si>
  <si>
    <t>rs886042557</t>
  </si>
  <si>
    <t>p.Ala702Val</t>
  </si>
  <si>
    <t>Pathogenic/Likely pathogenic</t>
  </si>
  <si>
    <t>https://www.dropbox.com/s/z5onnvx3qoi7plu/Cuestionario%20Pacientes-En%20Blanco.xlsx?dl=0</t>
  </si>
  <si>
    <t>Pendientes:</t>
  </si>
  <si>
    <t>Marcela: MFM, GPT,EMG</t>
  </si>
  <si>
    <t>Gloria: LABORATORIO (LDH,GOT,GPT), EMG</t>
  </si>
  <si>
    <t>Rodrigo: MFM, LDH, GOT, GPT</t>
  </si>
  <si>
    <t>Cesar: Genetica, MFM, Laboratorio, Resp/Cardio, Clínica, RNM.</t>
  </si>
  <si>
    <t>CK%(Times Upper Value)</t>
  </si>
  <si>
    <t>p.Arg788Serfs*15</t>
  </si>
  <si>
    <t>p.Arg788Serfs</t>
  </si>
  <si>
    <t>c.133CG</t>
  </si>
  <si>
    <t>INDEL/frameshift</t>
  </si>
  <si>
    <t>Mean</t>
  </si>
  <si>
    <t>Standar Deviation</t>
  </si>
  <si>
    <t>Median</t>
  </si>
  <si>
    <t xml:space="preserve">Min </t>
  </si>
  <si>
    <t>Max</t>
  </si>
  <si>
    <t>Range</t>
  </si>
  <si>
    <t>Age(Years)</t>
  </si>
  <si>
    <t>31.42 +/- 11.9283</t>
  </si>
  <si>
    <t>18-49</t>
  </si>
  <si>
    <t>Male</t>
  </si>
  <si>
    <t>Female</t>
  </si>
  <si>
    <t>Race</t>
  </si>
  <si>
    <t>Latin American</t>
  </si>
  <si>
    <t>Disease Onset</t>
  </si>
  <si>
    <t>15,71 +/- 8,24</t>
  </si>
  <si>
    <t>7 - 25</t>
  </si>
  <si>
    <t>Early onset</t>
  </si>
  <si>
    <t>Late onset</t>
  </si>
  <si>
    <t>Disease duration</t>
  </si>
  <si>
    <t>18.57 +/- 9.846</t>
  </si>
  <si>
    <t>10-37</t>
  </si>
  <si>
    <t>Wheelchair</t>
  </si>
  <si>
    <t>0/7</t>
  </si>
  <si>
    <t>MFM</t>
  </si>
  <si>
    <t>MFM-Total</t>
  </si>
  <si>
    <t>CK</t>
  </si>
  <si>
    <t>Absolute Values</t>
  </si>
  <si>
    <t>3560,66 +/- 4317.</t>
  </si>
  <si>
    <t>224-11000</t>
  </si>
  <si>
    <t>Relative Values</t>
  </si>
  <si>
    <t>Clinical characteristics</t>
  </si>
  <si>
    <t xml:space="preserve">Yes </t>
  </si>
  <si>
    <t>Asymetrical</t>
  </si>
  <si>
    <t>Tight atrophy</t>
  </si>
  <si>
    <t>Respiratory restriction</t>
  </si>
  <si>
    <t>Heart anormalities</t>
  </si>
  <si>
    <t>Calpain-3 gene (CPN3) pathogenic mutations in the Chilean cohort</t>
  </si>
  <si>
    <t>Patient</t>
  </si>
  <si>
    <t>Family1</t>
  </si>
  <si>
    <t>Family2</t>
  </si>
  <si>
    <t>Family3</t>
  </si>
  <si>
    <t>Family4</t>
  </si>
  <si>
    <t>Family5</t>
  </si>
  <si>
    <t>Family6</t>
  </si>
  <si>
    <t>Mutation type: (F) frameshift, (M) missense, (N) nonsense. (§) description referred according to Leiden</t>
  </si>
  <si>
    <t>HET</t>
  </si>
  <si>
    <t>HMZ</t>
  </si>
  <si>
    <t>Mutation</t>
  </si>
  <si>
    <t xml:space="preserve">c107delG </t>
  </si>
  <si>
    <t xml:space="preserve">c.2243G&gt;A </t>
  </si>
  <si>
    <t>Mutation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</si>
</sst>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d/mm/yy"/>
    <numFmt numFmtId="167" formatCode="d/m"/>
  </numFmts>
  <fonts count="10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sz val="7.0"/>
      <color theme="1"/>
      <name val="Verdana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3">
    <border/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0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0" numFmtId="0" xfId="0" applyAlignment="1" applyFont="1">
      <alignment horizontal="center" readingOrder="0" shrinkToFit="0" wrapText="0"/>
    </xf>
    <xf borderId="0" fillId="3" fontId="1" numFmtId="0" xfId="0" applyAlignment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0" fillId="4" fontId="1" numFmtId="0" xfId="0" applyAlignment="1" applyFill="1" applyFon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4" fontId="0" numFmtId="0" xfId="0" applyAlignment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4" fontId="2" numFmtId="0" xfId="0" applyAlignment="1" applyFont="1">
      <alignment readingOrder="0"/>
    </xf>
    <xf borderId="0" fillId="4" fontId="4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6" fontId="1" numFmtId="165" xfId="0" applyAlignment="1" applyFont="1" applyNumberFormat="1">
      <alignment horizontal="center" readingOrder="0"/>
    </xf>
    <xf borderId="0" fillId="6" fontId="0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0" fillId="6" fontId="1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7" fontId="1" numFmtId="165" xfId="0" applyAlignment="1" applyFont="1" applyNumberFormat="1">
      <alignment horizontal="center" readingOrder="0"/>
    </xf>
    <xf borderId="0" fillId="7" fontId="0" numFmtId="0" xfId="0" applyAlignment="1" applyFont="1">
      <alignment horizontal="center" readingOrder="0" shrinkToFit="0" wrapText="0"/>
    </xf>
    <xf borderId="0" fillId="7" fontId="1" numFmtId="0" xfId="0" applyAlignment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ill="1" applyFont="1">
      <alignment horizontal="center" readingOrder="0"/>
    </xf>
    <xf borderId="0" fillId="8" fontId="1" numFmtId="166" xfId="0" applyAlignment="1" applyFont="1" applyNumberFormat="1">
      <alignment horizontal="center" readingOrder="0"/>
    </xf>
    <xf borderId="0" fillId="8" fontId="0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2" numFmtId="0" xfId="0" applyFont="1"/>
    <xf borderId="0" fillId="0" fontId="1" numFmtId="165" xfId="0" applyAlignment="1" applyFont="1" applyNumberForma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165" xfId="0" applyAlignment="1" applyFont="1" applyNumberFormat="1">
      <alignment horizontal="center" readingOrder="0"/>
    </xf>
    <xf borderId="0" fillId="9" fontId="1" numFmtId="0" xfId="0" applyAlignment="1" applyFont="1">
      <alignment horizontal="center"/>
    </xf>
    <xf borderId="0" fillId="9" fontId="2" numFmtId="0" xfId="0" applyAlignment="1" applyFont="1">
      <alignment horizontal="center" readingOrder="0"/>
    </xf>
    <xf borderId="0" fillId="9" fontId="2" numFmtId="0" xfId="0" applyFont="1"/>
    <xf borderId="0" fillId="9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167" xfId="0" applyAlignment="1" applyFont="1" applyNumberForma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vertical="bottom"/>
    </xf>
    <xf borderId="0" fillId="10" fontId="7" numFmtId="0" xfId="0" applyFill="1" applyFont="1"/>
    <xf borderId="0" fillId="0" fontId="0" numFmtId="0" xfId="0" applyAlignment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9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10" fontId="0" numFmtId="0" xfId="0" applyAlignment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2" fillId="0" fontId="2" numFmtId="167" xfId="0" applyAlignment="1" applyBorder="1" applyFont="1" applyNumberFormat="1">
      <alignment readingOrder="0"/>
    </xf>
    <xf borderId="2" fillId="10" fontId="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ropbox.com/home/Calpa%C3%ADans%20CAPN3/Pacientes/Myo004_Campos%20Pizarro%20(D046_047)/Gloria%20Campos%20Pizarro%20D046/FOTOS" TargetMode="External"/><Relationship Id="rId22" Type="http://schemas.openxmlformats.org/officeDocument/2006/relationships/hyperlink" Target="https://www.dropbox.com/s/tm8r1jaz6izzzzz/Summary%20P57-svet-fra%20FIN.docx?dl=0" TargetMode="External"/><Relationship Id="rId21" Type="http://schemas.openxmlformats.org/officeDocument/2006/relationships/hyperlink" Target="https://www.dropbox.com/s/dr9zruihaz37bhd/resumen%20para%20disferlinopatia%20luis%20ordenes%20rojas.rtf?dl=0" TargetMode="External"/><Relationship Id="rId24" Type="http://schemas.openxmlformats.org/officeDocument/2006/relationships/hyperlink" Target="https://www.dropbox.com/home/Calpa%C3%ADans%20CAPN3/Pacientes/Myo050_Ordenes%20Rojas%20Luis%20(D042)/MRI" TargetMode="External"/><Relationship Id="rId23" Type="http://schemas.openxmlformats.org/officeDocument/2006/relationships/hyperlink" Target="https://imagenes.redclinica.cl?encodedQuery=AAAAAAAAAAAgABAAFLGGBqAMoENcURZ44chXB%2F48jA2dNqChEFpSC9YZlOhPLUlOuui56IAJT35WvifelzBXsMZ%2FAWAnVoxReQQwnMexpgd%2FnuXRRMhBVLgvxGa%2FhC9KocSaJsqdMTVjwMfQqa8ipXFHatKXgnd3OgF7hq2yZOvBtj1sy52%2FLtdjqd4%3D" TargetMode="External"/><Relationship Id="rId1" Type="http://schemas.openxmlformats.org/officeDocument/2006/relationships/hyperlink" Target="https://www.dropbox.com/s/i48kumugrkzr8fc/Summary%20P49-svet-fra%20FIN.docx?dl=0" TargetMode="External"/><Relationship Id="rId2" Type="http://schemas.openxmlformats.org/officeDocument/2006/relationships/hyperlink" Target="https://imagenes.redclinica.cl?encodedQuery=AAAAAAAAAAAgABAAziSNzun72bthCeOBvrc1snzwN2J3kICZLCoaLSVA4zqyMeVrMynQu6%2BbQ%2FZ9GnKdXJPz0VBWO7WjZJbs4NAoezUncsl7yMScncY9mfcbSC%2FhzJ5VN%2FoteAZsFPZMhcFaAWXPdtmEUaoZIXEAxIFcalMWF5qkzvb7ohEf1QtqWYQ%3D" TargetMode="External"/><Relationship Id="rId3" Type="http://schemas.openxmlformats.org/officeDocument/2006/relationships/hyperlink" Target="https://www.dropbox.com/home/Calpa%C3%ADans%20CAPN3/Pacientes/Myo057_Susan%20Figueroa%20Salinas%20(D037)/MRI" TargetMode="External"/><Relationship Id="rId4" Type="http://schemas.openxmlformats.org/officeDocument/2006/relationships/hyperlink" Target="https://www.dropbox.com/s/vlwouwnj8whzo72/Cuestionario%20Pacientes%20-%20Susan%20Figueroa%20Salinas.xls?dl=0" TargetMode="External"/><Relationship Id="rId9" Type="http://schemas.openxmlformats.org/officeDocument/2006/relationships/hyperlink" Target="https://www.dropbox.com/s/qqjc7kp54vqhi45/MARCELA%20JACQUELINE%20CAMPOS%20PIZARRO.docx?dl=0" TargetMode="External"/><Relationship Id="rId26" Type="http://schemas.openxmlformats.org/officeDocument/2006/relationships/hyperlink" Target="https://www.dropbox.com/home/Calpa%C3%ADans%20CAPN3/Pacientes/Myo050_Ordenes%20Rojas%20Luis%20(D042)/Fotos%2027Sept13" TargetMode="External"/><Relationship Id="rId25" Type="http://schemas.openxmlformats.org/officeDocument/2006/relationships/hyperlink" Target="https://www.dropbox.com/home/Calpa%C3%ADans%20CAPN3/Pacientes/Myo050_Ordenes%20Rojas%20Luis%20(D042)/Biopsia%20FONDECYT" TargetMode="External"/><Relationship Id="rId28" Type="http://schemas.openxmlformats.org/officeDocument/2006/relationships/hyperlink" Target="https://www.dropbox.com/s/wfa6lwsdreri9u0/CR%20Bustamante.pdf?dl=0" TargetMode="External"/><Relationship Id="rId27" Type="http://schemas.openxmlformats.org/officeDocument/2006/relationships/hyperlink" Target="https://www.dropbox.com/s/3jyhivdk69ayuon/BUSTAMANTE%20calpainopat%C3%ADa%201.docx?dl=0" TargetMode="External"/><Relationship Id="rId5" Type="http://schemas.openxmlformats.org/officeDocument/2006/relationships/hyperlink" Target="https://www.dropbox.com/s/l9l10rz6jna383y/Escala%20MFM%20figueroa%20salinas.doc?dl=0" TargetMode="External"/><Relationship Id="rId6" Type="http://schemas.openxmlformats.org/officeDocument/2006/relationships/hyperlink" Target="https://www.dropbox.com/s/a9m9wseigdzxux9/mpdfSFS%23037.pdf?dl=0" TargetMode="External"/><Relationship Id="rId29" Type="http://schemas.openxmlformats.org/officeDocument/2006/relationships/hyperlink" Target="https://imagenes.redclinica.cl?encodedQuery=AAAAAAAAAAAgABAAv6LgU37s5tuuVjDYbLtZrQ3ZQDqpp5Esh4UVN660SFE38uHe0DuRevpwDl92xxL5ixXoo1LX13glMWlXu00nM1SHLMX%2FupuPZ8tfe6zCkn44yOJSSDeuZoUtISpegUj0JozT4U0SPM55W5dI0rDulkw3jWoS%2Fp0onVg8ubKWsL8%3D" TargetMode="External"/><Relationship Id="rId7" Type="http://schemas.openxmlformats.org/officeDocument/2006/relationships/hyperlink" Target="https://www.dropbox.com/home/Calpa%C3%ADans%20CAPN3/Pacientes/Myo057_Susan%20Figueroa%20Salinas%20(D037)/Biopsia%20FONDECYTDYSF037" TargetMode="External"/><Relationship Id="rId8" Type="http://schemas.openxmlformats.org/officeDocument/2006/relationships/hyperlink" Target="https://www.dropbox.com/home/Calpa%C3%ADans%20CAPN3/Pacientes/Myo057_Susan%20Figueroa%20Salinas%20(D037)/Fotos%202010" TargetMode="External"/><Relationship Id="rId31" Type="http://schemas.openxmlformats.org/officeDocument/2006/relationships/hyperlink" Target="https://www.dropbox.com/s/nysyvngbauvqvc1/Myo68_AHC.pdf?dl=0" TargetMode="External"/><Relationship Id="rId30" Type="http://schemas.openxmlformats.org/officeDocument/2006/relationships/hyperlink" Target="https://www.dropbox.com/home/Calpa%C3%ADans%20CAPN3/Pacientes/Myo100_Bustamante%20Villegas%20Rodrigo%20(CAPN3)/MRI" TargetMode="External"/><Relationship Id="rId11" Type="http://schemas.openxmlformats.org/officeDocument/2006/relationships/hyperlink" Target="https://www.dropbox.com/home/Calpa%C3%ADans%20CAPN3/Pacientes/Myo004_Campos%20Pizarro%20(D046_047)/Marcela%20Campos%20Pizarro%20D047/MRI%20MC" TargetMode="External"/><Relationship Id="rId33" Type="http://schemas.openxmlformats.org/officeDocument/2006/relationships/hyperlink" Target="https://www.dropbox.com/s/wny393mjbtghtsz/Escala%20MFM.docx?dl=0" TargetMode="External"/><Relationship Id="rId10" Type="http://schemas.openxmlformats.org/officeDocument/2006/relationships/hyperlink" Target="https://imagenes.redclinica.cl?encodedQuery=AAAAAAAAAAAgABAA9wPgNIIWvnMfs%2BoEGQxt5IoFS5RmFNXr2fLppsKiTLQc4CHZ%2Bxn8YBXkSu3NHYFFsb8si6EfCOLRNR700ASa%2BSQ97RaE5ZaRnqsOJJ4ABJeVruA2i6LZxnOn9zy4tvF64dyWZEJgceRuY0hdkj3Iy0mdttvdOuH46FYrRvErPwY%3D" TargetMode="External"/><Relationship Id="rId32" Type="http://schemas.openxmlformats.org/officeDocument/2006/relationships/hyperlink" Target="https://imagenes.redclinica.cl?encodedQuery=AAAAAAAAAAAgABAAgsCymztipPe0D02wxfqe3PVuXA3pIAtdA0Blvk2rShJbzlszugMyHMNbknxqw50l%2FXPkKYVmguCzoBR39VAJSSy56000Cnfc%2FttMB78Kpa9kG6ARFy2GcXe5CFuN1PxNjOBiJlpndcJuACwk%2BCR%2F2BT2K%2Fyvrj7bNsjsUB8gLvU%3D" TargetMode="External"/><Relationship Id="rId13" Type="http://schemas.openxmlformats.org/officeDocument/2006/relationships/hyperlink" Target="https://www.dropbox.com/s/uxb046vhphhncqk/mpdfMCP.pdf?dl=0" TargetMode="External"/><Relationship Id="rId35" Type="http://schemas.openxmlformats.org/officeDocument/2006/relationships/hyperlink" Target="https://www.dropbox.com/home/Calpa%C3%ADans%20CAPN3/Pacientes/Myo068_Hidalgo%20C%C3%A1ceres%20Alvaro%20(D045)/Biopsia" TargetMode="External"/><Relationship Id="rId12" Type="http://schemas.openxmlformats.org/officeDocument/2006/relationships/hyperlink" Target="https://www.dropbox.com/s/cge6pogp08a3233/Marcela%20Campos%20Pizarro.xls?dl=0" TargetMode="External"/><Relationship Id="rId34" Type="http://schemas.openxmlformats.org/officeDocument/2006/relationships/hyperlink" Target="https://www.dropbox.com/s/snwk4hiaj55eeik/AHC_mpdf.pdf?dl=0" TargetMode="External"/><Relationship Id="rId15" Type="http://schemas.openxmlformats.org/officeDocument/2006/relationships/hyperlink" Target="https://www.dropbox.com/home/Calpa%C3%ADans%20CAPN3/Pacientes/Myo004_Campos%20Pizarro%20(D046_047)/Marcela%20Campos%20Pizarro%20D047/Fotos%20Mayo%202011" TargetMode="External"/><Relationship Id="rId37" Type="http://schemas.openxmlformats.org/officeDocument/2006/relationships/hyperlink" Target="https://www.dropbox.com/s/z5onnvx3qoi7plu/Cuestionario%20Pacientes-En%20Blanco.xlsx?dl=0" TargetMode="External"/><Relationship Id="rId14" Type="http://schemas.openxmlformats.org/officeDocument/2006/relationships/hyperlink" Target="https://www.dropbox.com/home/Calpa%C3%ADans%20CAPN3/Pacientes/Myo004_Campos%20Pizarro%20(D046_047)/Marcela%20Campos%20Pizarro%20D047/Biopsia" TargetMode="External"/><Relationship Id="rId36" Type="http://schemas.openxmlformats.org/officeDocument/2006/relationships/hyperlink" Target="https://www.dropbox.com/home/Calpa%C3%ADans%20CAPN3/Pacientes/Myo068_Hidalgo%20C%C3%A1ceres%20Alvaro%20(D045)/Fotos" TargetMode="External"/><Relationship Id="rId17" Type="http://schemas.openxmlformats.org/officeDocument/2006/relationships/hyperlink" Target="https://imagenes.redclinica.cl?encodedQuery=AAAAAAAAAAAgABAAs5HMpWuiTeDZD9ESxrgSmjs1WyULkOB3YWmogusvQS8hpJ6jksrv09H4q1DRk7pJIiaIXU4DZBLs39ibE1ewBkEN81QnI8AzsfWmG4U9NSfs3JwrT7DKXDy%2Bcz%2F43T3U0kFrf5jdmGu5UIIVlDP%2BCW00M0c8aUQ6Amu00b0rb0I%3D" TargetMode="External"/><Relationship Id="rId16" Type="http://schemas.openxmlformats.org/officeDocument/2006/relationships/hyperlink" Target="https://www.dropbox.com/s/6oz3apizqwhar45/Campos%20Pizarro%20Gloria.doc?dl=0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dropbox.com/s/ne17jdcsyw47wq4/mpdf-GCPb.pdf?dl=0" TargetMode="External"/><Relationship Id="rId18" Type="http://schemas.openxmlformats.org/officeDocument/2006/relationships/hyperlink" Target="https://www.dropbox.com/home/Calpa%C3%ADans%20CAPN3/Pacientes/Myo004_Campos%20Pizarro%20(D046_047)/Gloria%20Campos%20Pizarro%20D046/MRI%20G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2"/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/>
    </row>
    <row r="2">
      <c r="A2" s="3">
        <v>1.0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4">
        <v>40907.0</v>
      </c>
      <c r="H2" s="5">
        <v>32899.0</v>
      </c>
      <c r="I2" s="3">
        <v>21.0</v>
      </c>
      <c r="J2" s="3" t="s">
        <v>63</v>
      </c>
      <c r="K2" s="3" t="s">
        <v>64</v>
      </c>
      <c r="L2" s="3">
        <v>1.0</v>
      </c>
      <c r="M2" s="3" t="s">
        <v>65</v>
      </c>
      <c r="N2" s="6"/>
      <c r="O2" s="3" t="s">
        <v>66</v>
      </c>
      <c r="P2" s="6" t="s">
        <v>67</v>
      </c>
      <c r="Q2" s="6" t="s">
        <v>68</v>
      </c>
      <c r="R2" s="6">
        <v>1.0</v>
      </c>
      <c r="S2" s="6" t="s">
        <v>69</v>
      </c>
      <c r="T2" s="3" t="s">
        <v>70</v>
      </c>
      <c r="U2" s="3">
        <v>8.0</v>
      </c>
      <c r="V2" s="3">
        <v>19.0</v>
      </c>
      <c r="W2" s="3">
        <f>SUM(Y2:AA2)</f>
        <v>62</v>
      </c>
      <c r="X2" s="3">
        <f>SUM(Y2:AA2)/96*100</f>
        <v>64.58333333</v>
      </c>
      <c r="Y2" s="3">
        <v>12.0</v>
      </c>
      <c r="Z2" s="3">
        <v>30.0</v>
      </c>
      <c r="AA2" s="3">
        <v>20.0</v>
      </c>
      <c r="AB2" s="3" t="s">
        <v>71</v>
      </c>
      <c r="AC2" s="3" t="s">
        <v>72</v>
      </c>
      <c r="AD2" s="3" t="s">
        <v>73</v>
      </c>
      <c r="AE2" s="3" t="s">
        <v>74</v>
      </c>
      <c r="AF2" s="3" t="s">
        <v>75</v>
      </c>
      <c r="AG2" s="3" t="s">
        <v>76</v>
      </c>
      <c r="AH2" s="3" t="s">
        <v>76</v>
      </c>
      <c r="AI2" s="3" t="s">
        <v>77</v>
      </c>
      <c r="AJ2" s="3" t="s">
        <v>70</v>
      </c>
      <c r="AK2" s="3" t="s">
        <v>78</v>
      </c>
      <c r="AL2" s="3" t="s">
        <v>79</v>
      </c>
      <c r="AM2" s="3" t="s">
        <v>70</v>
      </c>
      <c r="AN2" s="3" t="s">
        <v>70</v>
      </c>
      <c r="AO2" s="3" t="s">
        <v>70</v>
      </c>
      <c r="AP2" s="3" t="s">
        <v>70</v>
      </c>
      <c r="AQ2" s="3" t="s">
        <v>70</v>
      </c>
      <c r="AR2" s="3" t="s">
        <v>80</v>
      </c>
      <c r="AS2" s="3" t="s">
        <v>81</v>
      </c>
      <c r="AT2" s="3" t="s">
        <v>82</v>
      </c>
      <c r="AU2" s="3" t="s">
        <v>83</v>
      </c>
      <c r="AV2" s="3"/>
      <c r="AW2" s="2" t="s">
        <v>84</v>
      </c>
      <c r="AX2" s="7" t="s">
        <v>85</v>
      </c>
      <c r="AY2" s="7" t="s">
        <v>86</v>
      </c>
      <c r="AZ2" s="2" t="s">
        <v>80</v>
      </c>
      <c r="BA2" s="7" t="s">
        <v>87</v>
      </c>
      <c r="BB2" s="7" t="s">
        <v>88</v>
      </c>
      <c r="BC2" s="7" t="s">
        <v>89</v>
      </c>
      <c r="BD2" s="7" t="s">
        <v>90</v>
      </c>
      <c r="BE2" s="2" t="s">
        <v>91</v>
      </c>
      <c r="BF2" s="7" t="s">
        <v>92</v>
      </c>
      <c r="BG2" s="7" t="s">
        <v>93</v>
      </c>
      <c r="BH2" s="2"/>
    </row>
    <row r="3">
      <c r="A3" s="1"/>
      <c r="B3" s="1"/>
      <c r="C3" s="1"/>
      <c r="D3" s="1"/>
      <c r="E3" s="1"/>
      <c r="F3" s="1"/>
      <c r="G3" s="1"/>
      <c r="H3" s="1"/>
      <c r="I3" s="8"/>
      <c r="J3" s="1"/>
      <c r="K3" s="8"/>
      <c r="L3" s="3">
        <v>21.0</v>
      </c>
      <c r="M3" s="3" t="s">
        <v>94</v>
      </c>
      <c r="N3" s="6"/>
      <c r="O3" s="3" t="s">
        <v>95</v>
      </c>
      <c r="P3" s="6" t="s">
        <v>96</v>
      </c>
      <c r="Q3" s="6" t="s">
        <v>97</v>
      </c>
      <c r="R3" s="6"/>
      <c r="S3" s="6" t="s">
        <v>70</v>
      </c>
      <c r="T3" s="1"/>
      <c r="U3" s="1"/>
      <c r="V3" s="8"/>
      <c r="W3" s="1"/>
      <c r="X3" s="8"/>
      <c r="Y3" s="8"/>
      <c r="Z3" s="8"/>
      <c r="AA3" s="8"/>
      <c r="AB3" s="1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9">
        <v>2.0</v>
      </c>
      <c r="B4" s="9" t="s">
        <v>98</v>
      </c>
      <c r="C4" s="9" t="s">
        <v>99</v>
      </c>
      <c r="D4" s="9" t="s">
        <v>100</v>
      </c>
      <c r="E4" s="9" t="s">
        <v>101</v>
      </c>
      <c r="F4" s="9" t="s">
        <v>62</v>
      </c>
      <c r="G4" s="10">
        <v>41438.0</v>
      </c>
      <c r="H4" s="11">
        <v>26251.0</v>
      </c>
      <c r="I4" s="9">
        <v>41.0</v>
      </c>
      <c r="J4" s="9" t="s">
        <v>63</v>
      </c>
      <c r="K4" s="12" t="s">
        <v>102</v>
      </c>
      <c r="L4" s="12">
        <v>22.0</v>
      </c>
      <c r="M4" s="12" t="s">
        <v>103</v>
      </c>
      <c r="N4" s="13" t="s">
        <v>104</v>
      </c>
      <c r="O4" s="9" t="s">
        <v>66</v>
      </c>
      <c r="P4" s="14" t="s">
        <v>105</v>
      </c>
      <c r="Q4" s="13" t="s">
        <v>106</v>
      </c>
      <c r="R4" s="13">
        <v>2.0</v>
      </c>
      <c r="S4" s="13" t="s">
        <v>70</v>
      </c>
      <c r="T4" s="9" t="s">
        <v>70</v>
      </c>
      <c r="U4" s="9">
        <v>7.0</v>
      </c>
      <c r="V4" s="9">
        <v>37.0</v>
      </c>
      <c r="W4" s="9">
        <f t="shared" ref="W4:W7" si="1">SUM(Y4:AA4)</f>
        <v>0</v>
      </c>
      <c r="X4" s="9">
        <v>0.0</v>
      </c>
      <c r="Y4" s="9" t="s">
        <v>84</v>
      </c>
      <c r="Z4" s="9" t="s">
        <v>84</v>
      </c>
      <c r="AA4" s="9" t="s">
        <v>84</v>
      </c>
      <c r="AB4" s="9" t="s">
        <v>107</v>
      </c>
      <c r="AC4" s="9">
        <v>224.0</v>
      </c>
      <c r="AD4" s="9">
        <v>498.0</v>
      </c>
      <c r="AE4" s="9">
        <v>26.0</v>
      </c>
      <c r="AF4" s="9" t="s">
        <v>84</v>
      </c>
      <c r="AG4" s="9" t="s">
        <v>76</v>
      </c>
      <c r="AH4" s="9" t="s">
        <v>76</v>
      </c>
      <c r="AI4" s="9" t="s">
        <v>77</v>
      </c>
      <c r="AJ4" s="9" t="s">
        <v>70</v>
      </c>
      <c r="AK4" s="9" t="s">
        <v>108</v>
      </c>
      <c r="AL4" s="9" t="s">
        <v>79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80</v>
      </c>
      <c r="AR4" s="9" t="s">
        <v>70</v>
      </c>
      <c r="AS4" s="9" t="s">
        <v>109</v>
      </c>
      <c r="AT4" s="9" t="s">
        <v>84</v>
      </c>
      <c r="AU4" s="9" t="s">
        <v>84</v>
      </c>
      <c r="AV4" s="9"/>
      <c r="AW4" s="7" t="s">
        <v>110</v>
      </c>
      <c r="AX4" s="2" t="s">
        <v>84</v>
      </c>
      <c r="AY4" s="7" t="s">
        <v>111</v>
      </c>
      <c r="AZ4" s="2" t="s">
        <v>80</v>
      </c>
      <c r="BA4" s="7" t="s">
        <v>112</v>
      </c>
      <c r="BB4" s="7" t="s">
        <v>113</v>
      </c>
      <c r="BC4" s="2" t="s">
        <v>84</v>
      </c>
      <c r="BD4" s="7" t="s">
        <v>114</v>
      </c>
      <c r="BE4" s="2" t="s">
        <v>80</v>
      </c>
      <c r="BF4" s="7" t="s">
        <v>115</v>
      </c>
      <c r="BG4" s="7" t="s">
        <v>116</v>
      </c>
    </row>
    <row r="5">
      <c r="A5" s="15">
        <v>2.0</v>
      </c>
      <c r="B5" s="15" t="s">
        <v>117</v>
      </c>
      <c r="C5" s="15" t="s">
        <v>118</v>
      </c>
      <c r="D5" s="15" t="s">
        <v>119</v>
      </c>
      <c r="E5" s="15" t="s">
        <v>120</v>
      </c>
      <c r="F5" s="15" t="s">
        <v>62</v>
      </c>
      <c r="G5" s="16">
        <v>40725.0</v>
      </c>
      <c r="H5" s="16">
        <v>27810.0</v>
      </c>
      <c r="I5" s="15">
        <v>36.0</v>
      </c>
      <c r="J5" s="15" t="s">
        <v>63</v>
      </c>
      <c r="K5" s="15" t="s">
        <v>102</v>
      </c>
      <c r="L5" s="15">
        <v>22.0</v>
      </c>
      <c r="M5" s="17" t="s">
        <v>103</v>
      </c>
      <c r="N5" s="18" t="s">
        <v>104</v>
      </c>
      <c r="O5" s="15" t="s">
        <v>66</v>
      </c>
      <c r="P5" s="19" t="s">
        <v>105</v>
      </c>
      <c r="Q5" s="18" t="s">
        <v>106</v>
      </c>
      <c r="R5" s="18">
        <v>2.0</v>
      </c>
      <c r="S5" s="18" t="s">
        <v>70</v>
      </c>
      <c r="T5" s="15" t="s">
        <v>80</v>
      </c>
      <c r="U5" s="15">
        <v>25.0</v>
      </c>
      <c r="V5" s="15">
        <v>15.0</v>
      </c>
      <c r="W5" s="20">
        <f t="shared" si="1"/>
        <v>70</v>
      </c>
      <c r="X5" s="21">
        <f t="shared" ref="X5:X6" si="2">SUM(Y5:AA5)/96*100</f>
        <v>72.91666667</v>
      </c>
      <c r="Y5" s="15">
        <v>16.0</v>
      </c>
      <c r="Z5" s="15">
        <v>33.0</v>
      </c>
      <c r="AA5" s="15">
        <v>21.0</v>
      </c>
      <c r="AB5" s="15" t="s">
        <v>121</v>
      </c>
      <c r="AC5" s="15">
        <v>700.0</v>
      </c>
      <c r="AD5" s="15" t="s">
        <v>84</v>
      </c>
      <c r="AE5" s="15" t="s">
        <v>84</v>
      </c>
      <c r="AF5" s="15" t="s">
        <v>84</v>
      </c>
      <c r="AG5" s="15" t="s">
        <v>76</v>
      </c>
      <c r="AH5" s="15" t="s">
        <v>76</v>
      </c>
      <c r="AI5" s="15" t="s">
        <v>122</v>
      </c>
      <c r="AJ5" s="15" t="s">
        <v>70</v>
      </c>
      <c r="AK5" s="15" t="s">
        <v>79</v>
      </c>
      <c r="AL5" s="15" t="s">
        <v>79</v>
      </c>
      <c r="AM5" s="15" t="s">
        <v>70</v>
      </c>
      <c r="AN5" s="15" t="s">
        <v>80</v>
      </c>
      <c r="AO5" s="15" t="s">
        <v>80</v>
      </c>
      <c r="AP5" s="15" t="s">
        <v>70</v>
      </c>
      <c r="AQ5" s="15" t="s">
        <v>70</v>
      </c>
      <c r="AR5" s="15" t="s">
        <v>70</v>
      </c>
      <c r="AS5" s="15" t="s">
        <v>123</v>
      </c>
      <c r="AT5" s="15" t="s">
        <v>124</v>
      </c>
      <c r="AU5" s="22" t="s">
        <v>84</v>
      </c>
      <c r="AV5" s="22"/>
      <c r="AW5" s="23" t="s">
        <v>125</v>
      </c>
      <c r="AX5" s="22" t="s">
        <v>84</v>
      </c>
      <c r="AY5" s="23" t="s">
        <v>126</v>
      </c>
      <c r="AZ5" s="22" t="s">
        <v>80</v>
      </c>
      <c r="BA5" s="23" t="s">
        <v>127</v>
      </c>
      <c r="BB5" s="22" t="s">
        <v>84</v>
      </c>
      <c r="BC5" s="22" t="s">
        <v>128</v>
      </c>
      <c r="BD5" s="23" t="s">
        <v>129</v>
      </c>
      <c r="BE5" s="22" t="s">
        <v>80</v>
      </c>
      <c r="BF5" s="22" t="s">
        <v>80</v>
      </c>
      <c r="BG5" s="23" t="s">
        <v>130</v>
      </c>
      <c r="BH5" s="22"/>
    </row>
    <row r="6">
      <c r="A6" s="24">
        <v>3.0</v>
      </c>
      <c r="B6" s="24" t="s">
        <v>131</v>
      </c>
      <c r="C6" s="24" t="s">
        <v>132</v>
      </c>
      <c r="D6" s="24" t="s">
        <v>133</v>
      </c>
      <c r="E6" s="24" t="s">
        <v>134</v>
      </c>
      <c r="F6" s="24" t="s">
        <v>62</v>
      </c>
      <c r="G6" s="25">
        <v>41469.0</v>
      </c>
      <c r="H6" s="25">
        <v>34847.0</v>
      </c>
      <c r="I6" s="24">
        <v>18.0</v>
      </c>
      <c r="J6" s="24" t="s">
        <v>135</v>
      </c>
      <c r="K6" s="24" t="s">
        <v>102</v>
      </c>
      <c r="L6" s="24">
        <v>1.0</v>
      </c>
      <c r="M6" s="26" t="s">
        <v>65</v>
      </c>
      <c r="N6" s="27"/>
      <c r="O6" s="24" t="s">
        <v>66</v>
      </c>
      <c r="P6" s="28" t="s">
        <v>136</v>
      </c>
      <c r="Q6" s="27" t="s">
        <v>68</v>
      </c>
      <c r="R6" s="27">
        <v>2.0</v>
      </c>
      <c r="S6" s="27" t="s">
        <v>137</v>
      </c>
      <c r="T6" s="24" t="s">
        <v>70</v>
      </c>
      <c r="U6" s="24">
        <v>12.0</v>
      </c>
      <c r="V6" s="24">
        <v>12.0</v>
      </c>
      <c r="W6" s="24">
        <f t="shared" si="1"/>
        <v>91</v>
      </c>
      <c r="X6" s="29">
        <f t="shared" si="2"/>
        <v>94.79166667</v>
      </c>
      <c r="Y6" s="24">
        <v>34.0</v>
      </c>
      <c r="Z6" s="24">
        <v>36.0</v>
      </c>
      <c r="AA6" s="24">
        <v>21.0</v>
      </c>
      <c r="AB6" s="24" t="s">
        <v>138</v>
      </c>
      <c r="AC6" s="24" t="s">
        <v>139</v>
      </c>
      <c r="AD6" s="24">
        <v>531.0</v>
      </c>
      <c r="AE6" s="24">
        <v>133.0</v>
      </c>
      <c r="AF6" s="24">
        <v>220.0</v>
      </c>
      <c r="AG6" s="24" t="s">
        <v>76</v>
      </c>
      <c r="AH6" s="24" t="s">
        <v>140</v>
      </c>
      <c r="AI6" s="24" t="s">
        <v>122</v>
      </c>
      <c r="AJ6" s="24" t="s">
        <v>70</v>
      </c>
      <c r="AK6" s="24" t="s">
        <v>108</v>
      </c>
      <c r="AL6" s="24" t="s">
        <v>108</v>
      </c>
      <c r="AM6" s="24" t="s">
        <v>70</v>
      </c>
      <c r="AN6" s="24" t="s">
        <v>70</v>
      </c>
      <c r="AO6" s="24" t="s">
        <v>70</v>
      </c>
      <c r="AP6" s="24" t="s">
        <v>70</v>
      </c>
      <c r="AQ6" s="24" t="s">
        <v>70</v>
      </c>
      <c r="AR6" s="24" t="s">
        <v>80</v>
      </c>
      <c r="AS6" s="24" t="s">
        <v>141</v>
      </c>
      <c r="AT6" s="24" t="s">
        <v>142</v>
      </c>
      <c r="AU6" s="24" t="s">
        <v>143</v>
      </c>
      <c r="AV6" s="24"/>
      <c r="AW6" s="7" t="s">
        <v>144</v>
      </c>
      <c r="AX6" s="7" t="s">
        <v>145</v>
      </c>
      <c r="AY6" s="7" t="s">
        <v>146</v>
      </c>
      <c r="AZ6" s="2" t="s">
        <v>80</v>
      </c>
      <c r="BA6" s="7" t="s">
        <v>147</v>
      </c>
      <c r="BB6" s="2" t="s">
        <v>84</v>
      </c>
      <c r="BC6" s="2" t="s">
        <v>128</v>
      </c>
      <c r="BD6" s="2" t="s">
        <v>84</v>
      </c>
      <c r="BE6" s="2" t="s">
        <v>80</v>
      </c>
      <c r="BF6" s="7" t="s">
        <v>148</v>
      </c>
      <c r="BG6" s="7" t="s">
        <v>149</v>
      </c>
    </row>
    <row r="7">
      <c r="A7" s="30">
        <v>4.0</v>
      </c>
      <c r="B7" s="30" t="s">
        <v>150</v>
      </c>
      <c r="C7" s="30" t="s">
        <v>151</v>
      </c>
      <c r="D7" s="30" t="s">
        <v>152</v>
      </c>
      <c r="E7" s="30" t="s">
        <v>153</v>
      </c>
      <c r="F7" s="30" t="s">
        <v>62</v>
      </c>
      <c r="G7" s="31">
        <v>40729.0</v>
      </c>
      <c r="H7" s="31">
        <v>33352.0</v>
      </c>
      <c r="I7" s="30">
        <v>20.0</v>
      </c>
      <c r="J7" s="30" t="s">
        <v>135</v>
      </c>
      <c r="K7" s="30" t="s">
        <v>64</v>
      </c>
      <c r="L7" s="30">
        <v>1.0</v>
      </c>
      <c r="M7" s="32" t="s">
        <v>65</v>
      </c>
      <c r="N7" s="33"/>
      <c r="O7" s="30" t="s">
        <v>66</v>
      </c>
      <c r="P7" s="34" t="s">
        <v>67</v>
      </c>
      <c r="Q7" s="33" t="s">
        <v>68</v>
      </c>
      <c r="R7" s="33">
        <v>2.0</v>
      </c>
      <c r="S7" s="33" t="s">
        <v>69</v>
      </c>
      <c r="T7" s="33" t="s">
        <v>70</v>
      </c>
      <c r="U7" s="30">
        <v>10.0</v>
      </c>
      <c r="V7" s="30">
        <v>11.0</v>
      </c>
      <c r="W7" s="30">
        <f t="shared" si="1"/>
        <v>0</v>
      </c>
      <c r="X7" s="30" t="s">
        <v>154</v>
      </c>
      <c r="Y7" s="30" t="s">
        <v>84</v>
      </c>
      <c r="Z7" s="30" t="s">
        <v>84</v>
      </c>
      <c r="AA7" s="30" t="s">
        <v>84</v>
      </c>
      <c r="AB7" s="30" t="s">
        <v>138</v>
      </c>
      <c r="AC7" s="30" t="s">
        <v>155</v>
      </c>
      <c r="AD7" s="30" t="s">
        <v>84</v>
      </c>
      <c r="AE7" s="30" t="s">
        <v>84</v>
      </c>
      <c r="AF7" s="30" t="s">
        <v>84</v>
      </c>
      <c r="AG7" s="30" t="s">
        <v>156</v>
      </c>
      <c r="AH7" s="30" t="s">
        <v>76</v>
      </c>
      <c r="AI7" s="30" t="s">
        <v>122</v>
      </c>
      <c r="AJ7" s="30" t="s">
        <v>80</v>
      </c>
      <c r="AK7" s="30" t="s">
        <v>108</v>
      </c>
      <c r="AL7" s="30" t="s">
        <v>108</v>
      </c>
      <c r="AM7" s="30" t="s">
        <v>70</v>
      </c>
      <c r="AN7" s="30" t="s">
        <v>70</v>
      </c>
      <c r="AO7" s="30" t="s">
        <v>80</v>
      </c>
      <c r="AP7" s="30" t="s">
        <v>70</v>
      </c>
      <c r="AQ7" s="30" t="s">
        <v>70</v>
      </c>
      <c r="AR7" s="30" t="s">
        <v>80</v>
      </c>
      <c r="AS7" s="30" t="s">
        <v>157</v>
      </c>
      <c r="AT7" s="30" t="s">
        <v>158</v>
      </c>
      <c r="AU7" s="30" t="s">
        <v>84</v>
      </c>
      <c r="AV7" s="30"/>
      <c r="AW7" s="7" t="s">
        <v>159</v>
      </c>
      <c r="AX7" s="7" t="s">
        <v>160</v>
      </c>
      <c r="AY7" s="7" t="s">
        <v>161</v>
      </c>
      <c r="AZ7" s="2" t="s">
        <v>162</v>
      </c>
      <c r="BA7" s="7" t="s">
        <v>163</v>
      </c>
      <c r="BB7" s="2" t="s">
        <v>84</v>
      </c>
      <c r="BC7" s="2" t="s">
        <v>84</v>
      </c>
      <c r="BD7" s="2" t="s">
        <v>84</v>
      </c>
      <c r="BE7" s="2" t="s">
        <v>80</v>
      </c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30">
        <v>22.0</v>
      </c>
      <c r="M8" s="34" t="s">
        <v>103</v>
      </c>
      <c r="N8" s="32" t="s">
        <v>104</v>
      </c>
      <c r="O8" s="30" t="s">
        <v>66</v>
      </c>
      <c r="P8" s="32" t="s">
        <v>105</v>
      </c>
      <c r="Q8" s="32" t="s">
        <v>106</v>
      </c>
      <c r="R8" s="32"/>
      <c r="S8" s="32" t="s">
        <v>70</v>
      </c>
      <c r="T8" s="8"/>
      <c r="U8" s="8"/>
      <c r="V8" s="8"/>
      <c r="W8" s="1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"/>
      <c r="AQ8" s="1"/>
      <c r="AR8" s="1"/>
      <c r="AS8" s="8"/>
      <c r="AT8" s="8"/>
    </row>
    <row r="9">
      <c r="A9" s="35">
        <v>5.0</v>
      </c>
      <c r="B9" s="35" t="s">
        <v>164</v>
      </c>
      <c r="C9" s="35" t="s">
        <v>165</v>
      </c>
      <c r="D9" s="35" t="s">
        <v>166</v>
      </c>
      <c r="E9" s="35" t="s">
        <v>167</v>
      </c>
      <c r="F9" s="35" t="s">
        <v>62</v>
      </c>
      <c r="G9" s="36">
        <v>41950.0</v>
      </c>
      <c r="H9" s="36">
        <v>28535.0</v>
      </c>
      <c r="I9" s="35">
        <v>35.0</v>
      </c>
      <c r="J9" s="35" t="s">
        <v>135</v>
      </c>
      <c r="K9" s="35" t="s">
        <v>168</v>
      </c>
      <c r="L9" s="35">
        <v>10.0</v>
      </c>
      <c r="M9" s="37" t="s">
        <v>169</v>
      </c>
      <c r="N9" s="35" t="s">
        <v>170</v>
      </c>
      <c r="O9" s="35" t="s">
        <v>95</v>
      </c>
      <c r="P9" s="35" t="s">
        <v>171</v>
      </c>
      <c r="Q9" s="35" t="s">
        <v>172</v>
      </c>
      <c r="R9" s="35">
        <v>1.0</v>
      </c>
      <c r="S9" s="35" t="s">
        <v>70</v>
      </c>
      <c r="T9" s="35" t="s">
        <v>80</v>
      </c>
      <c r="U9" s="35" t="s">
        <v>173</v>
      </c>
      <c r="V9" s="35">
        <v>10.0</v>
      </c>
      <c r="W9" s="35">
        <f>SUM(Y9:AA9)</f>
        <v>82</v>
      </c>
      <c r="X9" s="35">
        <f>SUM(Y9:AA9)/96*100</f>
        <v>85.41666667</v>
      </c>
      <c r="Y9" s="35">
        <v>26.0</v>
      </c>
      <c r="Z9" s="35">
        <v>36.0</v>
      </c>
      <c r="AA9" s="35">
        <v>20.0</v>
      </c>
      <c r="AB9" s="35" t="s">
        <v>174</v>
      </c>
      <c r="AC9" s="35">
        <v>625.0</v>
      </c>
      <c r="AD9" s="35">
        <v>1055.0</v>
      </c>
      <c r="AE9" s="35">
        <v>53.0</v>
      </c>
      <c r="AF9" s="35">
        <v>78.0</v>
      </c>
      <c r="AG9" s="35" t="s">
        <v>76</v>
      </c>
      <c r="AH9" s="35" t="s">
        <v>175</v>
      </c>
      <c r="AI9" s="35" t="s">
        <v>122</v>
      </c>
      <c r="AJ9" s="35" t="s">
        <v>80</v>
      </c>
      <c r="AK9" s="35" t="s">
        <v>108</v>
      </c>
      <c r="AL9" s="35" t="s">
        <v>80</v>
      </c>
      <c r="AM9" s="35" t="s">
        <v>80</v>
      </c>
      <c r="AN9" s="35" t="s">
        <v>80</v>
      </c>
      <c r="AO9" s="35" t="s">
        <v>70</v>
      </c>
      <c r="AP9" s="35" t="s">
        <v>70</v>
      </c>
      <c r="AQ9" s="35" t="s">
        <v>70</v>
      </c>
      <c r="AR9" s="35" t="s">
        <v>80</v>
      </c>
      <c r="AS9" s="35" t="s">
        <v>109</v>
      </c>
      <c r="AT9" s="35" t="s">
        <v>142</v>
      </c>
      <c r="AU9" s="38" t="s">
        <v>176</v>
      </c>
      <c r="AV9" s="38"/>
      <c r="AW9" s="38" t="s">
        <v>84</v>
      </c>
      <c r="AX9" s="39" t="s">
        <v>177</v>
      </c>
      <c r="AY9" s="39" t="s">
        <v>178</v>
      </c>
      <c r="AZ9" s="38" t="s">
        <v>80</v>
      </c>
      <c r="BA9" s="38"/>
      <c r="BB9" s="38" t="s">
        <v>84</v>
      </c>
      <c r="BC9" s="39" t="s">
        <v>179</v>
      </c>
      <c r="BD9" s="39" t="s">
        <v>180</v>
      </c>
      <c r="BE9" s="38" t="s">
        <v>80</v>
      </c>
      <c r="BF9" s="39" t="s">
        <v>181</v>
      </c>
      <c r="BG9" s="39" t="s">
        <v>182</v>
      </c>
      <c r="BH9" s="40"/>
    </row>
    <row r="10">
      <c r="A10" s="1"/>
      <c r="B10" s="1"/>
      <c r="C10" s="1"/>
      <c r="D10" s="1"/>
      <c r="E10" s="1"/>
      <c r="F10" s="1"/>
      <c r="G10" s="1"/>
      <c r="H10" s="41"/>
      <c r="I10" s="8"/>
      <c r="J10" s="1"/>
      <c r="K10" s="1"/>
      <c r="L10" s="35">
        <v>22.0</v>
      </c>
      <c r="M10" s="35" t="s">
        <v>183</v>
      </c>
      <c r="N10" s="35"/>
      <c r="O10" s="35" t="s">
        <v>66</v>
      </c>
      <c r="P10" s="35" t="s">
        <v>105</v>
      </c>
      <c r="Q10" s="35" t="s">
        <v>106</v>
      </c>
      <c r="R10" s="35"/>
      <c r="S10" s="35" t="s">
        <v>84</v>
      </c>
      <c r="T10" s="1"/>
      <c r="U10" s="1"/>
      <c r="V10" s="8"/>
      <c r="W10" s="1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1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>
      <c r="A11" s="42">
        <v>6.0</v>
      </c>
      <c r="B11" s="42" t="s">
        <v>184</v>
      </c>
      <c r="C11" s="42" t="s">
        <v>185</v>
      </c>
      <c r="D11" s="42" t="s">
        <v>186</v>
      </c>
      <c r="E11" s="42" t="s">
        <v>187</v>
      </c>
      <c r="F11" s="42" t="s">
        <v>62</v>
      </c>
      <c r="G11" s="42" t="s">
        <v>84</v>
      </c>
      <c r="H11" s="43">
        <v>26348.0</v>
      </c>
      <c r="I11" s="42">
        <v>49.0</v>
      </c>
      <c r="J11" s="42" t="s">
        <v>135</v>
      </c>
      <c r="K11" s="42" t="s">
        <v>168</v>
      </c>
      <c r="L11" s="42" t="s">
        <v>84</v>
      </c>
      <c r="M11" s="44" t="s">
        <v>188</v>
      </c>
      <c r="N11" s="42" t="s">
        <v>189</v>
      </c>
      <c r="O11" s="44" t="s">
        <v>95</v>
      </c>
      <c r="P11" s="44" t="s">
        <v>190</v>
      </c>
      <c r="Q11" s="44" t="s">
        <v>191</v>
      </c>
      <c r="R11" s="44">
        <v>1.0</v>
      </c>
      <c r="S11" s="44" t="s">
        <v>70</v>
      </c>
      <c r="T11" s="42" t="s">
        <v>80</v>
      </c>
      <c r="U11" s="42">
        <v>23.0</v>
      </c>
      <c r="V11" s="42">
        <v>26.0</v>
      </c>
      <c r="W11" s="42" t="s">
        <v>84</v>
      </c>
      <c r="X11" s="42" t="s">
        <v>84</v>
      </c>
      <c r="Y11" s="42" t="s">
        <v>84</v>
      </c>
      <c r="Z11" s="42" t="s">
        <v>84</v>
      </c>
      <c r="AA11" s="42" t="s">
        <v>84</v>
      </c>
      <c r="AB11" s="42" t="s">
        <v>84</v>
      </c>
      <c r="AC11" s="42" t="s">
        <v>84</v>
      </c>
      <c r="AD11" s="42" t="s">
        <v>84</v>
      </c>
      <c r="AE11" s="42" t="s">
        <v>84</v>
      </c>
      <c r="AF11" s="42" t="s">
        <v>84</v>
      </c>
      <c r="AG11" s="42" t="s">
        <v>84</v>
      </c>
      <c r="AH11" s="42" t="s">
        <v>84</v>
      </c>
      <c r="AI11" s="42" t="s">
        <v>77</v>
      </c>
      <c r="AJ11" s="42" t="s">
        <v>84</v>
      </c>
      <c r="AK11" s="42" t="s">
        <v>84</v>
      </c>
      <c r="AL11" s="42" t="s">
        <v>84</v>
      </c>
      <c r="AM11" s="42" t="s">
        <v>84</v>
      </c>
      <c r="AN11" s="42" t="s">
        <v>84</v>
      </c>
      <c r="AO11" s="42" t="s">
        <v>84</v>
      </c>
      <c r="AP11" s="42" t="s">
        <v>70</v>
      </c>
      <c r="AQ11" s="42" t="s">
        <v>84</v>
      </c>
      <c r="AR11" s="42" t="s">
        <v>80</v>
      </c>
      <c r="AS11" s="42" t="s">
        <v>84</v>
      </c>
      <c r="AT11" s="42" t="s">
        <v>84</v>
      </c>
      <c r="AU11" s="42" t="s">
        <v>84</v>
      </c>
      <c r="AV11" s="42"/>
      <c r="AW11" s="2" t="s">
        <v>84</v>
      </c>
      <c r="AX11" s="2" t="s">
        <v>84</v>
      </c>
      <c r="AY11" s="2" t="s">
        <v>84</v>
      </c>
      <c r="AZ11" s="2" t="s">
        <v>80</v>
      </c>
      <c r="BA11" s="2"/>
      <c r="BB11" s="7" t="s">
        <v>192</v>
      </c>
      <c r="BC11" s="2" t="s">
        <v>84</v>
      </c>
      <c r="BD11" s="2" t="s">
        <v>84</v>
      </c>
      <c r="BE11" s="2" t="s">
        <v>80</v>
      </c>
    </row>
    <row r="12">
      <c r="L12" s="45">
        <v>22.0</v>
      </c>
      <c r="M12" s="46" t="s">
        <v>103</v>
      </c>
      <c r="N12" s="47" t="s">
        <v>104</v>
      </c>
      <c r="O12" s="47" t="s">
        <v>66</v>
      </c>
      <c r="P12" s="46" t="s">
        <v>105</v>
      </c>
      <c r="Q12" s="46" t="s">
        <v>106</v>
      </c>
      <c r="R12" s="46"/>
      <c r="S12" s="47" t="s">
        <v>70</v>
      </c>
    </row>
    <row r="13">
      <c r="L13" s="48"/>
      <c r="N13" s="49"/>
      <c r="O13" s="49"/>
      <c r="S13" s="49"/>
    </row>
    <row r="14">
      <c r="L14" s="2"/>
    </row>
    <row r="15">
      <c r="A15" s="50" t="s">
        <v>193</v>
      </c>
      <c r="L15" s="2"/>
      <c r="N15" s="2"/>
      <c r="O15" s="2"/>
      <c r="P15" s="2"/>
      <c r="Q15" s="2"/>
      <c r="R15" s="2"/>
    </row>
    <row r="16">
      <c r="A16" s="50" t="s">
        <v>194</v>
      </c>
      <c r="L16" s="51"/>
      <c r="M16" s="51"/>
      <c r="N16" s="2"/>
      <c r="O16" s="2"/>
      <c r="P16" s="2"/>
      <c r="Q16" s="2"/>
      <c r="R16" s="2"/>
    </row>
    <row r="17">
      <c r="A17" s="50" t="s">
        <v>195</v>
      </c>
    </row>
    <row r="18">
      <c r="A18" s="50" t="s">
        <v>196</v>
      </c>
    </row>
    <row r="19">
      <c r="A19" s="50" t="s">
        <v>197</v>
      </c>
    </row>
    <row r="23">
      <c r="A23" s="52"/>
    </row>
    <row r="24">
      <c r="A24" s="50"/>
    </row>
    <row r="25">
      <c r="A25" s="52"/>
    </row>
    <row r="27">
      <c r="A27" s="52"/>
    </row>
    <row r="28">
      <c r="A28" s="50"/>
    </row>
  </sheetData>
  <hyperlinks>
    <hyperlink r:id="rId1" ref="AX2"/>
    <hyperlink r:id="rId2" ref="AY2"/>
    <hyperlink r:id="rId3" ref="BA2"/>
    <hyperlink r:id="rId4" ref="BB2"/>
    <hyperlink r:id="rId5" ref="BC2"/>
    <hyperlink r:id="rId6" ref="BD2"/>
    <hyperlink r:id="rId7" ref="BF2"/>
    <hyperlink r:id="rId8" ref="BG2"/>
    <hyperlink r:id="rId9" ref="AW4"/>
    <hyperlink r:id="rId10" ref="AY4"/>
    <hyperlink r:id="rId11" ref="BA4"/>
    <hyperlink r:id="rId12" ref="BB4"/>
    <hyperlink r:id="rId13" ref="BD4"/>
    <hyperlink r:id="rId14" ref="BF4"/>
    <hyperlink r:id="rId15" ref="BG4"/>
    <hyperlink r:id="rId16" ref="AW5"/>
    <hyperlink r:id="rId17" ref="AY5"/>
    <hyperlink r:id="rId18" ref="BA5"/>
    <hyperlink r:id="rId19" ref="BD5"/>
    <hyperlink r:id="rId20" ref="BG5"/>
    <hyperlink r:id="rId21" ref="AW6"/>
    <hyperlink r:id="rId22" ref="AX6"/>
    <hyperlink r:id="rId23" ref="AY6"/>
    <hyperlink r:id="rId24" ref="BA6"/>
    <hyperlink r:id="rId25" ref="BF6"/>
    <hyperlink r:id="rId26" ref="BG6"/>
    <hyperlink r:id="rId27" ref="AW7"/>
    <hyperlink r:id="rId28" ref="AX7"/>
    <hyperlink r:id="rId29" ref="AY7"/>
    <hyperlink r:id="rId30" ref="BA7"/>
    <hyperlink r:id="rId31" ref="AX9"/>
    <hyperlink r:id="rId32" ref="AY9"/>
    <hyperlink r:id="rId33" ref="BC9"/>
    <hyperlink r:id="rId34" ref="BD9"/>
    <hyperlink r:id="rId35" ref="BF9"/>
    <hyperlink r:id="rId36" ref="BG9"/>
    <hyperlink r:id="rId37" ref="BB11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14</v>
      </c>
      <c r="H1" s="1" t="s">
        <v>15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198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2" t="s">
        <v>46</v>
      </c>
    </row>
    <row r="2">
      <c r="A2" s="3" t="s">
        <v>61</v>
      </c>
      <c r="B2" s="3">
        <v>21.0</v>
      </c>
      <c r="C2" s="3" t="s">
        <v>63</v>
      </c>
      <c r="D2" s="3" t="s">
        <v>168</v>
      </c>
      <c r="E2" s="3">
        <v>1.0</v>
      </c>
      <c r="F2" s="3" t="s">
        <v>65</v>
      </c>
      <c r="G2" s="3" t="s">
        <v>66</v>
      </c>
      <c r="H2" s="6" t="s">
        <v>67</v>
      </c>
      <c r="I2" s="3" t="s">
        <v>70</v>
      </c>
      <c r="J2" s="3">
        <v>8.0</v>
      </c>
      <c r="K2" s="3">
        <v>19.0</v>
      </c>
      <c r="L2" s="3">
        <f>SUM(N2:P2)</f>
        <v>62</v>
      </c>
      <c r="M2" s="3">
        <f>SUM(N2:P2)/96*100</f>
        <v>64.58333333</v>
      </c>
      <c r="N2" s="3">
        <v>12.0</v>
      </c>
      <c r="O2" s="3">
        <v>30.0</v>
      </c>
      <c r="P2" s="3">
        <v>20.0</v>
      </c>
      <c r="Q2" s="3">
        <v>45.0</v>
      </c>
      <c r="R2" s="3">
        <v>2345.0</v>
      </c>
      <c r="S2" s="3" t="s">
        <v>73</v>
      </c>
      <c r="T2" s="3" t="s">
        <v>74</v>
      </c>
      <c r="U2" s="3" t="s">
        <v>75</v>
      </c>
      <c r="V2" s="3" t="s">
        <v>76</v>
      </c>
      <c r="W2" s="3" t="s">
        <v>76</v>
      </c>
      <c r="X2" s="3" t="s">
        <v>77</v>
      </c>
      <c r="Y2" s="3" t="s">
        <v>70</v>
      </c>
      <c r="Z2" s="3" t="s">
        <v>78</v>
      </c>
      <c r="AA2" s="3" t="s">
        <v>79</v>
      </c>
      <c r="AB2" s="3" t="s">
        <v>70</v>
      </c>
      <c r="AC2" s="3" t="s">
        <v>70</v>
      </c>
      <c r="AD2" s="3" t="s">
        <v>70</v>
      </c>
      <c r="AE2" s="3" t="s">
        <v>70</v>
      </c>
      <c r="AF2" s="3" t="s">
        <v>70</v>
      </c>
      <c r="AG2" s="3" t="s">
        <v>80</v>
      </c>
      <c r="AH2" s="3" t="s">
        <v>81</v>
      </c>
      <c r="AI2" s="3" t="s">
        <v>82</v>
      </c>
      <c r="AJ2" s="3" t="s">
        <v>83</v>
      </c>
    </row>
    <row r="3">
      <c r="A3" s="1"/>
      <c r="B3" s="8"/>
      <c r="C3" s="1"/>
      <c r="D3" s="8"/>
      <c r="E3" s="3">
        <v>21.0</v>
      </c>
      <c r="F3" s="3" t="s">
        <v>94</v>
      </c>
      <c r="G3" s="3" t="s">
        <v>66</v>
      </c>
      <c r="H3" s="6" t="s">
        <v>96</v>
      </c>
      <c r="I3" s="8"/>
      <c r="J3" s="1"/>
      <c r="K3" s="8"/>
      <c r="L3" s="1"/>
      <c r="M3" s="8"/>
      <c r="N3" s="8"/>
      <c r="O3" s="8"/>
      <c r="P3" s="8"/>
      <c r="Q3" s="1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>
      <c r="A4" s="9" t="s">
        <v>101</v>
      </c>
      <c r="B4" s="9">
        <v>41.0</v>
      </c>
      <c r="C4" s="9" t="s">
        <v>63</v>
      </c>
      <c r="D4" s="12" t="s">
        <v>102</v>
      </c>
      <c r="E4" s="12">
        <v>22.0</v>
      </c>
      <c r="F4" s="12" t="s">
        <v>103</v>
      </c>
      <c r="G4" s="9" t="s">
        <v>66</v>
      </c>
      <c r="H4" s="14" t="s">
        <v>105</v>
      </c>
      <c r="I4" s="9" t="s">
        <v>70</v>
      </c>
      <c r="J4" s="9">
        <v>7.0</v>
      </c>
      <c r="K4" s="9">
        <v>37.0</v>
      </c>
      <c r="L4" s="9" t="s">
        <v>84</v>
      </c>
      <c r="M4" s="9">
        <v>0.0</v>
      </c>
      <c r="N4" s="9" t="s">
        <v>84</v>
      </c>
      <c r="O4" s="9" t="s">
        <v>84</v>
      </c>
      <c r="P4" s="9" t="s">
        <v>84</v>
      </c>
      <c r="Q4" s="9">
        <v>1.5</v>
      </c>
      <c r="R4" s="9">
        <v>224.0</v>
      </c>
      <c r="S4" s="9">
        <v>498.0</v>
      </c>
      <c r="T4" s="9">
        <v>26.0</v>
      </c>
      <c r="U4" s="9" t="s">
        <v>84</v>
      </c>
      <c r="V4" s="9" t="s">
        <v>76</v>
      </c>
      <c r="W4" s="9" t="s">
        <v>76</v>
      </c>
      <c r="X4" s="9" t="s">
        <v>77</v>
      </c>
      <c r="Y4" s="9" t="s">
        <v>70</v>
      </c>
      <c r="Z4" s="9" t="s">
        <v>108</v>
      </c>
      <c r="AA4" s="9" t="s">
        <v>79</v>
      </c>
      <c r="AB4" s="9" t="s">
        <v>70</v>
      </c>
      <c r="AC4" s="9" t="s">
        <v>70</v>
      </c>
      <c r="AD4" s="9" t="s">
        <v>70</v>
      </c>
      <c r="AE4" s="9" t="s">
        <v>70</v>
      </c>
      <c r="AF4" s="9" t="s">
        <v>80</v>
      </c>
      <c r="AG4" s="9" t="s">
        <v>70</v>
      </c>
      <c r="AH4" s="9" t="s">
        <v>109</v>
      </c>
      <c r="AI4" s="9" t="s">
        <v>84</v>
      </c>
      <c r="AJ4" s="9" t="s">
        <v>84</v>
      </c>
    </row>
    <row r="5">
      <c r="A5" s="15" t="s">
        <v>120</v>
      </c>
      <c r="B5" s="15">
        <v>36.0</v>
      </c>
      <c r="C5" s="15" t="s">
        <v>63</v>
      </c>
      <c r="D5" s="15" t="s">
        <v>102</v>
      </c>
      <c r="E5" s="15">
        <v>22.0</v>
      </c>
      <c r="F5" s="17" t="s">
        <v>103</v>
      </c>
      <c r="G5" s="15" t="s">
        <v>66</v>
      </c>
      <c r="H5" s="19" t="s">
        <v>199</v>
      </c>
      <c r="I5" s="15" t="s">
        <v>80</v>
      </c>
      <c r="J5" s="15">
        <v>25.0</v>
      </c>
      <c r="K5" s="15">
        <v>15.0</v>
      </c>
      <c r="L5" s="20">
        <f t="shared" ref="L5:L6" si="1">SUM(N5:P5)</f>
        <v>70</v>
      </c>
      <c r="M5" s="21">
        <f t="shared" ref="M5:M6" si="2">SUM(N5:P5)/96*100</f>
        <v>72.91666667</v>
      </c>
      <c r="N5" s="15">
        <v>16.0</v>
      </c>
      <c r="O5" s="15">
        <v>33.0</v>
      </c>
      <c r="P5" s="15">
        <v>21.0</v>
      </c>
      <c r="Q5" s="15">
        <v>5.0</v>
      </c>
      <c r="R5" s="15">
        <v>700.0</v>
      </c>
      <c r="S5" s="15" t="s">
        <v>84</v>
      </c>
      <c r="T5" s="15" t="s">
        <v>84</v>
      </c>
      <c r="U5" s="15" t="s">
        <v>84</v>
      </c>
      <c r="V5" s="15" t="s">
        <v>76</v>
      </c>
      <c r="W5" s="15" t="s">
        <v>76</v>
      </c>
      <c r="X5" s="15" t="s">
        <v>122</v>
      </c>
      <c r="Y5" s="15" t="s">
        <v>70</v>
      </c>
      <c r="Z5" s="15" t="s">
        <v>79</v>
      </c>
      <c r="AA5" s="15" t="s">
        <v>79</v>
      </c>
      <c r="AB5" s="15" t="s">
        <v>70</v>
      </c>
      <c r="AC5" s="15" t="s">
        <v>80</v>
      </c>
      <c r="AD5" s="15" t="s">
        <v>80</v>
      </c>
      <c r="AE5" s="15" t="s">
        <v>70</v>
      </c>
      <c r="AF5" s="15" t="s">
        <v>70</v>
      </c>
      <c r="AG5" s="15" t="s">
        <v>70</v>
      </c>
      <c r="AH5" s="15" t="s">
        <v>123</v>
      </c>
      <c r="AI5" s="15" t="s">
        <v>124</v>
      </c>
      <c r="AJ5" s="22" t="s">
        <v>84</v>
      </c>
    </row>
    <row r="6">
      <c r="A6" s="24" t="s">
        <v>134</v>
      </c>
      <c r="B6" s="24">
        <v>18.0</v>
      </c>
      <c r="C6" s="24" t="s">
        <v>135</v>
      </c>
      <c r="D6" s="24" t="s">
        <v>102</v>
      </c>
      <c r="E6" s="24">
        <v>1.0</v>
      </c>
      <c r="F6" s="26" t="s">
        <v>65</v>
      </c>
      <c r="G6" s="24" t="s">
        <v>66</v>
      </c>
      <c r="H6" s="28" t="s">
        <v>67</v>
      </c>
      <c r="I6" s="24" t="s">
        <v>70</v>
      </c>
      <c r="J6" s="24">
        <v>12.0</v>
      </c>
      <c r="K6" s="24">
        <v>12.0</v>
      </c>
      <c r="L6" s="24">
        <f t="shared" si="1"/>
        <v>91</v>
      </c>
      <c r="M6" s="29">
        <f t="shared" si="2"/>
        <v>94.79166667</v>
      </c>
      <c r="N6" s="24">
        <v>34.0</v>
      </c>
      <c r="O6" s="24">
        <v>36.0</v>
      </c>
      <c r="P6" s="24">
        <v>21.0</v>
      </c>
      <c r="Q6" s="24">
        <v>32.0</v>
      </c>
      <c r="R6" s="24">
        <v>6470.0</v>
      </c>
      <c r="S6" s="24">
        <v>531.0</v>
      </c>
      <c r="T6" s="24">
        <v>133.0</v>
      </c>
      <c r="U6" s="24">
        <v>220.0</v>
      </c>
      <c r="V6" s="24" t="s">
        <v>76</v>
      </c>
      <c r="W6" s="24" t="s">
        <v>140</v>
      </c>
      <c r="X6" s="24" t="s">
        <v>122</v>
      </c>
      <c r="Y6" s="24" t="s">
        <v>70</v>
      </c>
      <c r="Z6" s="24" t="s">
        <v>108</v>
      </c>
      <c r="AA6" s="24" t="s">
        <v>108</v>
      </c>
      <c r="AB6" s="24" t="s">
        <v>70</v>
      </c>
      <c r="AC6" s="24" t="s">
        <v>70</v>
      </c>
      <c r="AD6" s="24" t="s">
        <v>70</v>
      </c>
      <c r="AE6" s="24" t="s">
        <v>70</v>
      </c>
      <c r="AF6" s="24" t="s">
        <v>70</v>
      </c>
      <c r="AG6" s="24" t="s">
        <v>80</v>
      </c>
      <c r="AH6" s="24" t="s">
        <v>141</v>
      </c>
      <c r="AI6" s="24" t="s">
        <v>142</v>
      </c>
      <c r="AJ6" s="24" t="s">
        <v>143</v>
      </c>
    </row>
    <row r="7">
      <c r="A7" s="30" t="s">
        <v>153</v>
      </c>
      <c r="B7" s="30">
        <v>20.0</v>
      </c>
      <c r="C7" s="30" t="s">
        <v>135</v>
      </c>
      <c r="D7" s="30" t="s">
        <v>64</v>
      </c>
      <c r="E7" s="30">
        <v>1.0</v>
      </c>
      <c r="F7" s="32" t="s">
        <v>65</v>
      </c>
      <c r="G7" s="30" t="s">
        <v>66</v>
      </c>
      <c r="H7" s="34" t="s">
        <v>67</v>
      </c>
      <c r="I7" s="33" t="s">
        <v>70</v>
      </c>
      <c r="J7" s="30">
        <v>10.0</v>
      </c>
      <c r="K7" s="30">
        <v>11.0</v>
      </c>
      <c r="L7" s="30" t="s">
        <v>84</v>
      </c>
      <c r="M7" s="30" t="s">
        <v>154</v>
      </c>
      <c r="N7" s="30" t="s">
        <v>84</v>
      </c>
      <c r="O7" s="30" t="s">
        <v>84</v>
      </c>
      <c r="P7" s="30" t="s">
        <v>84</v>
      </c>
      <c r="Q7" s="30">
        <v>55.0</v>
      </c>
      <c r="R7" s="30">
        <v>11000.0</v>
      </c>
      <c r="S7" s="30" t="s">
        <v>84</v>
      </c>
      <c r="T7" s="30" t="s">
        <v>84</v>
      </c>
      <c r="U7" s="30" t="s">
        <v>84</v>
      </c>
      <c r="V7" s="30" t="s">
        <v>156</v>
      </c>
      <c r="W7" s="30" t="s">
        <v>76</v>
      </c>
      <c r="X7" s="30" t="s">
        <v>122</v>
      </c>
      <c r="Y7" s="30" t="s">
        <v>80</v>
      </c>
      <c r="Z7" s="30" t="s">
        <v>108</v>
      </c>
      <c r="AA7" s="30" t="s">
        <v>108</v>
      </c>
      <c r="AB7" s="30" t="s">
        <v>70</v>
      </c>
      <c r="AC7" s="30" t="s">
        <v>70</v>
      </c>
      <c r="AD7" s="30" t="s">
        <v>80</v>
      </c>
      <c r="AE7" s="30" t="s">
        <v>70</v>
      </c>
      <c r="AF7" s="30" t="s">
        <v>70</v>
      </c>
      <c r="AG7" s="30" t="s">
        <v>80</v>
      </c>
      <c r="AH7" s="30" t="s">
        <v>157</v>
      </c>
      <c r="AI7" s="30" t="s">
        <v>158</v>
      </c>
      <c r="AJ7" s="30" t="s">
        <v>84</v>
      </c>
    </row>
    <row r="8">
      <c r="A8" s="8"/>
      <c r="B8" s="8"/>
      <c r="C8" s="8"/>
      <c r="D8" s="8"/>
      <c r="E8" s="30">
        <v>22.0</v>
      </c>
      <c r="F8" s="34" t="s">
        <v>103</v>
      </c>
      <c r="G8" s="30" t="s">
        <v>66</v>
      </c>
      <c r="H8" s="32" t="s">
        <v>200</v>
      </c>
      <c r="I8" s="8"/>
      <c r="J8" s="8"/>
      <c r="K8" s="8"/>
      <c r="L8" s="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"/>
      <c r="AF8" s="1"/>
      <c r="AG8" s="1"/>
      <c r="AH8" s="8"/>
      <c r="AI8" s="8"/>
    </row>
    <row r="9">
      <c r="A9" s="35" t="s">
        <v>167</v>
      </c>
      <c r="B9" s="35">
        <v>35.0</v>
      </c>
      <c r="C9" s="35" t="s">
        <v>135</v>
      </c>
      <c r="D9" s="35" t="s">
        <v>168</v>
      </c>
      <c r="E9" s="35">
        <v>10.0</v>
      </c>
      <c r="F9" s="37" t="s">
        <v>201</v>
      </c>
      <c r="G9" s="35" t="s">
        <v>95</v>
      </c>
      <c r="H9" s="35" t="s">
        <v>171</v>
      </c>
      <c r="I9" s="35" t="s">
        <v>80</v>
      </c>
      <c r="J9" s="35">
        <v>25.0</v>
      </c>
      <c r="K9" s="35">
        <v>10.0</v>
      </c>
      <c r="L9" s="35">
        <f>SUM(N9:P9)</f>
        <v>82</v>
      </c>
      <c r="M9" s="35">
        <f>SUM(N9:P9)/96*100</f>
        <v>85.41666667</v>
      </c>
      <c r="N9" s="35">
        <v>26.0</v>
      </c>
      <c r="O9" s="35">
        <v>36.0</v>
      </c>
      <c r="P9" s="35">
        <v>20.0</v>
      </c>
      <c r="Q9" s="35">
        <v>3.0</v>
      </c>
      <c r="R9" s="35">
        <v>625.0</v>
      </c>
      <c r="S9" s="35">
        <v>1055.0</v>
      </c>
      <c r="T9" s="35">
        <v>53.0</v>
      </c>
      <c r="U9" s="35">
        <v>78.0</v>
      </c>
      <c r="V9" s="35" t="s">
        <v>76</v>
      </c>
      <c r="W9" s="35" t="s">
        <v>175</v>
      </c>
      <c r="X9" s="35" t="s">
        <v>122</v>
      </c>
      <c r="Y9" s="35" t="s">
        <v>80</v>
      </c>
      <c r="Z9" s="35" t="s">
        <v>108</v>
      </c>
      <c r="AA9" s="35" t="s">
        <v>80</v>
      </c>
      <c r="AB9" s="35" t="s">
        <v>80</v>
      </c>
      <c r="AC9" s="35" t="s">
        <v>80</v>
      </c>
      <c r="AD9" s="35" t="s">
        <v>70</v>
      </c>
      <c r="AE9" s="35" t="s">
        <v>70</v>
      </c>
      <c r="AF9" s="35" t="s">
        <v>70</v>
      </c>
      <c r="AG9" s="35" t="s">
        <v>80</v>
      </c>
      <c r="AH9" s="35" t="s">
        <v>109</v>
      </c>
      <c r="AI9" s="35" t="s">
        <v>142</v>
      </c>
      <c r="AJ9" s="38" t="s">
        <v>176</v>
      </c>
    </row>
    <row r="10">
      <c r="A10" s="1"/>
      <c r="B10" s="8"/>
      <c r="C10" s="1"/>
      <c r="D10" s="1"/>
      <c r="E10" s="35">
        <v>22.0</v>
      </c>
      <c r="F10" s="35" t="s">
        <v>183</v>
      </c>
      <c r="G10" s="35" t="s">
        <v>202</v>
      </c>
      <c r="H10" s="35" t="s">
        <v>105</v>
      </c>
      <c r="I10" s="1"/>
      <c r="J10" s="1"/>
      <c r="K10" s="8"/>
      <c r="L10" s="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1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>
      <c r="A11" s="42" t="s">
        <v>187</v>
      </c>
      <c r="B11" s="42">
        <v>49.0</v>
      </c>
      <c r="C11" s="42" t="s">
        <v>135</v>
      </c>
      <c r="D11" s="42" t="s">
        <v>84</v>
      </c>
      <c r="E11" s="42" t="s">
        <v>84</v>
      </c>
      <c r="F11" s="42" t="s">
        <v>84</v>
      </c>
      <c r="G11" s="42" t="s">
        <v>84</v>
      </c>
      <c r="H11" s="42" t="s">
        <v>84</v>
      </c>
      <c r="I11" s="42" t="s">
        <v>80</v>
      </c>
      <c r="J11" s="42">
        <v>23.0</v>
      </c>
      <c r="K11" s="42">
        <v>26.0</v>
      </c>
      <c r="L11" s="42" t="s">
        <v>84</v>
      </c>
      <c r="M11" s="42" t="s">
        <v>84</v>
      </c>
      <c r="N11" s="42" t="s">
        <v>84</v>
      </c>
      <c r="O11" s="42" t="s">
        <v>84</v>
      </c>
      <c r="P11" s="42" t="s">
        <v>84</v>
      </c>
      <c r="Q11" s="42" t="s">
        <v>84</v>
      </c>
      <c r="R11" s="42"/>
      <c r="S11" s="42" t="s">
        <v>84</v>
      </c>
      <c r="T11" s="42" t="s">
        <v>84</v>
      </c>
      <c r="U11" s="42" t="s">
        <v>84</v>
      </c>
      <c r="V11" s="42" t="s">
        <v>84</v>
      </c>
      <c r="W11" s="42" t="s">
        <v>84</v>
      </c>
      <c r="X11" s="42" t="s">
        <v>77</v>
      </c>
      <c r="Y11" s="42" t="s">
        <v>84</v>
      </c>
      <c r="Z11" s="42" t="s">
        <v>84</v>
      </c>
      <c r="AA11" s="42" t="s">
        <v>84</v>
      </c>
      <c r="AB11" s="42" t="s">
        <v>84</v>
      </c>
      <c r="AC11" s="42" t="s">
        <v>84</v>
      </c>
      <c r="AD11" s="42" t="s">
        <v>84</v>
      </c>
      <c r="AE11" s="42" t="s">
        <v>70</v>
      </c>
      <c r="AF11" s="42" t="s">
        <v>84</v>
      </c>
      <c r="AG11" s="42" t="s">
        <v>80</v>
      </c>
      <c r="AH11" s="42" t="s">
        <v>84</v>
      </c>
      <c r="AI11" s="42" t="s">
        <v>84</v>
      </c>
      <c r="AJ11" s="42" t="s">
        <v>84</v>
      </c>
    </row>
    <row r="13">
      <c r="I13" s="2" t="s">
        <v>203</v>
      </c>
      <c r="J13" s="53">
        <f t="shared" ref="J13:L13" si="3">AVERAGE(J2:J11)</f>
        <v>15.71428571</v>
      </c>
      <c r="K13" s="53">
        <f t="shared" si="3"/>
        <v>18.57142857</v>
      </c>
      <c r="L13" s="53">
        <f t="shared" si="3"/>
        <v>76.25</v>
      </c>
      <c r="M13" s="53">
        <f t="shared" ref="M13:P13" si="4">AVERAGE(M2,M5,M6,M9)</f>
        <v>79.42708333</v>
      </c>
      <c r="N13" s="53">
        <f t="shared" si="4"/>
        <v>22</v>
      </c>
      <c r="O13" s="53">
        <f t="shared" si="4"/>
        <v>33.75</v>
      </c>
      <c r="P13" s="53">
        <f t="shared" si="4"/>
        <v>20.5</v>
      </c>
      <c r="Q13" s="53">
        <f>SUM(Q2:Q9)/6</f>
        <v>23.58333333</v>
      </c>
      <c r="R13" s="53">
        <f t="shared" ref="R13:U13" si="5">AVERAGE(R2:R9)</f>
        <v>3560.666667</v>
      </c>
      <c r="S13" s="53">
        <f t="shared" si="5"/>
        <v>694.6666667</v>
      </c>
      <c r="T13" s="53">
        <f t="shared" si="5"/>
        <v>70.66666667</v>
      </c>
      <c r="U13" s="53">
        <f t="shared" si="5"/>
        <v>149</v>
      </c>
    </row>
    <row r="14">
      <c r="I14" s="2" t="s">
        <v>204</v>
      </c>
      <c r="J14" s="53">
        <f t="shared" ref="J14:U14" si="6">STDEV(J2:J11)</f>
        <v>8.24043457</v>
      </c>
      <c r="K14" s="53">
        <f t="shared" si="6"/>
        <v>9.846440014</v>
      </c>
      <c r="L14" s="53">
        <f t="shared" si="6"/>
        <v>12.81600562</v>
      </c>
      <c r="M14" s="53">
        <f t="shared" si="6"/>
        <v>37.35504391</v>
      </c>
      <c r="N14" s="53">
        <f t="shared" si="6"/>
        <v>9.933109617</v>
      </c>
      <c r="O14" s="53">
        <f t="shared" si="6"/>
        <v>2.872281323</v>
      </c>
      <c r="P14" s="53">
        <f t="shared" si="6"/>
        <v>0.5773502692</v>
      </c>
      <c r="Q14" s="53">
        <f t="shared" si="6"/>
        <v>23.55083155</v>
      </c>
      <c r="R14" s="53">
        <f t="shared" si="6"/>
        <v>4317.884744</v>
      </c>
      <c r="S14" s="53">
        <f t="shared" si="6"/>
        <v>312.4937333</v>
      </c>
      <c r="T14" s="53">
        <f t="shared" si="6"/>
        <v>55.64470625</v>
      </c>
      <c r="U14" s="53">
        <f t="shared" si="6"/>
        <v>100.4091629</v>
      </c>
    </row>
    <row r="15">
      <c r="I15" s="2" t="s">
        <v>205</v>
      </c>
      <c r="J15" s="53">
        <f t="shared" ref="J15:U15" si="7">MEDIAN(J2:J10)</f>
        <v>11</v>
      </c>
      <c r="K15" s="53">
        <f t="shared" si="7"/>
        <v>13.5</v>
      </c>
      <c r="L15" s="53">
        <f t="shared" si="7"/>
        <v>76</v>
      </c>
      <c r="M15" s="53">
        <f t="shared" si="7"/>
        <v>72.91666667</v>
      </c>
      <c r="N15" s="53">
        <f t="shared" si="7"/>
        <v>21</v>
      </c>
      <c r="O15" s="53">
        <f t="shared" si="7"/>
        <v>34.5</v>
      </c>
      <c r="P15" s="53">
        <f t="shared" si="7"/>
        <v>20.5</v>
      </c>
      <c r="Q15" s="53">
        <f t="shared" si="7"/>
        <v>18.5</v>
      </c>
      <c r="R15" s="53">
        <f t="shared" si="7"/>
        <v>1522.5</v>
      </c>
      <c r="S15" s="53">
        <f t="shared" si="7"/>
        <v>531</v>
      </c>
      <c r="T15" s="53">
        <f t="shared" si="7"/>
        <v>53</v>
      </c>
      <c r="U15" s="53">
        <f t="shared" si="7"/>
        <v>149</v>
      </c>
    </row>
    <row r="16">
      <c r="I16" s="2" t="s">
        <v>206</v>
      </c>
      <c r="J16" s="53">
        <f t="shared" ref="J16:U16" si="8">MIN(J2:J11)</f>
        <v>7</v>
      </c>
      <c r="K16" s="53">
        <f t="shared" si="8"/>
        <v>10</v>
      </c>
      <c r="L16" s="53">
        <f t="shared" si="8"/>
        <v>62</v>
      </c>
      <c r="M16" s="53">
        <f t="shared" si="8"/>
        <v>0</v>
      </c>
      <c r="N16" s="53">
        <f t="shared" si="8"/>
        <v>12</v>
      </c>
      <c r="O16" s="53">
        <f t="shared" si="8"/>
        <v>30</v>
      </c>
      <c r="P16" s="53">
        <f t="shared" si="8"/>
        <v>20</v>
      </c>
      <c r="Q16" s="53">
        <f t="shared" si="8"/>
        <v>1.5</v>
      </c>
      <c r="R16" s="53">
        <f t="shared" si="8"/>
        <v>224</v>
      </c>
      <c r="S16" s="53">
        <f t="shared" si="8"/>
        <v>498</v>
      </c>
      <c r="T16" s="53">
        <f t="shared" si="8"/>
        <v>26</v>
      </c>
      <c r="U16" s="53">
        <f t="shared" si="8"/>
        <v>78</v>
      </c>
    </row>
    <row r="17">
      <c r="I17" s="2" t="s">
        <v>207</v>
      </c>
      <c r="J17" s="53">
        <f t="shared" ref="J17:U17" si="9">MAX(J3:J12)</f>
        <v>25</v>
      </c>
      <c r="K17" s="53">
        <f t="shared" si="9"/>
        <v>37</v>
      </c>
      <c r="L17" s="53">
        <f t="shared" si="9"/>
        <v>91</v>
      </c>
      <c r="M17" s="53">
        <f t="shared" si="9"/>
        <v>94.79166667</v>
      </c>
      <c r="N17" s="53">
        <f t="shared" si="9"/>
        <v>34</v>
      </c>
      <c r="O17" s="53">
        <f t="shared" si="9"/>
        <v>36</v>
      </c>
      <c r="P17" s="53">
        <f t="shared" si="9"/>
        <v>21</v>
      </c>
      <c r="Q17" s="53">
        <f t="shared" si="9"/>
        <v>55</v>
      </c>
      <c r="R17" s="53">
        <f t="shared" si="9"/>
        <v>11000</v>
      </c>
      <c r="S17" s="53">
        <f t="shared" si="9"/>
        <v>1055</v>
      </c>
      <c r="T17" s="53">
        <f t="shared" si="9"/>
        <v>133</v>
      </c>
      <c r="U17" s="53">
        <f t="shared" si="9"/>
        <v>220</v>
      </c>
    </row>
    <row r="18">
      <c r="I18" s="2" t="s">
        <v>208</v>
      </c>
      <c r="J18" s="53">
        <f>J17-J16</f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9"/>
    </row>
    <row r="2">
      <c r="A2" s="54" t="s">
        <v>209</v>
      </c>
      <c r="B2" s="48" t="s">
        <v>210</v>
      </c>
      <c r="C2" s="2" t="s">
        <v>211</v>
      </c>
    </row>
    <row r="3">
      <c r="A3" s="54" t="s">
        <v>9</v>
      </c>
      <c r="B3" s="55"/>
    </row>
    <row r="4">
      <c r="A4" s="48" t="s">
        <v>212</v>
      </c>
      <c r="B4" s="55">
        <v>44381.0</v>
      </c>
      <c r="C4" s="53">
        <f>DIVIDE(4,7)*100</f>
        <v>57.14285714</v>
      </c>
    </row>
    <row r="5">
      <c r="A5" s="48" t="s">
        <v>213</v>
      </c>
      <c r="B5" s="55">
        <v>44380.0</v>
      </c>
      <c r="C5" s="53">
        <f>DIVIDE(3,7)*100</f>
        <v>42.85714286</v>
      </c>
    </row>
    <row r="6">
      <c r="A6" s="54" t="s">
        <v>214</v>
      </c>
      <c r="B6" s="48" t="s">
        <v>215</v>
      </c>
    </row>
    <row r="7">
      <c r="A7" s="54"/>
      <c r="B7" s="48"/>
    </row>
    <row r="8">
      <c r="A8" s="54" t="s">
        <v>216</v>
      </c>
      <c r="B8" s="2" t="s">
        <v>217</v>
      </c>
      <c r="C8" s="2" t="s">
        <v>218</v>
      </c>
    </row>
    <row r="9">
      <c r="A9" s="48" t="s">
        <v>219</v>
      </c>
      <c r="B9" s="55">
        <v>44381.0</v>
      </c>
      <c r="C9" s="53">
        <f>DIVIDE(4,7)*100</f>
        <v>57.14285714</v>
      </c>
    </row>
    <row r="10">
      <c r="A10" s="48" t="s">
        <v>220</v>
      </c>
      <c r="B10" s="55">
        <v>44380.0</v>
      </c>
      <c r="C10" s="53">
        <f>DIVIDE(3,7)*100</f>
        <v>42.85714286</v>
      </c>
    </row>
    <row r="11">
      <c r="A11" s="54" t="s">
        <v>221</v>
      </c>
      <c r="B11" s="48" t="s">
        <v>222</v>
      </c>
      <c r="C11" s="56" t="s">
        <v>223</v>
      </c>
    </row>
    <row r="12">
      <c r="A12" s="57" t="s">
        <v>34</v>
      </c>
      <c r="B12" s="49"/>
    </row>
    <row r="13">
      <c r="A13" s="1" t="s">
        <v>122</v>
      </c>
      <c r="B13" s="55">
        <v>44381.0</v>
      </c>
      <c r="C13" s="53">
        <f>DIVIDE(4,7)*100</f>
        <v>57.14285714</v>
      </c>
    </row>
    <row r="14">
      <c r="A14" s="48" t="s">
        <v>77</v>
      </c>
      <c r="B14" s="55">
        <v>44380.0</v>
      </c>
      <c r="C14" s="53">
        <f>DIVIDE(3,7)*100</f>
        <v>42.85714286</v>
      </c>
    </row>
    <row r="15">
      <c r="A15" s="48" t="s">
        <v>224</v>
      </c>
      <c r="B15" s="48" t="s">
        <v>225</v>
      </c>
      <c r="C15" s="53">
        <f>DIVIDE(0,7)</f>
        <v>0</v>
      </c>
    </row>
    <row r="16">
      <c r="A16" s="57" t="s">
        <v>43</v>
      </c>
      <c r="B16" s="55">
        <v>44379.0</v>
      </c>
      <c r="C16" s="53">
        <f>DIVIDE(2,7)*100</f>
        <v>28.57142857</v>
      </c>
    </row>
    <row r="17">
      <c r="A17" s="54" t="s">
        <v>226</v>
      </c>
      <c r="B17" s="49"/>
    </row>
    <row r="18">
      <c r="A18" s="48" t="s">
        <v>227</v>
      </c>
      <c r="B18" s="53">
        <f>SUM(B19,B20,B21)</f>
        <v>76.25</v>
      </c>
      <c r="C18" s="48">
        <f t="shared" ref="C18:C21" si="1">DIVIDE(B18,96)*100</f>
        <v>79.42708333</v>
      </c>
    </row>
    <row r="19">
      <c r="A19" s="48" t="s">
        <v>24</v>
      </c>
      <c r="B19" s="58">
        <v>22.0</v>
      </c>
      <c r="C19" s="59">
        <f t="shared" si="1"/>
        <v>22.91666667</v>
      </c>
    </row>
    <row r="20">
      <c r="A20" s="48" t="s">
        <v>25</v>
      </c>
      <c r="B20" s="58">
        <v>33.75</v>
      </c>
      <c r="C20" s="59">
        <f t="shared" si="1"/>
        <v>35.15625</v>
      </c>
    </row>
    <row r="21">
      <c r="A21" s="48" t="s">
        <v>26</v>
      </c>
      <c r="B21" s="58">
        <v>20.5</v>
      </c>
      <c r="C21" s="59">
        <f t="shared" si="1"/>
        <v>21.35416667</v>
      </c>
    </row>
    <row r="22">
      <c r="A22" s="54" t="s">
        <v>228</v>
      </c>
      <c r="B22" s="49"/>
    </row>
    <row r="23">
      <c r="A23" s="54" t="s">
        <v>229</v>
      </c>
      <c r="B23" s="48" t="s">
        <v>230</v>
      </c>
      <c r="C23" s="2" t="s">
        <v>231</v>
      </c>
    </row>
    <row r="24">
      <c r="A24" s="54" t="s">
        <v>232</v>
      </c>
      <c r="B24" s="48">
        <v>23.58</v>
      </c>
    </row>
    <row r="25">
      <c r="A25" s="2"/>
      <c r="B25" s="49"/>
    </row>
    <row r="26">
      <c r="A26" s="54" t="s">
        <v>233</v>
      </c>
      <c r="B26" s="49"/>
    </row>
    <row r="27">
      <c r="A27" s="57" t="s">
        <v>35</v>
      </c>
      <c r="B27" s="49"/>
    </row>
    <row r="28">
      <c r="A28" s="1" t="s">
        <v>234</v>
      </c>
      <c r="B28" s="55">
        <v>44381.0</v>
      </c>
      <c r="C28" s="53">
        <f>DIVIDE(4,7)*100</f>
        <v>57.14285714</v>
      </c>
    </row>
    <row r="29">
      <c r="A29" s="1" t="s">
        <v>80</v>
      </c>
      <c r="B29" s="55">
        <v>44380.0</v>
      </c>
      <c r="C29" s="53">
        <f>DIVIDE(3,7)*100</f>
        <v>42.85714286</v>
      </c>
    </row>
    <row r="30">
      <c r="A30" s="57" t="s">
        <v>36</v>
      </c>
      <c r="B30" s="49"/>
    </row>
    <row r="31">
      <c r="A31" s="48" t="s">
        <v>79</v>
      </c>
      <c r="B31" s="55">
        <v>44378.0</v>
      </c>
      <c r="C31" s="53">
        <f>DIVIDE(1,7)*100</f>
        <v>14.28571429</v>
      </c>
    </row>
    <row r="32">
      <c r="A32" s="48" t="s">
        <v>108</v>
      </c>
      <c r="B32" s="55">
        <v>44381.0</v>
      </c>
      <c r="C32" s="53">
        <f>DIVIDE(4,7)*100</f>
        <v>57.14285714</v>
      </c>
    </row>
    <row r="33">
      <c r="A33" s="48" t="s">
        <v>235</v>
      </c>
      <c r="B33" s="55">
        <v>44378.0</v>
      </c>
      <c r="C33" s="53">
        <f>DIVIDE(1,7)*100</f>
        <v>14.28571429</v>
      </c>
    </row>
    <row r="34">
      <c r="A34" s="57" t="s">
        <v>37</v>
      </c>
      <c r="B34" s="49"/>
    </row>
    <row r="35">
      <c r="A35" s="1" t="s">
        <v>79</v>
      </c>
      <c r="B35" s="55">
        <v>44380.0</v>
      </c>
      <c r="C35" s="53">
        <f>DIVIDE(3,7)*100</f>
        <v>42.85714286</v>
      </c>
    </row>
    <row r="36">
      <c r="A36" s="1" t="s">
        <v>108</v>
      </c>
      <c r="B36" s="55">
        <v>44379.0</v>
      </c>
      <c r="C36" s="53">
        <f>DIVIDE(2,7)*100</f>
        <v>28.57142857</v>
      </c>
    </row>
    <row r="37">
      <c r="A37" s="1" t="s">
        <v>80</v>
      </c>
      <c r="B37" s="55">
        <v>44378.0</v>
      </c>
      <c r="C37" s="53">
        <f>DIVIDE(1,7)*100</f>
        <v>14.28571429</v>
      </c>
    </row>
    <row r="38">
      <c r="A38" s="57" t="s">
        <v>38</v>
      </c>
      <c r="B38" s="49"/>
    </row>
    <row r="39">
      <c r="A39" s="1" t="s">
        <v>70</v>
      </c>
      <c r="B39" s="55">
        <v>44382.0</v>
      </c>
      <c r="C39" s="53">
        <f>DIVIDE(5,7)*100</f>
        <v>71.42857143</v>
      </c>
    </row>
    <row r="40">
      <c r="A40" s="1" t="s">
        <v>80</v>
      </c>
      <c r="B40" s="55">
        <v>44378.0</v>
      </c>
      <c r="C40" s="53">
        <f>DIVIDE(1,7)*100</f>
        <v>14.28571429</v>
      </c>
    </row>
    <row r="41">
      <c r="A41" s="57" t="s">
        <v>39</v>
      </c>
      <c r="B41" s="49"/>
    </row>
    <row r="42">
      <c r="A42" s="1" t="s">
        <v>70</v>
      </c>
      <c r="B42" s="55">
        <v>44381.0</v>
      </c>
      <c r="C42" s="53">
        <f>DIVIDE(4,7)*100</f>
        <v>57.14285714</v>
      </c>
    </row>
    <row r="43">
      <c r="A43" s="1" t="s">
        <v>80</v>
      </c>
      <c r="B43" s="55">
        <v>44379.0</v>
      </c>
      <c r="C43" s="53">
        <f>DIVIDE(2,7)*100</f>
        <v>28.57142857</v>
      </c>
    </row>
    <row r="44">
      <c r="A44" s="57" t="s">
        <v>40</v>
      </c>
      <c r="B44" s="49"/>
    </row>
    <row r="45">
      <c r="A45" s="1" t="s">
        <v>70</v>
      </c>
      <c r="B45" s="55">
        <v>44381.0</v>
      </c>
      <c r="C45" s="53">
        <f>DIVIDE(4,7)*100</f>
        <v>57.14285714</v>
      </c>
    </row>
    <row r="46">
      <c r="A46" s="1" t="s">
        <v>80</v>
      </c>
      <c r="B46" s="55">
        <v>44379.0</v>
      </c>
      <c r="C46" s="53">
        <f>DIVIDE(2,7)*100</f>
        <v>28.57142857</v>
      </c>
    </row>
    <row r="47">
      <c r="A47" s="57" t="s">
        <v>41</v>
      </c>
      <c r="B47" s="49"/>
    </row>
    <row r="48">
      <c r="A48" s="1" t="s">
        <v>70</v>
      </c>
      <c r="B48" s="55">
        <v>44384.0</v>
      </c>
      <c r="C48" s="2">
        <v>1.0</v>
      </c>
    </row>
    <row r="49">
      <c r="A49" s="57" t="s">
        <v>236</v>
      </c>
      <c r="B49" s="49"/>
    </row>
    <row r="50">
      <c r="A50" s="1" t="s">
        <v>70</v>
      </c>
      <c r="B50" s="55">
        <v>44382.0</v>
      </c>
      <c r="C50" s="53">
        <f>DIVIDE(5,7)*100</f>
        <v>71.42857143</v>
      </c>
    </row>
    <row r="51">
      <c r="A51" s="1" t="s">
        <v>80</v>
      </c>
      <c r="B51" s="55">
        <v>44378.0</v>
      </c>
      <c r="C51" s="53">
        <f>DIVIDE(1,7)*100</f>
        <v>14.28571429</v>
      </c>
    </row>
    <row r="52">
      <c r="A52" s="1" t="s">
        <v>237</v>
      </c>
      <c r="B52" s="49"/>
    </row>
    <row r="53">
      <c r="A53" s="1" t="s">
        <v>70</v>
      </c>
      <c r="B53" s="48" t="s">
        <v>225</v>
      </c>
      <c r="C53" s="2">
        <v>0.0</v>
      </c>
    </row>
    <row r="54">
      <c r="A54" s="1" t="s">
        <v>80</v>
      </c>
      <c r="B54" s="55">
        <v>44384.0</v>
      </c>
      <c r="C54" s="2">
        <v>100.0</v>
      </c>
    </row>
    <row r="55">
      <c r="A55" s="1" t="s">
        <v>238</v>
      </c>
      <c r="B55" s="49"/>
    </row>
    <row r="56">
      <c r="A56" s="1" t="s">
        <v>70</v>
      </c>
      <c r="B56" s="48" t="s">
        <v>225</v>
      </c>
      <c r="C56" s="2">
        <v>0.0</v>
      </c>
    </row>
    <row r="57">
      <c r="A57" s="1" t="s">
        <v>80</v>
      </c>
      <c r="B57" s="55">
        <v>44384.0</v>
      </c>
      <c r="C57" s="2">
        <v>100.0</v>
      </c>
    </row>
    <row r="58">
      <c r="B58" s="49"/>
    </row>
    <row r="59">
      <c r="B59" s="49"/>
    </row>
    <row r="60">
      <c r="B60" s="49"/>
    </row>
    <row r="61">
      <c r="B61" s="49"/>
    </row>
    <row r="62">
      <c r="B62" s="49"/>
    </row>
    <row r="63">
      <c r="B63" s="49"/>
    </row>
    <row r="64">
      <c r="B64" s="49"/>
    </row>
    <row r="65">
      <c r="B65" s="49"/>
    </row>
    <row r="66">
      <c r="B66" s="49"/>
    </row>
    <row r="67">
      <c r="B67" s="49"/>
    </row>
    <row r="68">
      <c r="B68" s="49"/>
    </row>
    <row r="69">
      <c r="B69" s="49"/>
    </row>
    <row r="70">
      <c r="B70" s="49"/>
    </row>
    <row r="71">
      <c r="B71" s="49"/>
    </row>
    <row r="72">
      <c r="B72" s="49"/>
    </row>
    <row r="73">
      <c r="B73" s="49"/>
    </row>
    <row r="74">
      <c r="B74" s="49"/>
    </row>
    <row r="75">
      <c r="B75" s="49"/>
    </row>
    <row r="76">
      <c r="B76" s="49"/>
    </row>
    <row r="77">
      <c r="B77" s="49"/>
    </row>
    <row r="78">
      <c r="B78" s="49"/>
    </row>
    <row r="79">
      <c r="B79" s="49"/>
    </row>
    <row r="80">
      <c r="B80" s="49"/>
    </row>
    <row r="81">
      <c r="B81" s="49"/>
    </row>
    <row r="82">
      <c r="B82" s="49"/>
    </row>
    <row r="83">
      <c r="B83" s="49"/>
    </row>
    <row r="84">
      <c r="B84" s="49"/>
    </row>
    <row r="85">
      <c r="B85" s="49"/>
    </row>
    <row r="86">
      <c r="B86" s="49"/>
    </row>
    <row r="87">
      <c r="B87" s="49"/>
    </row>
    <row r="88">
      <c r="B88" s="49"/>
    </row>
    <row r="89">
      <c r="B89" s="49"/>
    </row>
    <row r="90">
      <c r="B90" s="49"/>
    </row>
    <row r="91">
      <c r="B91" s="49"/>
    </row>
    <row r="92">
      <c r="B92" s="49"/>
    </row>
    <row r="93">
      <c r="B93" s="49"/>
    </row>
    <row r="94">
      <c r="B94" s="49"/>
    </row>
    <row r="95">
      <c r="B95" s="49"/>
    </row>
    <row r="96">
      <c r="B96" s="49"/>
    </row>
    <row r="97">
      <c r="B97" s="49"/>
    </row>
    <row r="98">
      <c r="B98" s="49"/>
    </row>
    <row r="99">
      <c r="B99" s="49"/>
    </row>
    <row r="100">
      <c r="B100" s="49"/>
    </row>
    <row r="101">
      <c r="B101" s="49"/>
    </row>
    <row r="102">
      <c r="B102" s="49"/>
    </row>
    <row r="103">
      <c r="B103" s="49"/>
    </row>
    <row r="104">
      <c r="B104" s="49"/>
    </row>
    <row r="105">
      <c r="B105" s="49"/>
    </row>
    <row r="106">
      <c r="B106" s="49"/>
    </row>
    <row r="107">
      <c r="B107" s="49"/>
    </row>
    <row r="108">
      <c r="B108" s="49"/>
    </row>
    <row r="109">
      <c r="B109" s="49"/>
    </row>
    <row r="110">
      <c r="B110" s="49"/>
    </row>
    <row r="111">
      <c r="B111" s="49"/>
    </row>
    <row r="112">
      <c r="B112" s="49"/>
    </row>
    <row r="113">
      <c r="B113" s="49"/>
    </row>
    <row r="114">
      <c r="B114" s="49"/>
    </row>
    <row r="115">
      <c r="B115" s="49"/>
    </row>
    <row r="116">
      <c r="B116" s="49"/>
    </row>
    <row r="117">
      <c r="B117" s="49"/>
    </row>
    <row r="118">
      <c r="B118" s="49"/>
    </row>
    <row r="119">
      <c r="B119" s="49"/>
    </row>
    <row r="120">
      <c r="B120" s="49"/>
    </row>
    <row r="121">
      <c r="B121" s="49"/>
    </row>
    <row r="122">
      <c r="B122" s="49"/>
    </row>
    <row r="123">
      <c r="B123" s="49"/>
    </row>
    <row r="124">
      <c r="B124" s="49"/>
    </row>
    <row r="125">
      <c r="B125" s="49"/>
    </row>
    <row r="126">
      <c r="B126" s="49"/>
    </row>
    <row r="127">
      <c r="B127" s="49"/>
    </row>
    <row r="128">
      <c r="B128" s="49"/>
    </row>
    <row r="129">
      <c r="B129" s="49"/>
    </row>
    <row r="130">
      <c r="B130" s="49"/>
    </row>
    <row r="131">
      <c r="B131" s="49"/>
    </row>
    <row r="132">
      <c r="B132" s="49"/>
    </row>
    <row r="133">
      <c r="B133" s="49"/>
    </row>
    <row r="134">
      <c r="B134" s="49"/>
    </row>
    <row r="135">
      <c r="B135" s="49"/>
    </row>
    <row r="136">
      <c r="B136" s="49"/>
    </row>
    <row r="137">
      <c r="B137" s="49"/>
    </row>
    <row r="138">
      <c r="B138" s="49"/>
    </row>
    <row r="139">
      <c r="B139" s="49"/>
    </row>
    <row r="140">
      <c r="B140" s="49"/>
    </row>
    <row r="141">
      <c r="B141" s="49"/>
    </row>
    <row r="142">
      <c r="B142" s="49"/>
    </row>
    <row r="143">
      <c r="B143" s="49"/>
    </row>
    <row r="144">
      <c r="B144" s="49"/>
    </row>
    <row r="145">
      <c r="B145" s="49"/>
    </row>
    <row r="146">
      <c r="B146" s="49"/>
    </row>
    <row r="147">
      <c r="B147" s="49"/>
    </row>
    <row r="148">
      <c r="B148" s="49"/>
    </row>
    <row r="149">
      <c r="B149" s="49"/>
    </row>
    <row r="150">
      <c r="B150" s="49"/>
    </row>
    <row r="151">
      <c r="B151" s="49"/>
    </row>
    <row r="152">
      <c r="B152" s="49"/>
    </row>
    <row r="153">
      <c r="B153" s="49"/>
    </row>
    <row r="154">
      <c r="B154" s="49"/>
    </row>
    <row r="155">
      <c r="B155" s="49"/>
    </row>
    <row r="156">
      <c r="B156" s="49"/>
    </row>
    <row r="157">
      <c r="B157" s="49"/>
    </row>
    <row r="158">
      <c r="B158" s="49"/>
    </row>
    <row r="159">
      <c r="B159" s="49"/>
    </row>
    <row r="160">
      <c r="B160" s="49"/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  <row r="999">
      <c r="B999" s="49"/>
    </row>
    <row r="1000">
      <c r="B1000" s="49"/>
    </row>
    <row r="1001">
      <c r="B1001" s="49"/>
    </row>
    <row r="1002">
      <c r="B1002" s="49"/>
    </row>
    <row r="1003">
      <c r="B1003" s="49"/>
    </row>
    <row r="1004">
      <c r="B1004" s="49"/>
    </row>
    <row r="1005">
      <c r="B1005" s="49"/>
    </row>
    <row r="1006">
      <c r="B1006" s="49"/>
    </row>
    <row r="1007">
      <c r="B1007" s="49"/>
    </row>
    <row r="1008">
      <c r="B1008" s="49"/>
    </row>
    <row r="1009">
      <c r="B1009" s="49"/>
    </row>
    <row r="1010">
      <c r="B1010" s="49"/>
    </row>
    <row r="1011">
      <c r="B1011" s="49"/>
    </row>
    <row r="1012">
      <c r="B1012" s="49"/>
    </row>
    <row r="1013">
      <c r="B1013" s="49"/>
    </row>
    <row r="1014">
      <c r="B1014" s="49"/>
    </row>
    <row r="1015">
      <c r="B1015" s="49"/>
    </row>
    <row r="1016">
      <c r="B1016" s="49"/>
    </row>
    <row r="1017">
      <c r="B1017" s="49"/>
    </row>
    <row r="1018">
      <c r="B1018" s="49"/>
    </row>
    <row r="1019">
      <c r="B1019" s="49"/>
    </row>
    <row r="1020">
      <c r="B1020" s="49"/>
    </row>
    <row r="1021">
      <c r="B1021" s="49"/>
    </row>
    <row r="1022">
      <c r="B1022" s="49"/>
    </row>
    <row r="1023">
      <c r="B1023" s="49"/>
    </row>
    <row r="1024">
      <c r="B1024" s="49"/>
    </row>
    <row r="1025">
      <c r="B1025" s="49"/>
    </row>
    <row r="1026">
      <c r="B1026" s="49"/>
    </row>
    <row r="1027">
      <c r="B1027" s="49"/>
    </row>
    <row r="1028">
      <c r="B1028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57"/>
  </cols>
  <sheetData>
    <row r="1">
      <c r="A1" s="57" t="s">
        <v>239</v>
      </c>
      <c r="B1" s="1"/>
      <c r="C1" s="1"/>
      <c r="D1" s="1"/>
      <c r="E1" s="1"/>
      <c r="F1" s="60"/>
    </row>
    <row r="2">
      <c r="A2" s="61" t="s">
        <v>0</v>
      </c>
      <c r="B2" s="61" t="s">
        <v>240</v>
      </c>
      <c r="C2" s="62" t="s">
        <v>10</v>
      </c>
      <c r="D2" s="62" t="s">
        <v>11</v>
      </c>
      <c r="E2" s="62" t="s">
        <v>12</v>
      </c>
      <c r="F2" s="62" t="s">
        <v>13</v>
      </c>
      <c r="G2" s="62" t="s">
        <v>14</v>
      </c>
      <c r="H2" s="63" t="s">
        <v>15</v>
      </c>
      <c r="I2" s="63" t="s">
        <v>16</v>
      </c>
      <c r="J2" s="63" t="s">
        <v>17</v>
      </c>
      <c r="K2" s="63" t="s">
        <v>18</v>
      </c>
    </row>
    <row r="3">
      <c r="A3" s="62" t="s">
        <v>241</v>
      </c>
      <c r="B3" s="64" t="s">
        <v>61</v>
      </c>
      <c r="C3" s="65" t="s">
        <v>64</v>
      </c>
      <c r="D3" s="65">
        <v>1.0</v>
      </c>
      <c r="E3" s="65" t="s">
        <v>65</v>
      </c>
      <c r="F3" s="65"/>
      <c r="G3" s="66" t="s">
        <v>66</v>
      </c>
      <c r="H3" s="63" t="s">
        <v>67</v>
      </c>
      <c r="I3" s="63" t="s">
        <v>68</v>
      </c>
      <c r="J3" s="63">
        <v>1.0</v>
      </c>
      <c r="K3" s="63" t="s">
        <v>69</v>
      </c>
    </row>
    <row r="4">
      <c r="A4" s="62"/>
      <c r="B4" s="67"/>
      <c r="C4" s="67"/>
      <c r="D4" s="65">
        <v>21.0</v>
      </c>
      <c r="E4" s="65" t="s">
        <v>94</v>
      </c>
      <c r="F4" s="65"/>
      <c r="G4" s="66" t="s">
        <v>95</v>
      </c>
      <c r="H4" s="63" t="s">
        <v>96</v>
      </c>
      <c r="I4" s="63" t="s">
        <v>97</v>
      </c>
      <c r="J4" s="63"/>
      <c r="K4" s="63" t="s">
        <v>70</v>
      </c>
    </row>
    <row r="5">
      <c r="A5" s="62" t="s">
        <v>242</v>
      </c>
      <c r="B5" s="67" t="s">
        <v>101</v>
      </c>
      <c r="C5" s="68" t="s">
        <v>102</v>
      </c>
      <c r="D5" s="68">
        <v>22.0</v>
      </c>
      <c r="E5" s="68" t="s">
        <v>103</v>
      </c>
      <c r="F5" s="65" t="s">
        <v>104</v>
      </c>
      <c r="G5" s="69" t="s">
        <v>66</v>
      </c>
      <c r="H5" s="63" t="s">
        <v>105</v>
      </c>
      <c r="I5" s="63" t="s">
        <v>106</v>
      </c>
      <c r="J5" s="63">
        <v>2.0</v>
      </c>
      <c r="K5" s="63" t="s">
        <v>70</v>
      </c>
    </row>
    <row r="6">
      <c r="A6" s="62"/>
      <c r="B6" s="67" t="s">
        <v>120</v>
      </c>
      <c r="C6" s="65" t="s">
        <v>102</v>
      </c>
      <c r="D6" s="65">
        <v>22.0</v>
      </c>
      <c r="E6" s="68" t="s">
        <v>103</v>
      </c>
      <c r="F6" s="65" t="s">
        <v>104</v>
      </c>
      <c r="G6" s="69" t="s">
        <v>66</v>
      </c>
      <c r="H6" s="63" t="s">
        <v>105</v>
      </c>
      <c r="I6" s="63" t="s">
        <v>106</v>
      </c>
      <c r="J6" s="63">
        <v>2.0</v>
      </c>
      <c r="K6" s="63" t="s">
        <v>70</v>
      </c>
    </row>
    <row r="7">
      <c r="A7" s="62" t="s">
        <v>243</v>
      </c>
      <c r="B7" s="67" t="s">
        <v>134</v>
      </c>
      <c r="C7" s="65" t="s">
        <v>102</v>
      </c>
      <c r="D7" s="65">
        <v>1.0</v>
      </c>
      <c r="E7" s="68" t="s">
        <v>65</v>
      </c>
      <c r="F7" s="65"/>
      <c r="G7" s="69" t="s">
        <v>66</v>
      </c>
      <c r="H7" s="63" t="s">
        <v>136</v>
      </c>
      <c r="I7" s="63" t="s">
        <v>68</v>
      </c>
      <c r="J7" s="63">
        <v>2.0</v>
      </c>
      <c r="K7" s="63" t="s">
        <v>137</v>
      </c>
    </row>
    <row r="8">
      <c r="A8" s="62" t="s">
        <v>244</v>
      </c>
      <c r="B8" s="64" t="s">
        <v>153</v>
      </c>
      <c r="C8" s="65" t="s">
        <v>64</v>
      </c>
      <c r="D8" s="65">
        <v>1.0</v>
      </c>
      <c r="E8" s="68" t="s">
        <v>65</v>
      </c>
      <c r="F8" s="65"/>
      <c r="G8" s="69" t="s">
        <v>66</v>
      </c>
      <c r="H8" s="63" t="s">
        <v>67</v>
      </c>
      <c r="I8" s="63" t="s">
        <v>68</v>
      </c>
      <c r="J8" s="63">
        <v>2.0</v>
      </c>
      <c r="K8" s="63" t="s">
        <v>69</v>
      </c>
    </row>
    <row r="9">
      <c r="A9" s="70"/>
      <c r="B9" s="67"/>
      <c r="C9" s="67"/>
      <c r="D9" s="65">
        <v>22.0</v>
      </c>
      <c r="E9" s="65" t="s">
        <v>103</v>
      </c>
      <c r="F9" s="65" t="s">
        <v>104</v>
      </c>
      <c r="G9" s="66" t="s">
        <v>66</v>
      </c>
      <c r="H9" s="63" t="s">
        <v>105</v>
      </c>
      <c r="I9" s="63" t="s">
        <v>106</v>
      </c>
      <c r="J9" s="63"/>
      <c r="K9" s="63" t="s">
        <v>70</v>
      </c>
    </row>
    <row r="10">
      <c r="A10" s="62" t="s">
        <v>245</v>
      </c>
      <c r="B10" s="67" t="s">
        <v>167</v>
      </c>
      <c r="C10" s="65" t="s">
        <v>168</v>
      </c>
      <c r="D10" s="65">
        <v>10.0</v>
      </c>
      <c r="E10" s="68" t="s">
        <v>169</v>
      </c>
      <c r="F10" s="65" t="s">
        <v>170</v>
      </c>
      <c r="G10" s="69" t="s">
        <v>95</v>
      </c>
      <c r="H10" s="63" t="s">
        <v>171</v>
      </c>
      <c r="I10" s="63" t="s">
        <v>172</v>
      </c>
      <c r="J10" s="63">
        <v>1.0</v>
      </c>
      <c r="K10" s="63" t="s">
        <v>70</v>
      </c>
    </row>
    <row r="11">
      <c r="A11" s="62"/>
      <c r="B11" s="67"/>
      <c r="C11" s="65"/>
      <c r="D11" s="65">
        <v>22.0</v>
      </c>
      <c r="E11" s="65" t="s">
        <v>183</v>
      </c>
      <c r="F11" s="65"/>
      <c r="G11" s="69" t="s">
        <v>66</v>
      </c>
      <c r="H11" s="63" t="s">
        <v>105</v>
      </c>
      <c r="I11" s="63" t="s">
        <v>106</v>
      </c>
      <c r="J11" s="63"/>
      <c r="K11" s="63" t="s">
        <v>84</v>
      </c>
    </row>
    <row r="12">
      <c r="A12" s="62" t="s">
        <v>246</v>
      </c>
      <c r="B12" s="64" t="s">
        <v>187</v>
      </c>
      <c r="C12" s="69" t="s">
        <v>168</v>
      </c>
      <c r="D12" s="69" t="s">
        <v>84</v>
      </c>
      <c r="E12" s="64" t="s">
        <v>188</v>
      </c>
      <c r="F12" s="69" t="s">
        <v>189</v>
      </c>
      <c r="G12" s="64" t="s">
        <v>95</v>
      </c>
      <c r="H12" s="71" t="s">
        <v>190</v>
      </c>
      <c r="I12" s="71" t="s">
        <v>191</v>
      </c>
      <c r="J12" s="71">
        <v>1.0</v>
      </c>
      <c r="K12" s="71" t="s">
        <v>70</v>
      </c>
    </row>
    <row r="13">
      <c r="A13" s="71"/>
      <c r="B13" s="71"/>
      <c r="C13" s="71"/>
      <c r="D13" s="63">
        <v>22.0</v>
      </c>
      <c r="E13" s="71" t="s">
        <v>103</v>
      </c>
      <c r="F13" s="71" t="s">
        <v>104</v>
      </c>
      <c r="G13" s="71" t="s">
        <v>66</v>
      </c>
      <c r="H13" s="71" t="s">
        <v>105</v>
      </c>
      <c r="I13" s="71" t="s">
        <v>106</v>
      </c>
      <c r="J13" s="71"/>
      <c r="K13" s="71" t="s">
        <v>70</v>
      </c>
    </row>
    <row r="14">
      <c r="A14" s="72" t="s">
        <v>247</v>
      </c>
    </row>
    <row r="17">
      <c r="A17" s="73"/>
    </row>
    <row r="18">
      <c r="A18" s="1"/>
      <c r="B18" s="74"/>
    </row>
    <row r="19">
      <c r="A19" s="1"/>
      <c r="B19" s="74"/>
    </row>
    <row r="20">
      <c r="A20" s="73"/>
    </row>
    <row r="21">
      <c r="A21" s="1"/>
      <c r="B21" s="74"/>
    </row>
    <row r="22">
      <c r="A22" s="1"/>
      <c r="B22" s="74"/>
    </row>
    <row r="23">
      <c r="A23" s="1"/>
      <c r="B23" s="74"/>
    </row>
    <row r="24">
      <c r="A24" s="1"/>
      <c r="B24" s="74"/>
    </row>
    <row r="25">
      <c r="A25" s="1"/>
      <c r="B25" s="74"/>
    </row>
    <row r="26">
      <c r="A26" s="73"/>
    </row>
    <row r="27">
      <c r="A27" s="1"/>
      <c r="B27" s="74"/>
    </row>
    <row r="28">
      <c r="A28" s="1"/>
      <c r="B28" s="74"/>
    </row>
    <row r="29">
      <c r="A29" s="1"/>
      <c r="B29" s="74"/>
    </row>
    <row r="30">
      <c r="A30" s="75"/>
      <c r="B30" s="74"/>
    </row>
    <row r="31">
      <c r="A31" s="75"/>
      <c r="B31" s="74"/>
    </row>
    <row r="32">
      <c r="A32" s="75"/>
      <c r="B32" s="74"/>
    </row>
    <row r="33">
      <c r="A33" s="75"/>
      <c r="B33" s="74"/>
    </row>
    <row r="34">
      <c r="A34" s="73"/>
    </row>
    <row r="35">
      <c r="A35" s="1"/>
      <c r="B35" s="74"/>
    </row>
    <row r="36">
      <c r="A36" s="1"/>
      <c r="B36" s="74"/>
    </row>
  </sheetData>
  <mergeCells count="1">
    <mergeCell ref="A14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6" t="s">
        <v>10</v>
      </c>
      <c r="B1" s="77"/>
      <c r="C1" s="77"/>
    </row>
    <row r="2">
      <c r="A2" s="62" t="s">
        <v>248</v>
      </c>
      <c r="B2" s="78">
        <v>44381.0</v>
      </c>
      <c r="C2" s="77">
        <f>4/7</f>
        <v>0.5714285714</v>
      </c>
    </row>
    <row r="3">
      <c r="A3" s="62" t="s">
        <v>249</v>
      </c>
      <c r="B3" s="78">
        <v>44380.0</v>
      </c>
      <c r="C3" s="77">
        <f>3/7</f>
        <v>0.4285714286</v>
      </c>
    </row>
    <row r="4">
      <c r="A4" s="76" t="s">
        <v>11</v>
      </c>
      <c r="B4" s="77"/>
      <c r="C4" s="77"/>
    </row>
    <row r="5">
      <c r="A5" s="62">
        <v>1.0</v>
      </c>
      <c r="B5" s="78">
        <v>44503.0</v>
      </c>
      <c r="C5" s="77">
        <f>3/11</f>
        <v>0.2727272727</v>
      </c>
    </row>
    <row r="6">
      <c r="A6" s="62">
        <v>10.0</v>
      </c>
      <c r="B6" s="78">
        <v>44501.0</v>
      </c>
      <c r="C6" s="77">
        <f t="shared" ref="C6:C8" si="1">1/11</f>
        <v>0.09090909091</v>
      </c>
    </row>
    <row r="7">
      <c r="A7" s="62">
        <v>19.0</v>
      </c>
      <c r="B7" s="78">
        <v>44501.0</v>
      </c>
      <c r="C7" s="77">
        <f t="shared" si="1"/>
        <v>0.09090909091</v>
      </c>
    </row>
    <row r="8">
      <c r="A8" s="62">
        <v>21.0</v>
      </c>
      <c r="B8" s="78">
        <v>44501.0</v>
      </c>
      <c r="C8" s="77">
        <f t="shared" si="1"/>
        <v>0.09090909091</v>
      </c>
    </row>
    <row r="9">
      <c r="A9" s="62">
        <v>22.0</v>
      </c>
      <c r="B9" s="78">
        <v>44505.0</v>
      </c>
      <c r="C9" s="77">
        <f>5/11</f>
        <v>0.4545454545</v>
      </c>
    </row>
    <row r="10">
      <c r="A10" s="76" t="s">
        <v>250</v>
      </c>
      <c r="B10" s="77"/>
      <c r="C10" s="77"/>
    </row>
    <row r="11">
      <c r="A11" s="62" t="s">
        <v>251</v>
      </c>
      <c r="B11" s="78">
        <v>44503.0</v>
      </c>
      <c r="C11" s="77">
        <f>3/11</f>
        <v>0.2727272727</v>
      </c>
    </row>
    <row r="12">
      <c r="A12" s="62" t="s">
        <v>252</v>
      </c>
      <c r="B12" s="78">
        <v>44501.0</v>
      </c>
      <c r="C12" s="77">
        <f>1/11</f>
        <v>0.09090909091</v>
      </c>
    </row>
    <row r="13">
      <c r="A13" s="62" t="s">
        <v>103</v>
      </c>
      <c r="B13" s="78">
        <v>44504.0</v>
      </c>
      <c r="C13" s="77">
        <f>4/11</f>
        <v>0.3636363636</v>
      </c>
    </row>
    <row r="14">
      <c r="A14" s="79" t="s">
        <v>201</v>
      </c>
      <c r="B14" s="78">
        <v>44501.0</v>
      </c>
      <c r="C14" s="77">
        <f t="shared" ref="C14:C16" si="2">1/11</f>
        <v>0.09090909091</v>
      </c>
    </row>
    <row r="15">
      <c r="A15" s="79" t="s">
        <v>183</v>
      </c>
      <c r="B15" s="78">
        <v>44501.0</v>
      </c>
      <c r="C15" s="77">
        <f t="shared" si="2"/>
        <v>0.09090909091</v>
      </c>
    </row>
    <row r="16">
      <c r="A16" s="79" t="s">
        <v>188</v>
      </c>
      <c r="B16" s="78">
        <v>44501.0</v>
      </c>
      <c r="C16" s="77">
        <f t="shared" si="2"/>
        <v>0.09090909091</v>
      </c>
    </row>
    <row r="17">
      <c r="A17" s="76" t="s">
        <v>253</v>
      </c>
      <c r="B17" s="77"/>
      <c r="C17" s="77"/>
    </row>
    <row r="18">
      <c r="A18" s="62" t="s">
        <v>63</v>
      </c>
      <c r="B18" s="78">
        <v>44508.0</v>
      </c>
      <c r="C18" s="77">
        <f>8/11</f>
        <v>0.7272727273</v>
      </c>
    </row>
    <row r="19">
      <c r="A19" s="62" t="s">
        <v>135</v>
      </c>
      <c r="B19" s="78">
        <v>44503.0</v>
      </c>
      <c r="C19" s="77">
        <f>3/11</f>
        <v>0.2727272727</v>
      </c>
    </row>
  </sheetData>
  <drawing r:id="rId1"/>
</worksheet>
</file>