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1" minimized="false" showHorizontalScroll="true" showSheetTabs="true" showVerticalScroll="true" tabRatio="600" visibility="visible"/>
  </bookViews>
  <sheets>
    <sheet name="FORMULARIO" sheetId="1" r:id="rId4"/>
    <sheet name="SIMULACIÓN" sheetId="2" r:id="rId5"/>
    <sheet name="FACTURACIÓ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<sst xmlns="http://schemas.openxmlformats.org/spreadsheetml/2006/main" uniqueCount="111">
  <si>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Masculino</t>
  </si>
  <si>
    <t>Femenino</t>
  </si>
  <si>
    <t>2021-08-05</t>
  </si>
  <si>
    <t>SOLICITUD DE CREDITO</t>
  </si>
  <si>
    <t>Formulario</t>
  </si>
  <si>
    <t>Casado</t>
  </si>
  <si>
    <t xml:space="preserve">INFORMACIÓN DEL SOLICITANTE </t>
  </si>
  <si>
    <t>Soltero</t>
  </si>
  <si>
    <t>Número de cédula</t>
  </si>
  <si>
    <t>1070618721</t>
  </si>
  <si>
    <t xml:space="preserve">Primer apellido </t>
  </si>
  <si>
    <t>Diaz</t>
  </si>
  <si>
    <t>Segundo apellido</t>
  </si>
  <si>
    <t>Orozco</t>
  </si>
  <si>
    <t>Nombres completos</t>
  </si>
  <si>
    <t>Maria Fernanda</t>
  </si>
  <si>
    <t xml:space="preserve"> </t>
  </si>
  <si>
    <t>Dirección</t>
  </si>
  <si>
    <t>cra 33 # 49-35</t>
  </si>
  <si>
    <t>Barrio</t>
  </si>
  <si>
    <t>girardot</t>
  </si>
  <si>
    <t>Celular</t>
  </si>
  <si>
    <t>3209572199</t>
  </si>
  <si>
    <t>Ciudad</t>
  </si>
  <si>
    <t>Bucaramanga</t>
  </si>
  <si>
    <t>Correo electrónico</t>
  </si>
  <si>
    <t>cris.ian9721@gmail.com</t>
  </si>
  <si>
    <t>INFORMACIÓN DEL VEHÍCULO</t>
  </si>
  <si>
    <t xml:space="preserve">Tipo de vehículo </t>
  </si>
  <si>
    <t>Taxi</t>
  </si>
  <si>
    <t>Empresa de vinculación</t>
  </si>
  <si>
    <t>Taxsur</t>
  </si>
  <si>
    <t>Placa</t>
  </si>
  <si>
    <t>TTV-991</t>
  </si>
  <si>
    <t>Condición</t>
  </si>
  <si>
    <t>Propietario</t>
  </si>
  <si>
    <t xml:space="preserve">INFORMACIÓN CODEUDOR </t>
  </si>
  <si>
    <t>Sexo</t>
  </si>
  <si>
    <t>Fecha de nacimiento</t>
  </si>
  <si>
    <t>Nombre completo</t>
  </si>
  <si>
    <t>Edad</t>
  </si>
  <si>
    <t>Estado civil</t>
  </si>
  <si>
    <t>Dirección exacta</t>
  </si>
  <si>
    <t>Teléfono fijo</t>
  </si>
  <si>
    <t xml:space="preserve">del domicilio </t>
  </si>
  <si>
    <t>Teléfono celular</t>
  </si>
  <si>
    <t>Direeción de correo</t>
  </si>
  <si>
    <t>Municipio</t>
  </si>
  <si>
    <t xml:space="preserve">electrónico </t>
  </si>
  <si>
    <t>REFERENCIA PERSONAL</t>
  </si>
  <si>
    <t>Nombre</t>
  </si>
  <si>
    <t>per1</t>
  </si>
  <si>
    <t>546546747</t>
  </si>
  <si>
    <t>REFERENCIAS FAMILIARES</t>
  </si>
  <si>
    <t>fami1</t>
  </si>
  <si>
    <t>345465767</t>
  </si>
  <si>
    <t>Parentesco</t>
  </si>
  <si>
    <t>madre</t>
  </si>
  <si>
    <t>fami2</t>
  </si>
  <si>
    <t>43653654</t>
  </si>
  <si>
    <t>hijo</t>
  </si>
  <si>
    <t xml:space="preserve">CARACTERÍSTICAS DEL CRÉDITO </t>
  </si>
  <si>
    <t>Monto solicitado</t>
  </si>
  <si>
    <t xml:space="preserve">Garantías </t>
  </si>
  <si>
    <t>Pagaré</t>
  </si>
  <si>
    <t>Plazo</t>
  </si>
  <si>
    <t>4</t>
  </si>
  <si>
    <t>Destino</t>
  </si>
  <si>
    <t>Plan Contractual y Extracontractual</t>
  </si>
  <si>
    <t xml:space="preserve">MODELO DE AMORTIZACIÓN </t>
  </si>
  <si>
    <t xml:space="preserve">LIQUIDACIÓN DE INTERESES </t>
  </si>
  <si>
    <t xml:space="preserve">PARÁMETROS </t>
  </si>
  <si>
    <t>Tasa % EA</t>
  </si>
  <si>
    <t>Tasa % Mensual</t>
  </si>
  <si>
    <t>Monto</t>
  </si>
  <si>
    <t xml:space="preserve">Tasa % Diaria </t>
  </si>
  <si>
    <t>Cuotas</t>
  </si>
  <si>
    <t>Soporte</t>
  </si>
  <si>
    <t>Seguro</t>
  </si>
  <si>
    <t xml:space="preserve">Inclusión financiera </t>
  </si>
  <si>
    <t>Comisión</t>
  </si>
  <si>
    <t>I.V.A.S</t>
  </si>
  <si>
    <t>Monto en mora</t>
  </si>
  <si>
    <t>Monto a financiar</t>
  </si>
  <si>
    <t>Fecha de cancelación</t>
  </si>
  <si>
    <t>Valor de la cuota</t>
  </si>
  <si>
    <t>Fecha actual</t>
  </si>
  <si>
    <t>Valor a Pagar</t>
  </si>
  <si>
    <t xml:space="preserve">Días mora </t>
  </si>
  <si>
    <t>Total a pagar</t>
  </si>
  <si>
    <t xml:space="preserve">Fecha </t>
  </si>
  <si>
    <t xml:space="preserve">Pagos </t>
  </si>
  <si>
    <t>Intereses</t>
  </si>
  <si>
    <t>Abono a K</t>
  </si>
  <si>
    <t>Saldo</t>
  </si>
  <si>
    <t>REGISTRO</t>
  </si>
  <si>
    <t>GESTION DE REGISTRO</t>
  </si>
  <si>
    <t>CAHORS S.A.S</t>
  </si>
  <si>
    <t>INFORMACIÓN DEUDOR</t>
  </si>
  <si>
    <t>Nombre Completo</t>
  </si>
  <si>
    <t>Cédula de ciudadanía</t>
  </si>
  <si>
    <t>Estado</t>
  </si>
  <si>
    <t>Placa del vehículo</t>
  </si>
  <si>
    <t>Fecha de realización</t>
  </si>
  <si>
    <t>Monto aprobado</t>
  </si>
  <si>
    <t>Intereses de plazo</t>
  </si>
  <si>
    <t>Inclusión financiera</t>
  </si>
  <si>
    <t>TOTAL A PAGAR</t>
  </si>
  <si>
    <t>AMORTIZACIÓN DEUDOR</t>
  </si>
  <si>
    <t>Número de cuotas</t>
  </si>
  <si>
    <t>Fecha de pago</t>
  </si>
</sst>
</file>

<file path=xl/styles.xml><?xml version="1.0" encoding="utf-8"?>
<styleSheet xmlns="http://schemas.openxmlformats.org/spreadsheetml/2006/main" xml:space="preserve">
  <numFmts count="9">
    <numFmt numFmtId="164" formatCode="_-* #,##0\ _€_-;\-* #,##0\ _€_-;_-* &quot;-&quot;??\ _€_-;_-@_-"/>
    <numFmt numFmtId="165" formatCode="0.000%"/>
    <numFmt numFmtId="166" formatCode="_-* #,##0.00\ _€_-;\-* #,##0.00\ _€_-;_-* &quot;-&quot;??\ _€_-;_-@_-"/>
    <numFmt numFmtId="167" formatCode="[$-F800]dddd\,\ mmmm\ dd\,\ yyyy"/>
    <numFmt numFmtId="168" formatCode="_-* #,##0_-;\-* #,##0_-;_-* &quot;-&quot;??_-;_-@_-"/>
    <numFmt numFmtId="169" formatCode="_-[$$-240A]\ * #,##0_-;\-[$$-240A]\ * #,##0_-;_-[$$-240A]\ * &quot;-&quot;??_-;_-@_-"/>
    <numFmt numFmtId="170" formatCode="0.0000%"/>
    <numFmt numFmtId="171" formatCode="_-* #,##0.00_-;\-* #,##0.00_-;_-* &quot;-&quot;??_-;_-@_-"/>
    <numFmt numFmtId="172" formatCode="_-&quot;$&quot;\ * #,##0_-;\-&quot;$&quot;\ * #,##0_-;_-&quot;$&quot;\ 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121212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66FF66"/>
        <bgColor rgb="FFFFFFFF"/>
      </patternFill>
    </fill>
    <fill>
      <patternFill patternType="solid">
        <fgColor rgb="FF1F4E7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C701C"/>
        <bgColor rgb="FFFFFFFF"/>
      </patternFill>
    </fill>
    <fill>
      <patternFill patternType="solid">
        <fgColor rgb="FFFF9933"/>
        <bgColor rgb="FFFFFFFF"/>
      </patternFill>
    </fill>
  </fills>
  <borders count="44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92D050"/>
      </left>
      <top style="thin">
        <color rgb="FF92D050"/>
      </top>
      <bottom style="thin">
        <color rgb="FF92D050"/>
      </bottom>
    </border>
    <border>
      <top style="thin">
        <color rgb="FF92D050"/>
      </top>
      <bottom style="thin">
        <color rgb="FF92D050"/>
      </bottom>
    </border>
    <border>
      <right style="thin">
        <color rgb="FF92D050"/>
      </right>
      <top style="thin">
        <color rgb="FF92D050"/>
      </top>
      <bottom style="thin">
        <color rgb="FF92D050"/>
      </bottom>
    </border>
    <border>
      <right style="medium">
        <color rgb="FF000000"/>
      </right>
      <top style="thin">
        <color rgb="FF92D050"/>
      </top>
      <bottom style="thin">
        <color rgb="FF92D05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92D050"/>
      </left>
      <top style="thin">
        <color rgb="FF92D050"/>
      </top>
    </border>
    <border>
      <top style="thin">
        <color rgb="FF92D050"/>
      </top>
    </border>
    <border>
      <right style="thin">
        <color rgb="FF92D050"/>
      </right>
      <top style="thin">
        <color rgb="FF92D050"/>
      </top>
    </border>
    <border>
      <left style="thin">
        <color rgb="FF92D050"/>
      </left>
      <bottom style="thin">
        <color rgb="FF92D050"/>
      </bottom>
    </border>
    <border>
      <bottom style="thin">
        <color rgb="FF92D050"/>
      </bottom>
    </border>
    <border>
      <right style="thin">
        <color rgb="FF92D050"/>
      </right>
      <bottom style="thin">
        <color rgb="FF92D05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2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14" applyFont="0" applyNumberFormat="1" applyFill="0" applyBorder="1" applyAlignment="1">
      <alignment horizontal="left" vertical="bottom" textRotation="0" wrapText="false" shrinkToFit="false"/>
    </xf>
    <xf xfId="0" fontId="0" numFmtId="3" fillId="0" borderId="15" applyFont="0" applyNumberFormat="1" applyFill="0" applyBorder="1" applyAlignment="1">
      <alignment horizontal="lef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3" fillId="0" borderId="14" applyFont="1" applyNumberFormat="1" applyFill="0" applyBorder="1" applyAlignment="1">
      <alignment horizontal="left" vertical="bottom" textRotation="0" wrapText="false" shrinkToFit="false"/>
    </xf>
    <xf xfId="0" fontId="0" numFmtId="3" fillId="0" borderId="1" applyFont="0" applyNumberFormat="1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5" numFmtId="167" fillId="0" borderId="4" applyFont="1" applyNumberFormat="1" applyFill="0" applyBorder="1" applyAlignment="1">
      <alignment horizontal="left" vertical="bottom" textRotation="0" wrapText="false" shrinkToFit="false"/>
    </xf>
    <xf xfId="0" fontId="5" numFmtId="168" fillId="0" borderId="16" applyFont="1" applyNumberFormat="1" applyFill="0" applyBorder="1" applyAlignment="1">
      <alignment horizontal="center" vertical="bottom" textRotation="0" wrapText="false" shrinkToFit="false"/>
    </xf>
    <xf xfId="0" fontId="5" numFmtId="168" fillId="0" borderId="0" applyFont="1" applyNumberFormat="1" applyFill="0" applyBorder="0" applyAlignment="1">
      <alignment horizontal="center" vertical="bottom" textRotation="0" wrapText="false" shrinkToFit="false"/>
    </xf>
    <xf xfId="0" fontId="5" numFmtId="168" fillId="0" borderId="5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9" fillId="0" borderId="0" applyFont="0" applyNumberFormat="1" applyFill="0" applyBorder="0" applyAlignment="1">
      <alignment horizontal="right" vertical="bottom" textRotation="0" wrapText="false" shrinkToFit="false"/>
    </xf>
    <xf xfId="0" fontId="1" numFmtId="169" fillId="0" borderId="0" applyFont="1" applyNumberFormat="1" applyFill="0" applyBorder="0" applyAlignment="0">
      <alignment horizontal="general" vertical="bottom" textRotation="0" wrapText="false" shrinkToFit="false"/>
    </xf>
    <xf xfId="0" fontId="1" numFmtId="16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8" applyFont="1" applyNumberFormat="0" applyFill="1" applyBorder="1" applyAlignment="1">
      <alignment horizontal="center" vertical="bottom" textRotation="0" wrapText="false" shrinkToFit="false"/>
    </xf>
    <xf xfId="0" fontId="6" numFmtId="0" fillId="2" borderId="7" applyFont="1" applyNumberFormat="0" applyFill="1" applyBorder="1" applyAlignment="1">
      <alignment horizontal="center" vertical="bottom" textRotation="0" wrapText="false" shrinkToFit="false"/>
    </xf>
    <xf xfId="0" fontId="5" numFmtId="0" fillId="2" borderId="6" applyFont="1" applyNumberFormat="0" applyFill="1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4" applyFont="1" applyNumberFormat="0" applyFill="1" applyBorder="1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5" applyFont="1" applyNumberFormat="0" applyFill="1" applyBorder="1" applyAlignment="0">
      <alignment horizontal="general" vertical="bottom" textRotation="0" wrapText="false" shrinkToFit="false"/>
    </xf>
    <xf xfId="0" fontId="5" numFmtId="0" fillId="0" borderId="17" applyFont="1" applyNumberFormat="0" applyFill="0" applyBorder="1" applyAlignment="0">
      <alignment horizontal="general" vertical="bottom" textRotation="0" wrapText="false" shrinkToFit="false"/>
    </xf>
    <xf xfId="0" fontId="6" numFmtId="10" fillId="0" borderId="14" applyFont="1" applyNumberFormat="1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1" applyBorder="1" applyAlignment="0">
      <alignment horizontal="general" vertical="bottom" textRotation="0" wrapText="false" shrinkToFit="false"/>
    </xf>
    <xf xfId="0" fontId="5" numFmtId="10" fillId="2" borderId="0" applyFont="1" applyNumberFormat="1" applyFill="1" applyBorder="0" applyAlignment="0">
      <alignment horizontal="general" vertical="bottom" textRotation="0" wrapText="false" shrinkToFit="false"/>
    </xf>
    <xf xfId="0" fontId="5" numFmtId="10" fillId="0" borderId="14" applyFont="1" applyNumberFormat="1" applyFill="0" applyBorder="1" applyAlignment="0">
      <alignment horizontal="general" vertical="bottom" textRotation="0" wrapText="false" shrinkToFit="false"/>
    </xf>
    <xf xfId="0" fontId="5" numFmtId="165" fillId="2" borderId="5" applyFont="1" applyNumberFormat="1" applyFill="1" applyBorder="1" applyAlignment="0">
      <alignment horizontal="general" vertical="bottom" textRotation="0" wrapText="false" shrinkToFit="false"/>
    </xf>
    <xf xfId="0" fontId="5" numFmtId="0" fillId="2" borderId="17" applyFont="1" applyNumberFormat="0" applyFill="1" applyBorder="1" applyAlignment="0">
      <alignment horizontal="general" vertical="bottom" textRotation="0" wrapText="false" shrinkToFit="false"/>
    </xf>
    <xf xfId="0" fontId="6" numFmtId="10" fillId="2" borderId="14" applyFont="1" applyNumberFormat="1" applyFill="1" applyBorder="1" applyAlignment="0">
      <alignment horizontal="general" vertical="bottom" textRotation="0" wrapText="false" shrinkToFit="false"/>
    </xf>
    <xf xfId="0" fontId="6" numFmtId="168" fillId="0" borderId="14" applyFont="1" applyNumberFormat="1" applyFill="0" applyBorder="1" applyAlignment="0">
      <alignment horizontal="general" vertical="bottom" textRotation="0" wrapText="false" shrinkToFit="false"/>
    </xf>
    <xf xfId="0" fontId="5" numFmtId="10" fillId="2" borderId="14" applyFont="1" applyNumberFormat="1" applyFill="1" applyBorder="1" applyAlignment="0">
      <alignment horizontal="general" vertical="bottom" textRotation="0" wrapText="false" shrinkToFit="false"/>
    </xf>
    <xf xfId="0" fontId="5" numFmtId="170" fillId="2" borderId="5" applyFont="1" applyNumberFormat="1" applyFill="1" applyBorder="1" applyAlignment="0">
      <alignment horizontal="general" vertical="bottom" textRotation="0" wrapText="false" shrinkToFit="false"/>
    </xf>
    <xf xfId="0" fontId="0" numFmtId="168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3" borderId="17" applyFont="1" applyNumberFormat="0" applyFill="1" applyBorder="1" applyAlignment="0">
      <alignment horizontal="general" vertical="bottom" textRotation="0" wrapText="false" shrinkToFit="false"/>
    </xf>
    <xf xfId="0" fontId="6" numFmtId="168" fillId="3" borderId="14" applyFont="1" applyNumberFormat="1" applyFill="1" applyBorder="1" applyAlignment="0">
      <alignment horizontal="general" vertical="bottom" textRotation="0" wrapText="false" shrinkToFit="false"/>
    </xf>
    <xf xfId="0" fontId="5" numFmtId="170" fillId="2" borderId="4" applyFont="1" applyNumberFormat="1" applyFill="1" applyBorder="1" applyAlignment="0">
      <alignment horizontal="general" vertical="bottom" textRotation="0" wrapText="false" shrinkToFit="false"/>
    </xf>
    <xf xfId="0" fontId="5" numFmtId="170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6" numFmtId="168" fillId="0" borderId="14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1" applyBorder="1" applyAlignment="0">
      <alignment horizontal="general" vertical="bottom" textRotation="0" wrapText="false" shrinkToFit="false"/>
    </xf>
    <xf xfId="0" fontId="5" numFmtId="0" fillId="2" borderId="2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5" numFmtId="170" fillId="2" borderId="3" applyFont="1" applyNumberFormat="1" applyFill="1" applyBorder="1" applyAlignment="0">
      <alignment horizontal="general" vertical="bottom" textRotation="0" wrapText="false" shrinkToFit="false"/>
    </xf>
    <xf xfId="0" fontId="5" numFmtId="170" fillId="2" borderId="2" applyFont="1" applyNumberFormat="1" applyFill="1" applyBorder="1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68" fillId="0" borderId="0" applyFont="1" applyNumberFormat="1" applyFill="0" applyBorder="0" applyAlignment="0">
      <alignment horizontal="general" vertical="bottom" textRotation="0" wrapText="false" shrinkToFit="false"/>
    </xf>
    <xf xfId="0" fontId="5" numFmtId="166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168" fillId="0" borderId="6" applyFont="1" applyNumberFormat="1" applyFill="0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0">
      <alignment horizontal="general" vertical="bottom" textRotation="0" wrapText="false" shrinkToFit="false"/>
    </xf>
    <xf xfId="0" fontId="6" numFmtId="168" fillId="0" borderId="14" applyFont="1" applyNumberFormat="1" applyFill="0" applyBorder="1" applyAlignment="0">
      <alignment horizontal="general" vertical="bottom" textRotation="0" wrapText="false" shrinkToFit="false"/>
    </xf>
    <xf xfId="0" fontId="6" numFmtId="0" fillId="0" borderId="17" applyFont="1" applyNumberFormat="0" applyFill="0" applyBorder="1" applyAlignment="0">
      <alignment horizontal="general" vertical="bottom" textRotation="0" wrapText="false" shrinkToFit="false"/>
    </xf>
    <xf xfId="0" fontId="5" numFmtId="168" fillId="0" borderId="0" applyFont="1" applyNumberFormat="1" applyFill="0" applyBorder="0" applyAlignment="0">
      <alignment horizontal="general" vertical="bottom" textRotation="0" wrapText="false" shrinkToFit="false"/>
    </xf>
    <xf xfId="0" fontId="5" numFmtId="166" fillId="0" borderId="5" applyFont="1" applyNumberFormat="1" applyFill="0" applyBorder="1" applyAlignment="0">
      <alignment horizontal="general" vertical="bottom" textRotation="0" wrapText="false" shrinkToFit="false"/>
    </xf>
    <xf xfId="0" fontId="5" numFmtId="14" fillId="0" borderId="14" applyFont="1" applyNumberFormat="1" applyFill="0" applyBorder="1" applyAlignment="0">
      <alignment horizontal="general" vertical="bottom" textRotation="0" wrapText="false" shrinkToFit="false"/>
    </xf>
    <xf xfId="0" fontId="7" numFmtId="171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5" numFmtId="168" fillId="0" borderId="5" applyFont="1" applyNumberFormat="1" applyFill="0" applyBorder="1" applyAlignment="0">
      <alignment horizontal="general" vertical="bottom" textRotation="0" wrapText="false" shrinkToFit="false"/>
    </xf>
    <xf xfId="0" fontId="6" numFmtId="168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168" fillId="0" borderId="2" applyFont="1" applyNumberFormat="1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168" fillId="0" borderId="14" applyFont="1" applyNumberFormat="1" applyFill="0" applyBorder="1" applyAlignment="0">
      <alignment horizontal="general" vertical="bottom" textRotation="0" wrapText="false" shrinkToFit="false"/>
    </xf>
    <xf xfId="0" fontId="0" numFmtId="168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4" borderId="14" applyFont="1" applyNumberFormat="0" applyFill="1" applyBorder="1" applyAlignment="0">
      <alignment horizontal="general" vertical="bottom" textRotation="0" wrapText="false" shrinkToFit="false"/>
    </xf>
    <xf xfId="0" fontId="6" numFmtId="168" fillId="4" borderId="14" applyFont="1" applyNumberFormat="1" applyFill="1" applyBorder="1" applyAlignment="0">
      <alignment horizontal="general" vertical="bottom" textRotation="0" wrapText="false" shrinkToFit="false"/>
    </xf>
    <xf xfId="0" fontId="5" numFmtId="168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71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6" numFmtId="168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8" fillId="0" borderId="0" applyFont="1" applyNumberFormat="1" applyFill="0" applyBorder="0" applyAlignment="1">
      <alignment horizontal="center" vertical="bottom" textRotation="0" wrapText="false" shrinkToFit="false"/>
    </xf>
    <xf xfId="0" fontId="6" numFmtId="168" fillId="0" borderId="0" applyFont="1" applyNumberFormat="1" applyFill="0" applyBorder="0" applyAlignment="1">
      <alignment horizontal="center" vertical="bottom" textRotation="0" wrapText="false" shrinkToFit="false"/>
    </xf>
    <xf xfId="0" fontId="8" numFmtId="168" fillId="0" borderId="0" applyFont="1" applyNumberFormat="1" applyFill="0" applyBorder="0" applyAlignment="1">
      <alignment horizontal="center" vertical="bottom" textRotation="0" wrapText="false" shrinkToFit="false"/>
    </xf>
    <xf xfId="0" fontId="5" numFmtId="168" fillId="0" borderId="0" applyFont="1" applyNumberFormat="1" applyFill="0" applyBorder="0" applyAlignment="1">
      <alignment horizontal="center" vertical="bottom" textRotation="0" wrapText="false" shrinkToFit="false"/>
    </xf>
    <xf xfId="0" fontId="9" numFmtId="168" fillId="0" borderId="0" applyFont="1" applyNumberFormat="1" applyFill="0" applyBorder="0" applyAlignment="1">
      <alignment horizontal="center" vertical="bottom" textRotation="0" wrapText="false" shrinkToFit="false"/>
    </xf>
    <xf xfId="0" fontId="0" numFmtId="168" fillId="5" borderId="14" applyFont="0" applyNumberFormat="1" applyFill="1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1" numFmtId="164" fillId="0" borderId="14" applyFont="1" applyNumberFormat="1" applyFill="0" applyBorder="1" applyAlignment="0">
      <alignment horizontal="general" vertical="bottom" textRotation="0" wrapText="false" shrinkToFit="false"/>
    </xf>
    <xf xfId="0" fontId="5" numFmtId="168" fillId="0" borderId="22" applyFont="1" applyNumberFormat="1" applyFill="0" applyBorder="1" applyAlignment="1">
      <alignment horizontal="center" vertical="bottom" textRotation="0" wrapText="false" shrinkToFit="false"/>
    </xf>
    <xf xfId="0" fontId="5" numFmtId="168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5" numFmtId="168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2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172" fillId="0" borderId="26" applyFont="0" applyNumberFormat="1" applyFill="0" applyBorder="1" applyAlignment="1">
      <alignment horizontal="left" vertical="center" textRotation="0" wrapText="false" shrinkToFit="false"/>
    </xf>
    <xf xfId="0" fontId="0" numFmtId="172" fillId="0" borderId="27" applyFont="0" applyNumberFormat="1" applyFill="0" applyBorder="1" applyAlignment="1">
      <alignment horizontal="left" vertical="center" textRotation="0" wrapText="false" shrinkToFit="false"/>
    </xf>
    <xf xfId="0" fontId="0" numFmtId="172" fillId="0" borderId="28" applyFont="0" applyNumberFormat="1" applyFill="0" applyBorder="1" applyAlignment="1">
      <alignment horizontal="left" vertical="center" textRotation="0" wrapText="false" shrinkToFit="false"/>
    </xf>
    <xf xfId="0" fontId="0" numFmtId="172" fillId="0" borderId="29" applyFont="0" applyNumberFormat="1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1" applyBorder="1" applyAlignment="1">
      <alignment horizontal="center" vertical="bottom" textRotation="0" wrapText="false" shrinkToFit="false"/>
    </xf>
    <xf xfId="0" fontId="0" numFmtId="0" fillId="2" borderId="20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30" applyFont="0" applyNumberFormat="0" applyFill="1" applyBorder="1" applyAlignment="1">
      <alignment horizontal="center" vertical="bottom" textRotation="0" wrapText="false" shrinkToFit="false"/>
    </xf>
    <xf xfId="0" fontId="0" numFmtId="172" fillId="0" borderId="31" applyFont="0" applyNumberFormat="1" applyFill="0" applyBorder="1" applyAlignment="1">
      <alignment horizontal="left" vertical="center" textRotation="0" wrapText="false" shrinkToFit="false"/>
    </xf>
    <xf xfId="0" fontId="0" numFmtId="172" fillId="0" borderId="32" applyFont="0" applyNumberFormat="1" applyFill="0" applyBorder="1" applyAlignment="1">
      <alignment horizontal="left" vertical="center" textRotation="0" wrapText="false" shrinkToFit="false"/>
    </xf>
    <xf xfId="0" fontId="0" numFmtId="172" fillId="0" borderId="33" applyFont="0" applyNumberFormat="1" applyFill="0" applyBorder="1" applyAlignment="1">
      <alignment horizontal="left" vertical="center" textRotation="0" wrapText="false" shrinkToFit="false"/>
    </xf>
    <xf xfId="0" fontId="0" numFmtId="172" fillId="0" borderId="34" applyFont="0" applyNumberFormat="1" applyFill="0" applyBorder="1" applyAlignment="1">
      <alignment horizontal="left" vertical="center" textRotation="0" wrapText="false" shrinkToFit="false"/>
    </xf>
    <xf xfId="0" fontId="0" numFmtId="172" fillId="0" borderId="35" applyFont="0" applyNumberFormat="1" applyFill="0" applyBorder="1" applyAlignment="1">
      <alignment horizontal="left" vertical="center" textRotation="0" wrapText="false" shrinkToFit="false"/>
    </xf>
    <xf xfId="0" fontId="0" numFmtId="172" fillId="0" borderId="36" applyFont="0" applyNumberFormat="1" applyFill="0" applyBorder="1" applyAlignment="1">
      <alignment horizontal="left" vertical="center" textRotation="0" wrapText="false" shrinkToFit="false"/>
    </xf>
    <xf xfId="0" fontId="0" numFmtId="172" fillId="0" borderId="26" applyFont="0" applyNumberFormat="1" applyFill="0" applyBorder="1" applyAlignment="1">
      <alignment horizontal="center" vertical="center" textRotation="0" wrapText="false" shrinkToFit="false"/>
    </xf>
    <xf xfId="0" fontId="0" numFmtId="172" fillId="0" borderId="27" applyFont="0" applyNumberFormat="1" applyFill="0" applyBorder="1" applyAlignment="1">
      <alignment horizontal="center" vertical="center" textRotation="0" wrapText="false" shrinkToFit="false"/>
    </xf>
    <xf xfId="0" fontId="0" numFmtId="172" fillId="0" borderId="28" applyFont="0" applyNumberFormat="1" applyFill="0" applyBorder="1" applyAlignment="1">
      <alignment horizontal="center" vertical="center" textRotation="0" wrapText="false" shrinkToFit="false"/>
    </xf>
    <xf xfId="0" fontId="0" numFmtId="172" fillId="0" borderId="29" applyFont="0" applyNumberFormat="1" applyFill="0" applyBorder="1" applyAlignment="1">
      <alignment horizontal="center" vertical="center" textRotation="0" wrapText="false" shrinkToFit="false"/>
    </xf>
    <xf xfId="0" fontId="0" numFmtId="0" fillId="2" borderId="18" applyFont="0" applyNumberFormat="0" applyFill="1" applyBorder="1" applyAlignment="1">
      <alignment horizontal="center" vertical="bottom" textRotation="0" wrapText="false" shrinkToFit="false"/>
    </xf>
    <xf xfId="0" fontId="0" numFmtId="0" fillId="2" borderId="37" applyFont="0" applyNumberFormat="0" applyFill="1" applyBorder="1" applyAlignment="1">
      <alignment horizontal="center" vertical="bottom" textRotation="0" wrapText="false" shrinkToFit="false"/>
    </xf>
    <xf xfId="0" fontId="0" numFmtId="0" fillId="2" borderId="38" applyFont="0" applyNumberFormat="0" applyFill="1" applyBorder="1" applyAlignment="1">
      <alignment horizontal="center" vertical="bottom" textRotation="0" wrapText="false" shrinkToFit="false"/>
    </xf>
    <xf xfId="0" fontId="0" numFmtId="0" fillId="2" borderId="39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25" applyFont="0" applyNumberFormat="0" applyFill="1" applyBorder="1" applyAlignment="1">
      <alignment horizontal="center" vertical="bottom" textRotation="0" wrapText="false" shrinkToFit="false"/>
    </xf>
    <xf xfId="0" fontId="0" numFmtId="0" fillId="2" borderId="40" applyFont="0" applyNumberFormat="0" applyFill="1" applyBorder="1" applyAlignment="1">
      <alignment horizontal="center" vertical="bottom" textRotation="0" wrapText="false" shrinkToFit="false"/>
    </xf>
    <xf xfId="0" fontId="0" numFmtId="0" fillId="2" borderId="41" applyFont="0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8" borderId="12" applyFont="0" applyNumberFormat="0" applyFill="1" applyBorder="1" applyAlignment="1">
      <alignment horizontal="center" vertical="bottom" textRotation="0" wrapText="false" shrinkToFit="false"/>
    </xf>
    <xf xfId="0" fontId="0" numFmtId="0" fillId="8" borderId="11" applyFont="0" applyNumberFormat="0" applyFill="1" applyBorder="1" applyAlignment="1">
      <alignment horizontal="center" vertical="bottom" textRotation="0" wrapText="false" shrinkToFit="false"/>
    </xf>
    <xf xfId="0" fontId="0" numFmtId="0" fillId="9" borderId="12" applyFont="0" applyNumberFormat="0" applyFill="1" applyBorder="1" applyAlignment="1">
      <alignment horizontal="center" vertical="bottom" textRotation="0" wrapText="false" shrinkToFit="false"/>
    </xf>
    <xf xfId="0" fontId="0" numFmtId="0" fillId="9" borderId="11" applyFont="0" applyNumberFormat="0" applyFill="1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1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7" applyFont="1" applyNumberFormat="0" applyFill="0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left" vertical="bottom" textRotation="0" wrapText="false" shrinkToFit="false"/>
    </xf>
    <xf xfId="0" fontId="0" numFmtId="0" fillId="0" borderId="42" applyFont="0" applyNumberFormat="0" applyFill="0" applyBorder="1" applyAlignment="1">
      <alignment horizontal="left" vertical="bottom" textRotation="0" wrapText="false" shrinkToFit="false"/>
    </xf>
    <xf xfId="0" fontId="0" numFmtId="0" fillId="0" borderId="43" applyFont="0" applyNumberFormat="0" applyFill="0" applyBorder="1" applyAlignment="1">
      <alignment horizontal="left" vertical="bottom" textRotation="0" wrapText="false" shrinkToFit="false"/>
    </xf>
    <xf xfId="0" fontId="11" numFmtId="0" fillId="6" borderId="0" applyFont="1" applyNumberFormat="0" applyFill="1" applyBorder="0" applyAlignment="1">
      <alignment horizontal="center" vertical="center" textRotation="0" wrapText="false" shrinkToFit="false"/>
    </xf>
    <xf xfId="0" fontId="8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19" applyFont="0" applyNumberFormat="1" applyFill="0" applyBorder="1" applyAlignment="1">
      <alignment horizontal="left" vertical="bottom" textRotation="0" wrapText="false" shrinkToFit="false"/>
    </xf>
    <xf xfId="0" fontId="0" numFmtId="3" fillId="0" borderId="20" applyFont="0" applyNumberFormat="1" applyFill="0" applyBorder="1" applyAlignment="1">
      <alignment horizontal="left" vertical="bottom" textRotation="0" wrapText="false" shrinkToFit="false"/>
    </xf>
    <xf xfId="0" fontId="0" numFmtId="3" fillId="0" borderId="30" applyFont="0" applyNumberFormat="1" applyFill="0" applyBorder="1" applyAlignment="1">
      <alignment horizontal="left" vertical="bottom" textRotation="0" wrapText="false" shrinkToFit="false"/>
    </xf>
    <xf xfId="0" fontId="3" numFmtId="0" fillId="2" borderId="12" applyFont="1" applyNumberFormat="0" applyFill="1" applyBorder="1" applyAlignment="1">
      <alignment horizontal="center" vertical="bottom" textRotation="0" wrapText="false" shrinkToFit="false"/>
    </xf>
    <xf xfId="0" fontId="3" numFmtId="0" fillId="2" borderId="11" applyFont="1" applyNumberFormat="0" applyFill="1" applyBorder="1" applyAlignment="1">
      <alignment horizontal="center" vertical="bottom" textRotation="0" wrapText="false" shrinkToFit="false"/>
    </xf>
    <xf xfId="0" fontId="3" numFmtId="0" fillId="2" borderId="2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4" fillId="0" borderId="14" applyFont="0" applyNumberFormat="1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1" numFmtId="0" fillId="0" borderId="19" applyFont="1" applyNumberFormat="0" applyFill="0" applyBorder="1" applyAlignment="1">
      <alignment horizontal="left" vertical="bottom" textRotation="0" wrapText="false" shrinkToFit="false"/>
    </xf>
    <xf xfId="0" fontId="0" numFmtId="49" fillId="0" borderId="14" applyFont="0" applyNumberFormat="1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3</xdr:row>
      <xdr:rowOff>19050</xdr:rowOff>
    </xdr:from>
    <xdr:ext cx="514350" cy="5619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165100</xdr:rowOff>
    </xdr:from>
    <xdr:to>
      <xdr:col>3</xdr:col>
      <xdr:colOff>304800</xdr:colOff>
      <xdr:row>5</xdr:row>
      <xdr:rowOff>184150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9EA77CF-ABC2-4686-9465-923F91D5F1DA}"/>
            </a:ext>
          </a:extLst>
        </xdr:cNvPr>
        <xdr:cNvSpPr/>
      </xdr:nvSpPr>
      <xdr:spPr>
        <a:xfrm>
          <a:off x="342900" y="536575"/>
          <a:ext cx="2657475" cy="400050"/>
        </a:xfrm>
        <a:prstGeom prst="roundRect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Bahnschrift" panose="020B0502040204020203" pitchFamily="34" charset="0"/>
            </a:rPr>
            <a:t>AMORTIZACIÓN</a:t>
          </a:r>
          <a:r>
            <a:rPr lang="es-ES" sz="1100" b="1" baseline="0">
              <a:latin typeface="Bahnschrift" panose="020B0502040204020203" pitchFamily="34" charset="0"/>
            </a:rPr>
            <a:t> NANOCRÉDITO</a:t>
          </a:r>
          <a:endParaRPr lang="es-ES" sz="11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P81"/>
  <sheetViews>
    <sheetView tabSelected="0" workbookViewId="0" zoomScale="80" zoomScaleNormal="80" showGridLines="false" showRowColHeaders="1">
      <selection activeCell="T24" sqref="T24"/>
    </sheetView>
  </sheetViews>
  <sheetFormatPr defaultRowHeight="14.4" defaultColWidth="9.140625" outlineLevelRow="0" outlineLevelCol="0"/>
  <cols>
    <col min="2" max="2" width="13.140625" customWidth="true" style="0"/>
    <col min="4" max="4" width="13" customWidth="true" style="0"/>
    <col min="6" max="6" width="15.140625" customWidth="true" style="0"/>
    <col min="8" max="8" width="22.140625" customWidth="true" style="0"/>
    <col min="9" max="9" width="4.5703125" customWidth="true" style="0"/>
    <col min="10" max="10" width="6.28515625" customWidth="true" style="0"/>
    <col min="11" max="11" width="13.5703125" customWidth="true" style="0"/>
    <col min="12" max="12" width="19.7109375" customWidth="true" style="0"/>
    <col min="16" max="16" width="0" hidden="true" customWidth="true" style="0"/>
  </cols>
  <sheetData>
    <row r="2" spans="1:16" customHeight="1" ht="15.75"/>
    <row r="3" spans="1:16" customHeight="1" ht="15.75"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1"/>
      <c r="P3" t="s">
        <v>0</v>
      </c>
    </row>
    <row r="4" spans="1:16" customHeight="1" ht="15.75">
      <c r="B4" s="7"/>
      <c r="D4"/>
      <c r="L4" s="6"/>
      <c r="P4" t="s">
        <v>1</v>
      </c>
    </row>
    <row r="5" spans="1:16" customHeight="1" ht="16.5">
      <c r="B5" s="22" t="s">
        <v>2</v>
      </c>
      <c r="E5" s="152" t="s">
        <v>3</v>
      </c>
      <c r="F5" s="152"/>
      <c r="G5" s="152"/>
      <c r="H5" s="152"/>
      <c r="I5" s="152"/>
      <c r="J5" s="152"/>
      <c r="K5" s="21" t="s">
        <v>4</v>
      </c>
      <c r="L5" s="20">
        <v>1</v>
      </c>
    </row>
    <row r="6" spans="1:16" customHeight="1" ht="15.75">
      <c r="B6" s="3"/>
      <c r="C6" s="2"/>
      <c r="D6" s="2"/>
      <c r="E6" s="2"/>
      <c r="F6" s="2"/>
      <c r="G6" s="2"/>
      <c r="H6" s="2"/>
      <c r="I6" s="2"/>
      <c r="J6" s="2"/>
      <c r="K6" s="2"/>
      <c r="L6" s="1"/>
      <c r="O6" s="19"/>
      <c r="P6" t="s">
        <v>5</v>
      </c>
    </row>
    <row r="7" spans="1:16">
      <c r="B7" s="153" t="s">
        <v>6</v>
      </c>
      <c r="C7" s="154"/>
      <c r="D7" s="155"/>
      <c r="E7" s="9"/>
      <c r="F7" s="9"/>
      <c r="G7" s="9"/>
      <c r="H7" s="9"/>
      <c r="I7" s="9"/>
      <c r="J7" s="9"/>
      <c r="K7" s="9"/>
      <c r="L7" s="8"/>
      <c r="P7" t="s">
        <v>7</v>
      </c>
    </row>
    <row r="8" spans="1:16" customHeight="1" ht="15.75">
      <c r="B8" s="156"/>
      <c r="C8" s="157"/>
      <c r="D8" s="158"/>
      <c r="L8" s="142"/>
    </row>
    <row r="9" spans="1:16">
      <c r="B9" s="7"/>
      <c r="L9" s="142"/>
    </row>
    <row r="10" spans="1:16">
      <c r="B10" s="5" t="s">
        <v>8</v>
      </c>
      <c r="C10" s="4"/>
      <c r="D10" s="159" t="s">
        <v>9</v>
      </c>
      <c r="E10" s="160"/>
      <c r="F10" s="160"/>
      <c r="G10" s="161"/>
      <c r="L10" s="142"/>
    </row>
    <row r="11" spans="1:16">
      <c r="B11" s="7"/>
      <c r="L11" s="142"/>
    </row>
    <row r="12" spans="1:16">
      <c r="B12" s="5" t="s">
        <v>10</v>
      </c>
      <c r="C12" s="4"/>
      <c r="D12" s="159" t="s">
        <v>11</v>
      </c>
      <c r="E12" s="160"/>
      <c r="F12" s="161"/>
      <c r="H12" s="4" t="s">
        <v>12</v>
      </c>
      <c r="J12" s="159" t="s">
        <v>13</v>
      </c>
      <c r="K12" s="160"/>
      <c r="L12" s="162"/>
    </row>
    <row r="13" spans="1:16">
      <c r="B13" s="7"/>
      <c r="L13" s="142"/>
    </row>
    <row r="14" spans="1:16">
      <c r="B14" s="5" t="s">
        <v>14</v>
      </c>
      <c r="D14" s="159" t="s">
        <v>15</v>
      </c>
      <c r="E14" s="160"/>
      <c r="F14" s="160"/>
      <c r="G14" s="161"/>
      <c r="H14" s="53"/>
      <c r="I14" s="53"/>
      <c r="J14" s="53"/>
      <c r="K14" s="53"/>
      <c r="L14" s="142"/>
    </row>
    <row r="15" spans="1:16">
      <c r="B15" s="7"/>
      <c r="L15" s="142"/>
    </row>
    <row r="16" spans="1:16">
      <c r="B16" s="15"/>
      <c r="C16" s="14"/>
      <c r="D16" s="14" t="s">
        <v>16</v>
      </c>
      <c r="E16" s="14"/>
      <c r="F16" s="14"/>
      <c r="G16" s="14"/>
      <c r="H16" s="14"/>
      <c r="I16" s="14"/>
      <c r="J16" s="14"/>
      <c r="K16" s="14"/>
      <c r="L16" s="145"/>
    </row>
    <row r="17" spans="1:16">
      <c r="B17" s="7"/>
      <c r="L17" s="142"/>
    </row>
    <row r="18" spans="1:16">
      <c r="B18" s="5" t="s">
        <v>17</v>
      </c>
      <c r="D18" s="167" t="s">
        <v>18</v>
      </c>
      <c r="E18" s="168"/>
      <c r="F18" s="168"/>
      <c r="G18" s="168"/>
      <c r="H18" s="168"/>
      <c r="I18" s="169"/>
      <c r="L18" s="142"/>
    </row>
    <row r="19" spans="1:16">
      <c r="B19" s="7"/>
      <c r="D19" s="170"/>
      <c r="E19" s="171"/>
      <c r="F19" s="171"/>
      <c r="G19" s="171"/>
      <c r="H19" s="171"/>
      <c r="I19" s="172"/>
      <c r="L19" s="142"/>
    </row>
    <row r="20" spans="1:16">
      <c r="B20" s="7"/>
      <c r="L20" s="142"/>
    </row>
    <row r="21" spans="1:16">
      <c r="B21" s="5" t="s">
        <v>19</v>
      </c>
      <c r="D21" s="173" t="s">
        <v>20</v>
      </c>
      <c r="E21" s="174"/>
      <c r="F21" s="175"/>
      <c r="H21" s="4" t="s">
        <v>21</v>
      </c>
      <c r="J21" s="173" t="s">
        <v>22</v>
      </c>
      <c r="K21" s="174"/>
      <c r="L21" s="176"/>
    </row>
    <row r="22" spans="1:16">
      <c r="B22" s="7"/>
      <c r="L22" s="142"/>
    </row>
    <row r="23" spans="1:16">
      <c r="B23" s="5" t="s">
        <v>23</v>
      </c>
      <c r="D23" s="173" t="s">
        <v>24</v>
      </c>
      <c r="E23" s="174"/>
      <c r="F23" s="175"/>
      <c r="H23" s="4" t="s">
        <v>25</v>
      </c>
      <c r="J23" s="173" t="s">
        <v>26</v>
      </c>
      <c r="K23" s="174"/>
      <c r="L23" s="176"/>
    </row>
    <row r="24" spans="1:16" customHeight="1" ht="15.75">
      <c r="B24" s="13"/>
      <c r="C24" s="2"/>
      <c r="D24" s="11"/>
      <c r="E24" s="11"/>
      <c r="F24" s="11"/>
      <c r="G24" s="2"/>
      <c r="H24" s="12"/>
      <c r="I24" s="2"/>
      <c r="J24" s="11"/>
      <c r="K24" s="11"/>
      <c r="L24" s="143"/>
    </row>
    <row r="25" spans="1:16" customHeight="1" ht="15.75"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46"/>
    </row>
    <row r="26" spans="1:16">
      <c r="B26" s="153" t="s">
        <v>27</v>
      </c>
      <c r="C26" s="154"/>
      <c r="D26" s="155"/>
      <c r="E26" s="9"/>
      <c r="F26" s="9"/>
      <c r="G26" s="9"/>
      <c r="H26" s="9"/>
      <c r="I26" s="9"/>
      <c r="J26" s="9"/>
      <c r="K26" s="9"/>
      <c r="L26" s="144"/>
    </row>
    <row r="27" spans="1:16" customHeight="1" ht="15.75">
      <c r="B27" s="156"/>
      <c r="C27" s="157"/>
      <c r="D27" s="158"/>
      <c r="L27" s="142"/>
    </row>
    <row r="28" spans="1:16">
      <c r="B28" s="7"/>
      <c r="L28" s="142"/>
    </row>
    <row r="29" spans="1:16">
      <c r="B29" s="5" t="s">
        <v>28</v>
      </c>
      <c r="D29" s="173" t="s">
        <v>29</v>
      </c>
      <c r="E29" s="174"/>
      <c r="F29" s="175"/>
      <c r="H29" s="4" t="s">
        <v>30</v>
      </c>
      <c r="J29" s="173" t="s">
        <v>31</v>
      </c>
      <c r="K29" s="174"/>
      <c r="L29" s="176"/>
    </row>
    <row r="30" spans="1:16">
      <c r="B30" s="7"/>
      <c r="L30" s="142"/>
    </row>
    <row r="31" spans="1:16">
      <c r="B31" s="5" t="s">
        <v>32</v>
      </c>
      <c r="D31" s="173" t="s">
        <v>33</v>
      </c>
      <c r="E31" s="174"/>
      <c r="F31" s="175"/>
      <c r="H31" s="4" t="s">
        <v>34</v>
      </c>
      <c r="J31" s="173" t="s">
        <v>35</v>
      </c>
      <c r="K31" s="174"/>
      <c r="L31" s="176"/>
    </row>
    <row r="32" spans="1:16">
      <c r="B32" s="7"/>
      <c r="L32" s="142"/>
    </row>
    <row r="33" spans="1:16" customHeight="1" ht="15.75">
      <c r="B33" s="5"/>
      <c r="D33" s="18"/>
      <c r="E33" s="18"/>
      <c r="F33" s="18"/>
      <c r="L33" s="142"/>
    </row>
    <row r="34" spans="1:16" customHeight="1" ht="15.75"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46"/>
    </row>
    <row r="35" spans="1:16" customHeight="1" ht="15.75" hidden="true">
      <c r="B35" s="185" t="s">
        <v>36</v>
      </c>
      <c r="C35" s="186"/>
      <c r="D35" s="187"/>
      <c r="E35" s="9"/>
      <c r="F35" s="9"/>
      <c r="G35" s="9"/>
      <c r="H35" s="9"/>
      <c r="I35" s="9"/>
      <c r="J35" s="9"/>
      <c r="K35" s="9"/>
      <c r="L35" s="144"/>
    </row>
    <row r="36" spans="1:16" customHeight="1" ht="15.75" hidden="true">
      <c r="B36" s="188"/>
      <c r="C36" s="189"/>
      <c r="D36" s="190"/>
      <c r="L36" s="142"/>
    </row>
    <row r="37" spans="1:16" customHeight="1" ht="15.75" hidden="true">
      <c r="B37" s="7"/>
      <c r="L37" s="142"/>
    </row>
    <row r="38" spans="1:16" customHeight="1" ht="15.75" hidden="true">
      <c r="B38" s="5" t="s">
        <v>10</v>
      </c>
      <c r="C38" s="4"/>
      <c r="D38" s="163"/>
      <c r="E38" s="164"/>
      <c r="F38" s="165"/>
      <c r="H38" s="4" t="s">
        <v>37</v>
      </c>
      <c r="J38" s="163"/>
      <c r="K38" s="164"/>
      <c r="L38" s="166"/>
    </row>
    <row r="39" spans="1:16" customHeight="1" ht="15.75" hidden="true">
      <c r="B39" s="7"/>
      <c r="L39" s="142"/>
    </row>
    <row r="40" spans="1:16" customHeight="1" ht="15.75" hidden="true">
      <c r="B40" s="5" t="s">
        <v>12</v>
      </c>
      <c r="D40" s="163"/>
      <c r="E40" s="164"/>
      <c r="F40" s="165"/>
      <c r="H40" s="4" t="s">
        <v>38</v>
      </c>
      <c r="J40" s="163"/>
      <c r="K40" s="164"/>
      <c r="L40" s="166"/>
    </row>
    <row r="41" spans="1:16" customHeight="1" ht="15.75" hidden="true">
      <c r="B41" s="7"/>
      <c r="L41" s="142"/>
    </row>
    <row r="42" spans="1:16" customHeight="1" ht="15.75" hidden="true">
      <c r="B42" s="5" t="s">
        <v>39</v>
      </c>
      <c r="D42" s="163"/>
      <c r="E42" s="164"/>
      <c r="F42" s="165"/>
      <c r="H42" s="4" t="s">
        <v>40</v>
      </c>
      <c r="J42" s="163"/>
      <c r="K42" s="164"/>
      <c r="L42" s="166"/>
    </row>
    <row r="43" spans="1:16" customHeight="1" ht="15.75" hidden="true">
      <c r="B43" s="7"/>
      <c r="L43" s="142"/>
    </row>
    <row r="44" spans="1:16" customHeight="1" ht="15.75" hidden="true">
      <c r="B44" s="7"/>
      <c r="H44" s="4" t="s">
        <v>41</v>
      </c>
      <c r="J44" s="163"/>
      <c r="K44" s="164"/>
      <c r="L44" s="166"/>
    </row>
    <row r="45" spans="1:16" customHeight="1" ht="15.75" hidden="true"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5"/>
    </row>
    <row r="46" spans="1:16" customHeight="1" ht="15.75" hidden="true">
      <c r="B46" s="7"/>
      <c r="L46" s="142"/>
    </row>
    <row r="47" spans="1:16" customHeight="1" ht="15.75" hidden="true">
      <c r="B47" s="5" t="s">
        <v>42</v>
      </c>
      <c r="D47" s="177"/>
      <c r="E47" s="178"/>
      <c r="F47" s="183"/>
      <c r="H47" s="4" t="s">
        <v>43</v>
      </c>
      <c r="J47" s="163"/>
      <c r="K47" s="164"/>
      <c r="L47" s="166"/>
    </row>
    <row r="48" spans="1:16" customHeight="1" ht="15.75" hidden="true">
      <c r="B48" s="5" t="s">
        <v>44</v>
      </c>
      <c r="D48" s="180"/>
      <c r="E48" s="181"/>
      <c r="F48" s="184"/>
      <c r="L48" s="142"/>
    </row>
    <row r="49" spans="1:16" customHeight="1" ht="15.75" hidden="true">
      <c r="B49" s="7"/>
      <c r="H49" s="4" t="s">
        <v>45</v>
      </c>
      <c r="J49" s="163"/>
      <c r="K49" s="164"/>
      <c r="L49" s="166"/>
    </row>
    <row r="50" spans="1:16" customHeight="1" ht="15.75" hidden="true">
      <c r="B50" s="5" t="s">
        <v>19</v>
      </c>
      <c r="D50" s="163"/>
      <c r="E50" s="164"/>
      <c r="F50" s="165"/>
      <c r="L50" s="142"/>
    </row>
    <row r="51" spans="1:16" customHeight="1" ht="15.75" hidden="true">
      <c r="B51" s="7"/>
      <c r="H51" s="4" t="s">
        <v>46</v>
      </c>
      <c r="J51" s="177"/>
      <c r="K51" s="178"/>
      <c r="L51" s="179"/>
    </row>
    <row r="52" spans="1:16" customHeight="1" ht="15.75" hidden="true">
      <c r="B52" s="5" t="s">
        <v>47</v>
      </c>
      <c r="D52" s="163"/>
      <c r="E52" s="164"/>
      <c r="F52" s="165"/>
      <c r="H52" s="4" t="s">
        <v>48</v>
      </c>
      <c r="J52" s="180"/>
      <c r="K52" s="181"/>
      <c r="L52" s="182"/>
    </row>
    <row r="53" spans="1:16" customHeight="1" ht="15.75" hidden="true">
      <c r="B53" s="5"/>
      <c r="D53" s="18"/>
      <c r="E53" s="18"/>
      <c r="F53" s="18"/>
      <c r="H53" s="4"/>
      <c r="J53" s="18"/>
      <c r="K53" s="18"/>
      <c r="L53" s="147"/>
    </row>
    <row r="54" spans="1:16" customHeight="1" ht="15.75" hidden="true"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46"/>
    </row>
    <row r="55" spans="1:16">
      <c r="B55" s="153" t="s">
        <v>49</v>
      </c>
      <c r="C55" s="154"/>
      <c r="D55" s="155"/>
      <c r="E55" s="9"/>
      <c r="F55" s="9"/>
      <c r="G55" s="9"/>
      <c r="H55" s="9"/>
      <c r="I55" s="9"/>
      <c r="J55" s="9"/>
      <c r="K55" s="9"/>
      <c r="L55" s="144"/>
    </row>
    <row r="56" spans="1:16" customHeight="1" ht="15.75">
      <c r="B56" s="156"/>
      <c r="C56" s="157"/>
      <c r="D56" s="158"/>
      <c r="L56" s="142"/>
    </row>
    <row r="57" spans="1:16">
      <c r="B57" s="7"/>
      <c r="L57" s="142"/>
    </row>
    <row r="58" spans="1:16">
      <c r="B58" s="5" t="s">
        <v>50</v>
      </c>
      <c r="C58" s="4"/>
      <c r="D58" s="173" t="s">
        <v>51</v>
      </c>
      <c r="E58" s="174"/>
      <c r="F58" s="175"/>
      <c r="H58" s="4" t="s">
        <v>21</v>
      </c>
      <c r="J58" s="173" t="s">
        <v>52</v>
      </c>
      <c r="K58" s="174"/>
      <c r="L58" s="176"/>
    </row>
    <row r="59" spans="1:16">
      <c r="B59" s="7"/>
      <c r="L59" s="142"/>
    </row>
    <row r="60" spans="1:16" customHeight="1" ht="15.75">
      <c r="B60" s="13"/>
      <c r="C60" s="2"/>
      <c r="D60" s="11"/>
      <c r="E60" s="11"/>
      <c r="F60" s="11"/>
      <c r="G60" s="2"/>
      <c r="H60" s="12"/>
      <c r="I60" s="2"/>
      <c r="J60" s="11"/>
      <c r="K60" s="11"/>
      <c r="L60" s="143"/>
    </row>
    <row r="61" spans="1:16" customHeight="1" ht="15.75"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46"/>
    </row>
    <row r="62" spans="1:16">
      <c r="B62" s="153" t="s">
        <v>53</v>
      </c>
      <c r="C62" s="154"/>
      <c r="D62" s="155"/>
      <c r="E62" s="9"/>
      <c r="F62" s="9"/>
      <c r="G62" s="9"/>
      <c r="H62" s="9"/>
      <c r="I62" s="9"/>
      <c r="J62" s="9"/>
      <c r="K62" s="9"/>
      <c r="L62" s="144"/>
    </row>
    <row r="63" spans="1:16" customHeight="1" ht="15.75">
      <c r="B63" s="156"/>
      <c r="C63" s="157"/>
      <c r="D63" s="158"/>
      <c r="L63" s="142"/>
    </row>
    <row r="64" spans="1:16">
      <c r="B64" s="7"/>
      <c r="L64" s="142"/>
    </row>
    <row r="65" spans="1:16">
      <c r="B65" s="5" t="s">
        <v>50</v>
      </c>
      <c r="C65" s="4"/>
      <c r="D65" s="173" t="s">
        <v>54</v>
      </c>
      <c r="E65" s="174"/>
      <c r="F65" s="175"/>
      <c r="H65" s="4" t="s">
        <v>21</v>
      </c>
      <c r="J65" s="173" t="s">
        <v>55</v>
      </c>
      <c r="K65" s="174"/>
      <c r="L65" s="176"/>
    </row>
    <row r="66" spans="1:16">
      <c r="B66" s="7"/>
      <c r="L66" s="142"/>
    </row>
    <row r="67" spans="1:16">
      <c r="B67" s="5" t="s">
        <v>56</v>
      </c>
      <c r="D67" s="173" t="s">
        <v>57</v>
      </c>
      <c r="E67" s="174"/>
      <c r="F67" s="175"/>
      <c r="L67" s="142"/>
    </row>
    <row r="68" spans="1:16"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5"/>
    </row>
    <row r="69" spans="1:16">
      <c r="B69" s="7"/>
      <c r="L69" s="142"/>
    </row>
    <row r="70" spans="1:16">
      <c r="B70" s="5" t="s">
        <v>50</v>
      </c>
      <c r="C70" s="4"/>
      <c r="D70" s="173" t="s">
        <v>58</v>
      </c>
      <c r="E70" s="174"/>
      <c r="F70" s="175"/>
      <c r="H70" s="4" t="s">
        <v>21</v>
      </c>
      <c r="J70" s="173" t="s">
        <v>59</v>
      </c>
      <c r="K70" s="174"/>
      <c r="L70" s="176"/>
    </row>
    <row r="71" spans="1:16">
      <c r="B71" s="7"/>
      <c r="L71" s="142"/>
    </row>
    <row r="72" spans="1:16">
      <c r="B72" s="5" t="s">
        <v>56</v>
      </c>
      <c r="D72" s="173" t="s">
        <v>60</v>
      </c>
      <c r="E72" s="174"/>
      <c r="F72" s="175"/>
      <c r="L72" s="142"/>
    </row>
    <row r="73" spans="1:16" customHeight="1" ht="15.75">
      <c r="B73" s="13"/>
      <c r="C73" s="2"/>
      <c r="D73" s="11"/>
      <c r="E73" s="11"/>
      <c r="F73" s="11"/>
      <c r="G73" s="2"/>
      <c r="H73" s="12"/>
      <c r="I73" s="2"/>
      <c r="J73" s="11"/>
      <c r="K73" s="11"/>
      <c r="L73" s="143"/>
    </row>
    <row r="74" spans="1:16" customHeight="1" ht="15.75">
      <c r="B74" s="10"/>
      <c r="C74" s="9"/>
      <c r="D74" s="9"/>
      <c r="E74" s="9"/>
      <c r="F74" s="9"/>
      <c r="G74" s="9"/>
      <c r="H74" s="9"/>
      <c r="I74" s="9"/>
      <c r="J74" s="9"/>
      <c r="K74" s="9"/>
      <c r="L74" s="144"/>
    </row>
    <row r="75" spans="1:16">
      <c r="B75" s="153" t="s">
        <v>61</v>
      </c>
      <c r="C75" s="154"/>
      <c r="D75" s="155"/>
      <c r="E75" s="9"/>
      <c r="F75" s="9"/>
      <c r="G75" s="9"/>
      <c r="H75" s="9"/>
      <c r="I75" s="9"/>
      <c r="J75" s="9"/>
      <c r="K75" s="9"/>
      <c r="L75" s="144"/>
    </row>
    <row r="76" spans="1:16" customHeight="1" ht="15.75">
      <c r="B76" s="156"/>
      <c r="C76" s="157"/>
      <c r="D76" s="158"/>
      <c r="L76" s="142"/>
    </row>
    <row r="77" spans="1:16">
      <c r="B77" s="7"/>
      <c r="L77" s="142"/>
    </row>
    <row r="78" spans="1:16">
      <c r="B78" s="5" t="s">
        <v>62</v>
      </c>
      <c r="D78" s="173">
        <v>690000</v>
      </c>
      <c r="E78" s="174"/>
      <c r="F78" s="175"/>
      <c r="G78" s="53"/>
      <c r="H78" s="4" t="s">
        <v>63</v>
      </c>
      <c r="I78" s="53"/>
      <c r="J78" s="173" t="s">
        <v>64</v>
      </c>
      <c r="K78" s="174"/>
      <c r="L78" s="176"/>
    </row>
    <row r="79" spans="1:16">
      <c r="B79" s="7"/>
      <c r="D79" s="53"/>
      <c r="E79" s="53"/>
      <c r="F79" s="53"/>
      <c r="G79" s="53"/>
      <c r="H79" s="53"/>
      <c r="I79" s="53"/>
      <c r="J79" s="53"/>
      <c r="K79" s="53"/>
      <c r="L79" s="142"/>
    </row>
    <row r="80" spans="1:16">
      <c r="B80" s="5" t="s">
        <v>65</v>
      </c>
      <c r="D80" s="173" t="s">
        <v>66</v>
      </c>
      <c r="E80" s="174"/>
      <c r="F80" s="175"/>
      <c r="G80" s="53"/>
      <c r="H80" s="4" t="s">
        <v>67</v>
      </c>
      <c r="I80" s="53"/>
      <c r="J80" s="173" t="s">
        <v>68</v>
      </c>
      <c r="K80" s="174"/>
      <c r="L80" s="176"/>
    </row>
    <row r="81" spans="1:16" customHeight="1" ht="15.75">
      <c r="B81" s="3"/>
      <c r="C81" s="2"/>
      <c r="D81" s="2"/>
      <c r="E81" s="2"/>
      <c r="F81" s="2"/>
      <c r="G81" s="2"/>
      <c r="H81" s="2"/>
      <c r="I81" s="2"/>
      <c r="J81" s="2"/>
      <c r="K81" s="2"/>
      <c r="L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5:L65"/>
    <mergeCell ref="J70:L70"/>
    <mergeCell ref="D29:F29"/>
    <mergeCell ref="D52:F52"/>
    <mergeCell ref="B55:D56"/>
    <mergeCell ref="D58:F58"/>
    <mergeCell ref="D42:F42"/>
    <mergeCell ref="J42:L42"/>
    <mergeCell ref="J44:L44"/>
    <mergeCell ref="D47:F48"/>
    <mergeCell ref="J47:L47"/>
    <mergeCell ref="J49:L49"/>
    <mergeCell ref="B35:D36"/>
    <mergeCell ref="J40:L40"/>
    <mergeCell ref="D72:F72"/>
    <mergeCell ref="J80:L80"/>
    <mergeCell ref="J31:L31"/>
    <mergeCell ref="D31:F31"/>
    <mergeCell ref="B75:D76"/>
    <mergeCell ref="D78:F78"/>
    <mergeCell ref="J78:L78"/>
    <mergeCell ref="D80:F80"/>
    <mergeCell ref="D67:F67"/>
    <mergeCell ref="D70:F70"/>
    <mergeCell ref="B62:D63"/>
    <mergeCell ref="D65:F65"/>
    <mergeCell ref="J58:L58"/>
    <mergeCell ref="D50:F50"/>
    <mergeCell ref="J51:L52"/>
    <mergeCell ref="D40:F40"/>
    <mergeCell ref="E5:J5"/>
    <mergeCell ref="B7:D8"/>
    <mergeCell ref="D12:F12"/>
    <mergeCell ref="J12:L12"/>
    <mergeCell ref="D38:F38"/>
    <mergeCell ref="J38:L38"/>
    <mergeCell ref="D14:G14"/>
    <mergeCell ref="D10:G10"/>
    <mergeCell ref="D18:I19"/>
    <mergeCell ref="D21:F21"/>
    <mergeCell ref="D23:F23"/>
    <mergeCell ref="B26:D27"/>
    <mergeCell ref="J29:L29"/>
    <mergeCell ref="J21:L21"/>
    <mergeCell ref="J23:L23"/>
  </mergeCells>
  <printOptions gridLines="false" gridLinesSet="true"/>
  <pageMargins left="0.8" right="0.77" top="0.93" bottom="0.91" header="1.07" footer="0.3"/>
  <pageSetup paperSize="9" orientation="portrait" scale="47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</sheetPr>
  <dimension ref="A1:U58"/>
  <sheetViews>
    <sheetView tabSelected="1" workbookViewId="0" zoomScale="90" zoomScaleNormal="90" showGridLines="false" showRowColHeaders="1">
      <selection activeCell="E19" sqref="E19"/>
    </sheetView>
  </sheetViews>
  <sheetFormatPr defaultRowHeight="14.4" defaultColWidth="9.140625" outlineLevelRow="0" outlineLevelCol="0"/>
  <cols>
    <col min="2" max="2" width="23.140625" customWidth="true" style="0"/>
    <col min="3" max="3" width="5.85546875" customWidth="true" style="0"/>
    <col min="4" max="4" width="19.140625" customWidth="true" style="0"/>
    <col min="5" max="5" width="15.42578125" customWidth="true" style="0"/>
    <col min="6" max="6" width="14.42578125" customWidth="true" style="0"/>
    <col min="7" max="7" width="17.5703125" customWidth="true" style="0"/>
    <col min="8" max="8" width="14.5703125" customWidth="true" style="0"/>
    <col min="9" max="9" width="15" customWidth="true" style="0"/>
    <col min="10" max="10" width="17.140625" hidden="true" customWidth="true" style="0"/>
    <col min="11" max="11" width="10.42578125" hidden="true" customWidth="true" style="0"/>
    <col min="12" max="12" width="19.85546875" hidden="true" customWidth="true" style="0"/>
    <col min="13" max="13" width="17.28515625" customWidth="true" style="0"/>
    <col min="14" max="14" width="13.5703125" customWidth="true" style="0"/>
    <col min="15" max="15" width="10.5703125" customWidth="true" style="0"/>
    <col min="16" max="16" width="13.85546875" customWidth="true" style="0"/>
    <col min="18" max="18" width="13.85546875" customWidth="true" style="0"/>
    <col min="19" max="19" width="13.85546875" customWidth="true" style="0"/>
    <col min="20" max="20" width="12.7109375" customWidth="true" style="0"/>
  </cols>
  <sheetData>
    <row r="1" spans="1:21" customHeight="1" ht="13.5" s="192" customFormat="1">
      <c r="A1" s="191"/>
    </row>
    <row r="2" spans="1:21" customHeight="1" ht="9" s="194" customFormat="1">
      <c r="A2" s="193"/>
    </row>
    <row r="3" spans="1:21" customHeight="1" ht="6.75" s="196" customFormat="1">
      <c r="A3" s="195"/>
    </row>
    <row r="7" spans="1:21">
      <c r="P7" s="18"/>
      <c r="S7" s="18"/>
    </row>
    <row r="8" spans="1:21">
      <c r="P8" s="29"/>
      <c r="T8" s="29"/>
      <c r="U8" s="54"/>
    </row>
    <row r="9" spans="1:21">
      <c r="P9" s="29"/>
    </row>
    <row r="10" spans="1:21" customHeight="1" ht="15.75">
      <c r="D10" s="197" t="s">
        <v>69</v>
      </c>
      <c r="E10" s="197"/>
      <c r="F10" s="197"/>
      <c r="G10" s="55"/>
      <c r="I10" s="55"/>
      <c r="J10" s="198" t="s">
        <v>70</v>
      </c>
      <c r="K10" s="198"/>
      <c r="L10" s="198"/>
      <c r="P10" s="29"/>
    </row>
    <row r="11" spans="1:21" customHeight="1" ht="15.75">
      <c r="D11" s="56"/>
      <c r="E11" s="56"/>
      <c r="F11" s="55"/>
      <c r="G11" s="55"/>
      <c r="I11" s="55"/>
      <c r="J11" s="56"/>
      <c r="K11" s="56"/>
      <c r="L11" s="55"/>
    </row>
    <row r="12" spans="1:21">
      <c r="D12" s="57" t="s">
        <v>71</v>
      </c>
      <c r="E12" s="58"/>
      <c r="F12" s="94"/>
      <c r="G12" s="222"/>
      <c r="I12" s="60"/>
      <c r="J12" s="57" t="s">
        <v>71</v>
      </c>
      <c r="K12" s="58"/>
      <c r="L12" s="59"/>
    </row>
    <row r="13" spans="1:21" customHeight="1" ht="15.75">
      <c r="D13" s="61"/>
      <c r="E13" s="62"/>
      <c r="F13" s="63"/>
      <c r="G13" s="62"/>
      <c r="I13" s="60"/>
      <c r="J13" s="61"/>
      <c r="K13" s="62"/>
      <c r="L13" s="63"/>
    </row>
    <row r="14" spans="1:21">
      <c r="D14" s="64" t="s">
        <v>72</v>
      </c>
      <c r="E14" s="65">
        <v>0.2568</v>
      </c>
      <c r="F14" s="66"/>
      <c r="G14" s="67"/>
      <c r="I14" s="60"/>
      <c r="J14" s="64" t="s">
        <v>72</v>
      </c>
      <c r="K14" s="68">
        <v>0.2898</v>
      </c>
      <c r="L14" s="69"/>
    </row>
    <row r="15" spans="1:21" customHeight="1" ht="15.75">
      <c r="D15" s="70" t="s">
        <v>73</v>
      </c>
      <c r="E15" s="71">
        <f>+(1+E14)^(0.0833333333333333)-1</f>
        <v>0.019229959648526</v>
      </c>
      <c r="F15" s="69"/>
      <c r="G15" s="67"/>
      <c r="I15" s="60"/>
      <c r="J15" s="64" t="s">
        <v>73</v>
      </c>
      <c r="K15" s="68">
        <f>+(1+K14)^(0.0833333333333333)-1</f>
        <v>0.021433736106823</v>
      </c>
      <c r="L15" s="69"/>
    </row>
    <row r="16" spans="1:21">
      <c r="D16" s="64" t="s">
        <v>74</v>
      </c>
      <c r="E16" s="72">
        <v>690000</v>
      </c>
      <c r="F16" s="63"/>
      <c r="G16" s="62"/>
      <c r="I16" s="60"/>
      <c r="J16" s="70" t="s">
        <v>75</v>
      </c>
      <c r="K16" s="73">
        <f>+(1+K15)^(0.0333333333333333)-1</f>
        <v>0.00070715871778404</v>
      </c>
      <c r="L16" s="74"/>
    </row>
    <row r="17" spans="1:21">
      <c r="D17" s="76" t="s">
        <v>76</v>
      </c>
      <c r="E17" s="77">
        <v>4</v>
      </c>
      <c r="F17" s="63"/>
      <c r="G17" s="62"/>
      <c r="I17" s="60"/>
      <c r="J17" s="78"/>
      <c r="K17" s="79"/>
      <c r="L17" s="63"/>
    </row>
    <row r="18" spans="1:21">
      <c r="D18" s="64" t="s">
        <v>77</v>
      </c>
      <c r="E18" s="81">
        <v>7000.0</v>
      </c>
      <c r="F18" s="63"/>
      <c r="G18" s="62"/>
      <c r="I18" s="60"/>
      <c r="J18" s="78"/>
      <c r="K18" s="79"/>
      <c r="L18" s="63"/>
      <c r="Q18" s="80"/>
    </row>
    <row r="19" spans="1:21">
      <c r="D19" s="64" t="s">
        <v>78</v>
      </c>
      <c r="E19" s="72">
        <v>13000.0</v>
      </c>
      <c r="F19" s="63"/>
      <c r="G19" s="62"/>
      <c r="I19" s="60"/>
      <c r="J19" s="78"/>
      <c r="K19" s="79"/>
      <c r="L19" s="63"/>
      <c r="N19" s="75"/>
    </row>
    <row r="20" spans="1:21">
      <c r="D20" s="64" t="s">
        <v>79</v>
      </c>
      <c r="E20" s="72">
        <v>0</v>
      </c>
      <c r="F20" s="63"/>
      <c r="G20" s="62"/>
      <c r="I20" s="60"/>
      <c r="J20" s="78"/>
      <c r="K20" s="79"/>
      <c r="L20" s="63"/>
      <c r="N20" s="75"/>
      <c r="O20" s="80"/>
      <c r="P20" s="29"/>
    </row>
    <row r="21" spans="1:21">
      <c r="D21" s="64" t="s">
        <v>80</v>
      </c>
      <c r="E21" s="72">
        <v>0</v>
      </c>
      <c r="F21" s="63"/>
      <c r="G21" s="62"/>
      <c r="I21" s="60"/>
      <c r="J21" s="78"/>
      <c r="K21" s="79"/>
      <c r="L21" s="63"/>
      <c r="N21" s="75"/>
      <c r="P21" s="29"/>
    </row>
    <row r="22" spans="1:21">
      <c r="D22" s="64" t="s">
        <v>81</v>
      </c>
      <c r="E22" s="72">
        <f>+E18*19%</f>
        <v>1330</v>
      </c>
      <c r="F22" s="63"/>
      <c r="G22" s="62"/>
      <c r="I22" s="60"/>
      <c r="J22" s="78"/>
      <c r="K22" s="79"/>
      <c r="L22" s="63"/>
      <c r="N22" s="75"/>
      <c r="P22" s="29"/>
    </row>
    <row r="23" spans="1:21" customHeight="1" ht="15.75">
      <c r="D23" s="82"/>
      <c r="E23" s="83"/>
      <c r="F23" s="108"/>
      <c r="G23" s="222"/>
      <c r="I23" s="60"/>
      <c r="J23" s="85"/>
      <c r="K23" s="86"/>
      <c r="L23" s="84"/>
      <c r="N23" s="75"/>
      <c r="P23" s="29"/>
    </row>
    <row r="24" spans="1:21">
      <c r="D24" s="60"/>
      <c r="E24" s="60"/>
      <c r="F24" s="60"/>
      <c r="G24" s="60"/>
      <c r="I24" s="60"/>
      <c r="J24" s="60"/>
      <c r="K24" s="60"/>
      <c r="L24" s="60"/>
      <c r="N24" s="75"/>
      <c r="R24" s="87"/>
      <c r="T24" s="35"/>
    </row>
    <row r="25" spans="1:21" customHeight="1" ht="15.75">
      <c r="D25" s="88"/>
      <c r="E25" s="89"/>
      <c r="F25" s="60"/>
      <c r="G25" s="60"/>
      <c r="H25" s="90"/>
      <c r="I25" s="60"/>
      <c r="J25" s="88"/>
      <c r="K25" s="89"/>
      <c r="L25" s="60"/>
      <c r="N25" s="75"/>
    </row>
    <row r="26" spans="1:21">
      <c r="D26" s="91"/>
      <c r="E26" s="92"/>
      <c r="F26" s="93"/>
      <c r="G26" s="93"/>
      <c r="H26" s="94"/>
      <c r="I26" s="60"/>
      <c r="J26" s="95" t="s">
        <v>82</v>
      </c>
      <c r="K26" s="96">
        <v>2000000</v>
      </c>
      <c r="L26" s="60"/>
    </row>
    <row r="27" spans="1:21" customHeight="1" ht="19.5">
      <c r="D27" s="97" t="s">
        <v>83</v>
      </c>
      <c r="E27" s="81">
        <f>+E16+SUM(E18:E22)</f>
        <v>711330</v>
      </c>
      <c r="F27" s="98"/>
      <c r="G27" s="60"/>
      <c r="H27" s="99"/>
      <c r="I27" s="60"/>
      <c r="J27" s="95" t="s">
        <v>84</v>
      </c>
      <c r="K27" s="100">
        <v>43636</v>
      </c>
      <c r="L27" s="60"/>
      <c r="N27" s="101"/>
    </row>
    <row r="28" spans="1:21">
      <c r="D28" s="97" t="s">
        <v>85</v>
      </c>
      <c r="E28" s="81">
        <f>+-PMT($E$15,$E$17,$E$27,0,0)</f>
        <v>186463.19190555</v>
      </c>
      <c r="F28" s="60"/>
      <c r="G28" s="60"/>
      <c r="H28" s="102"/>
      <c r="I28" s="60"/>
      <c r="J28" s="95" t="s">
        <v>86</v>
      </c>
      <c r="K28" s="100">
        <f>+TODAY()</f>
        <v>44414</v>
      </c>
      <c r="L28" s="60"/>
    </row>
    <row r="29" spans="1:21">
      <c r="D29" s="97" t="s">
        <v>87</v>
      </c>
      <c r="E29" s="81">
        <f>+E28*E17</f>
        <v>745852.7676222</v>
      </c>
      <c r="F29" s="60"/>
      <c r="G29" s="60"/>
      <c r="H29" s="103"/>
      <c r="I29" s="60"/>
      <c r="J29" s="88"/>
      <c r="K29" s="104"/>
      <c r="L29" s="60"/>
    </row>
    <row r="30" spans="1:21" customHeight="1" ht="15.75">
      <c r="D30" s="105"/>
      <c r="E30" s="106"/>
      <c r="F30" s="107"/>
      <c r="G30" s="107"/>
      <c r="H30" s="108"/>
      <c r="I30" s="60"/>
      <c r="J30" s="95" t="s">
        <v>88</v>
      </c>
      <c r="K30" s="109">
        <f>+K28-K27</f>
        <v>778</v>
      </c>
      <c r="L30" s="60"/>
      <c r="N30" s="110"/>
    </row>
    <row r="31" spans="1:21">
      <c r="D31" s="60"/>
      <c r="E31" s="60"/>
      <c r="F31" s="60"/>
      <c r="G31" s="60"/>
      <c r="H31" s="60"/>
      <c r="I31" s="60"/>
      <c r="J31" s="111" t="s">
        <v>89</v>
      </c>
      <c r="K31" s="112">
        <f>+K26*(1+K16)^K30</f>
        <v>3466419.5319685</v>
      </c>
      <c r="L31" s="113"/>
    </row>
    <row r="32" spans="1:21" customHeight="1" ht="18.75">
      <c r="C32" s="114" t="s">
        <v>90</v>
      </c>
      <c r="D32" s="114" t="s">
        <v>76</v>
      </c>
      <c r="E32" s="114" t="s">
        <v>91</v>
      </c>
      <c r="F32" s="114" t="s">
        <v>92</v>
      </c>
      <c r="G32" s="114" t="s">
        <v>93</v>
      </c>
      <c r="H32" s="114" t="s">
        <v>94</v>
      </c>
      <c r="I32" s="60"/>
      <c r="J32" s="115"/>
      <c r="K32" s="115"/>
      <c r="L32" s="115"/>
      <c r="M32" s="116"/>
    </row>
    <row r="33" spans="1:21" customHeight="1" ht="18.75">
      <c r="C33" s="117">
        <v>0</v>
      </c>
      <c r="D33" s="118">
        <v>0</v>
      </c>
      <c r="E33" s="119"/>
      <c r="F33" s="118"/>
      <c r="G33" s="118"/>
      <c r="H33" s="120">
        <f>+E27</f>
        <v>711330</v>
      </c>
      <c r="I33" s="60"/>
      <c r="J33" s="118"/>
      <c r="K33" s="118"/>
      <c r="L33" s="118"/>
      <c r="M33" s="121"/>
    </row>
    <row r="34" spans="1:21" customHeight="1" ht="18.75">
      <c r="C34" s="117">
        <v>0</v>
      </c>
      <c r="D34" s="118">
        <v>1</v>
      </c>
      <c r="E34" s="46">
        <f>IF(F34="-","-",$E$28)</f>
        <v>186463.19190555</v>
      </c>
      <c r="F34" s="47">
        <f>IFERROR(-IPMT($E$15,D34,$E$17,$E$27,0,0),"-")</f>
        <v>13678.847196786</v>
      </c>
      <c r="G34" s="47">
        <f>IFERROR(+E34-F34,"-")</f>
        <v>172784.34470876</v>
      </c>
      <c r="H34" s="122">
        <f>IFERROR(+H33-G34,"-")</f>
        <v>538545.65529124</v>
      </c>
      <c r="I34" s="98"/>
      <c r="J34" s="115"/>
      <c r="K34" s="123"/>
      <c r="L34" s="123"/>
      <c r="M34" s="124"/>
      <c r="N34" s="35"/>
    </row>
    <row r="35" spans="1:21" customHeight="1" ht="18.75">
      <c r="C35" s="117">
        <v>0</v>
      </c>
      <c r="D35" s="118">
        <v>2</v>
      </c>
      <c r="E35" s="46">
        <f>IF(F35="-","-",$E$28)</f>
        <v>186463.19190555</v>
      </c>
      <c r="F35" s="47">
        <f>IFERROR(-IPMT($E$15,D35,$E$17,$E$27,0,0),"-")</f>
        <v>10356.21122014</v>
      </c>
      <c r="G35" s="47">
        <f>IFERROR(+E35-F35,"-")</f>
        <v>176106.98068541</v>
      </c>
      <c r="H35" s="122">
        <f>IFERROR(+H34-G35,"-")</f>
        <v>362438.67460583</v>
      </c>
      <c r="I35" s="98"/>
      <c r="J35" s="118"/>
      <c r="K35" s="125"/>
      <c r="L35" s="125"/>
      <c r="M35" s="126"/>
    </row>
    <row r="36" spans="1:21" customHeight="1" ht="18.75">
      <c r="C36" s="117">
        <v>0</v>
      </c>
      <c r="D36" s="118">
        <v>3</v>
      </c>
      <c r="E36" s="46">
        <f>IF(F36="-","-",$E$28)</f>
        <v>186463.19190555</v>
      </c>
      <c r="F36" s="47">
        <f>IFERROR(-IPMT($E$15,D36,$E$17,$E$27,0,0),"-")</f>
        <v>6969.6810877354</v>
      </c>
      <c r="G36" s="47">
        <f>IFERROR(+E36-F36,"-")</f>
        <v>179493.51081781</v>
      </c>
      <c r="H36" s="122">
        <f>IFERROR(+H35-G36,"-")</f>
        <v>182945.16378801</v>
      </c>
      <c r="I36" s="98"/>
      <c r="J36" s="118"/>
      <c r="K36" s="125"/>
      <c r="L36" s="125"/>
      <c r="M36" s="126"/>
    </row>
    <row r="37" spans="1:21" customHeight="1" ht="18.75">
      <c r="C37" s="117">
        <v>0</v>
      </c>
      <c r="D37" s="118">
        <v>4</v>
      </c>
      <c r="E37" s="46">
        <f>IF(F37="-","-",$E$28)</f>
        <v>186463.19190555</v>
      </c>
      <c r="F37" s="47">
        <f>IFERROR(-IPMT($E$15,D37,$E$17,$E$27,0,0),"-")</f>
        <v>3518.0281175365</v>
      </c>
      <c r="G37" s="47">
        <f>IFERROR(+E37-F37,"-")</f>
        <v>182945.16378801</v>
      </c>
      <c r="H37" s="122">
        <f>IFERROR(+H36-G37,"-")</f>
        <v>1.746229827404E-10</v>
      </c>
      <c r="I37" s="98"/>
      <c r="J37" s="125"/>
      <c r="K37" s="125"/>
      <c r="L37" s="125"/>
      <c r="M37" s="126"/>
    </row>
    <row r="38" spans="1:21">
      <c r="C38" s="117">
        <v>0</v>
      </c>
      <c r="D38" s="118">
        <v>5</v>
      </c>
      <c r="E38" s="46" t="str">
        <f>IF(F38="-","-",$E$28)</f>
        <v>-</v>
      </c>
      <c r="F38" s="47" t="str">
        <f>IFERROR(-IPMT($E$15,D38,$E$17,$E$27,0,0),"-")</f>
        <v>-</v>
      </c>
      <c r="G38" s="47" t="str">
        <f>IFERROR(+E38-F38,"-")</f>
        <v>-</v>
      </c>
      <c r="H38" s="122" t="str">
        <f>IFERROR(+H37-G38,"-")</f>
        <v>-</v>
      </c>
      <c r="I38" s="98"/>
      <c r="J38" s="60"/>
      <c r="K38" s="60"/>
      <c r="L38" s="60"/>
    </row>
    <row r="39" spans="1:21">
      <c r="C39" s="117">
        <v>0</v>
      </c>
      <c r="D39" s="118">
        <v>6</v>
      </c>
      <c r="E39" s="46" t="str">
        <f>IF(F39="-","-",$E$28)</f>
        <v>-</v>
      </c>
      <c r="F39" s="47" t="str">
        <f>IFERROR(-IPMT($E$15,D39,$E$17,$E$27,0,0),"-")</f>
        <v>-</v>
      </c>
      <c r="G39" s="47" t="str">
        <f>IFERROR(+E39-F39,"-")</f>
        <v>-</v>
      </c>
      <c r="H39" s="122" t="str">
        <f>IFERROR(+H38-G39,"-")</f>
        <v>-</v>
      </c>
      <c r="I39" s="98"/>
    </row>
    <row r="40" spans="1:21">
      <c r="C40" s="117">
        <v>0</v>
      </c>
      <c r="D40" s="118">
        <v>7</v>
      </c>
      <c r="E40" s="46" t="str">
        <f>IF(F40="-","-",$E$28)</f>
        <v>-</v>
      </c>
      <c r="F40" s="47" t="str">
        <f>IFERROR(-IPMT($E$15,D40,$E$17,$E$27,0,0),"-")</f>
        <v>-</v>
      </c>
      <c r="G40" s="47" t="str">
        <f>IFERROR(+E40-F40,"-")</f>
        <v>-</v>
      </c>
      <c r="H40" s="122" t="str">
        <f>IFERROR(+H39-G40,"-")</f>
        <v>-</v>
      </c>
      <c r="I40" s="98"/>
    </row>
    <row r="41" spans="1:21">
      <c r="C41" s="117">
        <v>0</v>
      </c>
      <c r="D41" s="118">
        <v>8</v>
      </c>
      <c r="E41" s="46" t="str">
        <f>IF(F41="-","-",$E$28)</f>
        <v>-</v>
      </c>
      <c r="F41" s="47" t="str">
        <f>IFERROR(-IPMT($E$15,D41,$E$17,$E$27,0,0),"-")</f>
        <v>-</v>
      </c>
      <c r="G41" s="47" t="str">
        <f>IFERROR(+E41-F41,"-")</f>
        <v>-</v>
      </c>
      <c r="H41" s="122" t="str">
        <f>IFERROR(+H40-G41,"-")</f>
        <v>-</v>
      </c>
    </row>
    <row r="42" spans="1:21">
      <c r="C42" s="117">
        <v>0</v>
      </c>
      <c r="D42" s="118">
        <v>9</v>
      </c>
      <c r="E42" s="46" t="str">
        <f>IF(F42="-","-",$E$28)</f>
        <v>-</v>
      </c>
      <c r="F42" s="47" t="str">
        <f>IFERROR(-IPMT($E$15,D42,$E$17,$E$27,0,0),"-")</f>
        <v>-</v>
      </c>
      <c r="G42" s="47" t="str">
        <f>IFERROR(+E42-F42,"-")</f>
        <v>-</v>
      </c>
      <c r="H42" s="122" t="str">
        <f>IFERROR(+H41-G42,"-")</f>
        <v>-</v>
      </c>
    </row>
    <row r="43" spans="1:21">
      <c r="C43" s="117">
        <v>0</v>
      </c>
      <c r="D43" s="118">
        <v>10</v>
      </c>
      <c r="E43" s="46" t="str">
        <f>IF(F43="-","-",$E$28)</f>
        <v>-</v>
      </c>
      <c r="F43" s="47" t="str">
        <f>IFERROR(-IPMT($E$15,D43,$E$17,$E$27,0,0),"-")</f>
        <v>-</v>
      </c>
      <c r="G43" s="47" t="str">
        <f>IFERROR(+E43-F43,"-")</f>
        <v>-</v>
      </c>
      <c r="H43" s="122" t="str">
        <f>IFERROR(+H42-G43,"-")</f>
        <v>-</v>
      </c>
    </row>
    <row r="44" spans="1:21">
      <c r="C44" s="117">
        <v>0</v>
      </c>
      <c r="D44" s="118">
        <v>11</v>
      </c>
      <c r="E44" s="46" t="str">
        <f>IF(F44="-","-",$E$28)</f>
        <v>-</v>
      </c>
      <c r="F44" s="47" t="str">
        <f>IFERROR(-IPMT($E$15,D44,$E$17,$E$27,0,0),"-")</f>
        <v>-</v>
      </c>
      <c r="G44" s="47" t="str">
        <f>IFERROR(+E44-F44,"-")</f>
        <v>-</v>
      </c>
      <c r="H44" s="122" t="str">
        <f>IFERROR(+H43-G44,"-")</f>
        <v>-</v>
      </c>
    </row>
    <row r="45" spans="1:21">
      <c r="C45" s="117">
        <v>0</v>
      </c>
      <c r="D45" s="118">
        <v>12</v>
      </c>
      <c r="E45" s="46" t="str">
        <f>IF(F45="-","-",$E$28)</f>
        <v>-</v>
      </c>
      <c r="F45" s="47" t="str">
        <f>IFERROR(-IPMT($E$15,D45,$E$17,$E$27,0,0),"-")</f>
        <v>-</v>
      </c>
      <c r="G45" s="47" t="str">
        <f>IFERROR(+E45-F45,"-")</f>
        <v>-</v>
      </c>
      <c r="H45" s="122" t="str">
        <f>IFERROR(+H44-G45,"-")</f>
        <v>-</v>
      </c>
    </row>
    <row r="46" spans="1:21">
      <c r="C46" s="117"/>
      <c r="D46" s="118">
        <v>13</v>
      </c>
      <c r="E46" s="46" t="str">
        <f>IF(F46="-","-",$E$28)</f>
        <v>-</v>
      </c>
      <c r="F46" s="47" t="str">
        <f>IFERROR(-IPMT($E$15,D46,$E$17,$E$27,0,0),"-")</f>
        <v>-</v>
      </c>
      <c r="G46" s="47" t="str">
        <f>IFERROR(+E46-F46,"-")</f>
        <v>-</v>
      </c>
      <c r="H46" s="122" t="str">
        <f>IFERROR(+H45-G46,"-")</f>
        <v>-</v>
      </c>
    </row>
    <row r="47" spans="1:21">
      <c r="C47" s="117"/>
      <c r="D47" s="118">
        <v>14</v>
      </c>
      <c r="E47" s="46" t="str">
        <f>IF(F47="-","-",$E$28)</f>
        <v>-</v>
      </c>
      <c r="F47" s="47" t="str">
        <f>IFERROR(-IPMT($E$15,D47,$E$17,$E$27,0,0),"-")</f>
        <v>-</v>
      </c>
      <c r="G47" s="47" t="str">
        <f>IFERROR(+E47-F47,"-")</f>
        <v>-</v>
      </c>
      <c r="H47" s="122" t="str">
        <f>IFERROR(+H46-G47,"-")</f>
        <v>-</v>
      </c>
    </row>
    <row r="48" spans="1:21">
      <c r="D48" s="118">
        <v>15</v>
      </c>
      <c r="E48" s="46" t="str">
        <f>IF(F48="-","-",$E$28)</f>
        <v>-</v>
      </c>
      <c r="F48" s="47" t="str">
        <f>IFERROR(-IPMT($E$15,D48,$E$17,$E$27,0,0),"-")</f>
        <v>-</v>
      </c>
      <c r="G48" s="47" t="str">
        <f>IFERROR(+E48-F48,"-")</f>
        <v>-</v>
      </c>
      <c r="H48" s="122" t="str">
        <f>IFERROR(+H47-G48,"-")</f>
        <v>-</v>
      </c>
    </row>
    <row r="49" spans="1:21">
      <c r="D49" s="118">
        <v>16</v>
      </c>
      <c r="E49" s="46" t="str">
        <f>IF(F49="-","-",$E$28)</f>
        <v>-</v>
      </c>
      <c r="F49" s="47" t="str">
        <f>IFERROR(-IPMT($E$15,D49,$E$17,$E$27,0,0),"-")</f>
        <v>-</v>
      </c>
      <c r="G49" s="47" t="str">
        <f>IFERROR(+E49-F49,"-")</f>
        <v>-</v>
      </c>
      <c r="H49" s="122" t="str">
        <f>IFERROR(+H48-G49,"-")</f>
        <v>-</v>
      </c>
    </row>
    <row r="50" spans="1:21">
      <c r="D50" s="118">
        <v>17</v>
      </c>
      <c r="E50" s="46" t="str">
        <f>IF(F50="-","-",$E$28)</f>
        <v>-</v>
      </c>
      <c r="F50" s="47" t="str">
        <f>IFERROR(-IPMT($E$15,D50,$E$17,$E$27,0,0),"-")</f>
        <v>-</v>
      </c>
      <c r="G50" s="47" t="str">
        <f>IFERROR(+E50-F50,"-")</f>
        <v>-</v>
      </c>
      <c r="H50" s="122" t="str">
        <f>IFERROR(+H49-G50,"-")</f>
        <v>-</v>
      </c>
    </row>
    <row r="51" spans="1:21">
      <c r="D51" s="118">
        <v>18</v>
      </c>
      <c r="E51" s="46" t="str">
        <f>IF(F51="-","-",$E$28)</f>
        <v>-</v>
      </c>
      <c r="F51" s="47" t="str">
        <f>IFERROR(-IPMT($E$15,D51,$E$17,$E$27,0,0),"-")</f>
        <v>-</v>
      </c>
      <c r="G51" s="47" t="str">
        <f>IFERROR(+E51-F51,"-")</f>
        <v>-</v>
      </c>
      <c r="H51" s="122" t="str">
        <f>IFERROR(+H50-G51,"-")</f>
        <v>-</v>
      </c>
    </row>
    <row r="52" spans="1:21">
      <c r="D52" s="118">
        <v>19</v>
      </c>
      <c r="E52" s="46" t="str">
        <f>IF(F52="-","-",$E$28)</f>
        <v>-</v>
      </c>
      <c r="F52" s="47" t="str">
        <f>IFERROR(-IPMT($E$15,D52,$E$17,$E$27,0,0),"-")</f>
        <v>-</v>
      </c>
      <c r="G52" s="47" t="str">
        <f>IFERROR(+E52-F52,"-")</f>
        <v>-</v>
      </c>
      <c r="H52" s="122" t="str">
        <f>IFERROR(+H51-G52,"-")</f>
        <v>-</v>
      </c>
    </row>
    <row r="53" spans="1:21">
      <c r="D53" s="118">
        <v>20</v>
      </c>
      <c r="E53" s="46" t="str">
        <f>IF(F53="-","-",$E$28)</f>
        <v>-</v>
      </c>
      <c r="F53" s="47" t="str">
        <f>IFERROR(-IPMT($E$15,D53,$E$17,$E$27,0,0),"-")</f>
        <v>-</v>
      </c>
      <c r="G53" s="47" t="str">
        <f>IFERROR(+E53-F53,"-")</f>
        <v>-</v>
      </c>
      <c r="H53" s="122" t="str">
        <f>IFERROR(+H52-G53,"-")</f>
        <v>-</v>
      </c>
    </row>
    <row r="54" spans="1:21">
      <c r="D54" s="118">
        <v>21</v>
      </c>
      <c r="E54" s="46" t="str">
        <f>IF(F54="-","-",$E$28)</f>
        <v>-</v>
      </c>
      <c r="F54" s="47" t="str">
        <f>IFERROR(-IPMT($E$15,D54,$E$17,$E$27,0,0),"-")</f>
        <v>-</v>
      </c>
      <c r="G54" s="47" t="str">
        <f>IFERROR(+E54-F54,"-")</f>
        <v>-</v>
      </c>
      <c r="H54" s="122" t="str">
        <f>IFERROR(+H53-G54,"-")</f>
        <v>-</v>
      </c>
    </row>
    <row r="55" spans="1:21">
      <c r="D55" s="118">
        <v>22</v>
      </c>
      <c r="E55" s="46" t="str">
        <f>IF(F55="-","-",$E$28)</f>
        <v>-</v>
      </c>
      <c r="F55" s="47" t="str">
        <f>IFERROR(-IPMT($E$15,D55,$E$17,$E$27,0,0),"-")</f>
        <v>-</v>
      </c>
      <c r="G55" s="47" t="str">
        <f>IFERROR(+E55-F55,"-")</f>
        <v>-</v>
      </c>
      <c r="H55" s="122" t="str">
        <f>IFERROR(+H54-G55,"-")</f>
        <v>-</v>
      </c>
    </row>
    <row r="56" spans="1:21">
      <c r="D56" s="118">
        <v>23</v>
      </c>
      <c r="E56" s="46" t="str">
        <f>IF(F56="-","-",$E$28)</f>
        <v>-</v>
      </c>
      <c r="F56" s="47" t="str">
        <f>IFERROR(-IPMT($E$15,D56,$E$17,$E$27,0,0),"-")</f>
        <v>-</v>
      </c>
      <c r="G56" s="47" t="str">
        <f>IFERROR(+E56-F56,"-")</f>
        <v>-</v>
      </c>
      <c r="H56" s="122" t="str">
        <f>IFERROR(+H55-G56,"-")</f>
        <v>-</v>
      </c>
    </row>
    <row r="57" spans="1:21">
      <c r="D57" s="118">
        <v>24</v>
      </c>
      <c r="E57" s="46" t="str">
        <f>IF(F57="-","-",$E$28)</f>
        <v>-</v>
      </c>
      <c r="F57" s="47" t="str">
        <f>IFERROR(-IPMT($E$15,D57,$E$17,$E$27,0,0),"-")</f>
        <v>-</v>
      </c>
      <c r="G57" s="47" t="str">
        <f>IFERROR(+E57-F57,"-")</f>
        <v>-</v>
      </c>
      <c r="H57" s="122" t="str">
        <f>IFERROR(+H56-G57,"-")</f>
        <v>-</v>
      </c>
    </row>
    <row r="58" spans="1:21">
      <c r="E58" s="127">
        <f>+SUM(E34:E57)</f>
        <v>745852.7676222</v>
      </c>
      <c r="F58" s="127">
        <f>+SUM(F34:F57)</f>
        <v>34522.767622198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FD1"/>
    <mergeCell ref="A2:XFD2"/>
    <mergeCell ref="A3:XFD3"/>
    <mergeCell ref="D10:F10"/>
    <mergeCell ref="J10:L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56"/>
  <sheetViews>
    <sheetView tabSelected="0" workbookViewId="0" zoomScale="90" zoomScaleNormal="90" showGridLines="false" showRowColHeaders="1">
      <selection activeCell="D29" sqref="D29"/>
    </sheetView>
  </sheetViews>
  <sheetFormatPr defaultRowHeight="14.4" defaultColWidth="9.140625" outlineLevelRow="0" outlineLevelCol="0"/>
  <cols>
    <col min="1" max="1" width="5.5703125" customWidth="true" style="0"/>
    <col min="2" max="2" width="37.5703125" customWidth="true" style="0"/>
    <col min="3" max="3" width="12.140625" customWidth="true" style="0"/>
    <col min="4" max="4" width="12.85546875" customWidth="true" style="0"/>
    <col min="5" max="5" width="13.85546875" customWidth="true" style="0"/>
    <col min="6" max="6" width="13.85546875" customWidth="true" style="0"/>
    <col min="7" max="7" width="10" customWidth="true" style="0"/>
    <col min="9" max="9" width="13.85546875" customWidth="true" style="0"/>
    <col min="10" max="10" width="13.42578125" customWidth="true" style="0"/>
    <col min="11" max="11" width="6.28515625" customWidth="true" style="0"/>
    <col min="12" max="12" width="15" customWidth="true" style="0"/>
    <col min="13" max="13" width="13.5703125" customWidth="true" style="0"/>
    <col min="14" max="14" width="3.85546875" customWidth="true" style="0"/>
    <col min="15" max="15" width="13.85546875" customWidth="true" style="0"/>
    <col min="16" max="16" width="14.85546875" customWidth="true" style="0"/>
    <col min="17" max="17" width="6.42578125" customWidth="true" style="0"/>
    <col min="18" max="18" width="15.5703125" customWidth="true" style="0"/>
    <col min="19" max="19" width="11.28515625" customWidth="true" style="0"/>
    <col min="20" max="20" width="16.5703125" customWidth="true" style="0"/>
    <col min="21" max="21" width="19.42578125" customWidth="true" style="0"/>
    <col min="22" max="22" width="22.7109375" customWidth="true" style="0"/>
    <col min="23" max="23" width="26" customWidth="true" style="0"/>
    <col min="24" max="24" width="22.7109375" customWidth="true" style="0"/>
  </cols>
  <sheetData>
    <row r="1" spans="1:24" s="23" customFormat="1">
      <c r="B1" s="148"/>
      <c r="C1" s="148"/>
      <c r="D1" s="148"/>
      <c r="E1" s="148"/>
      <c r="F1" s="148"/>
      <c r="G1" s="148"/>
    </row>
    <row r="2" spans="1:24" customHeight="1" ht="18.75" s="23" customFormat="1">
      <c r="B2" s="205" t="s">
        <v>95</v>
      </c>
      <c r="C2" s="205"/>
      <c r="D2" s="205"/>
      <c r="E2" s="205"/>
      <c r="F2" s="205"/>
      <c r="G2" s="205"/>
    </row>
    <row r="3" spans="1:24" customHeight="1" ht="26.25" s="23" customFormat="1">
      <c r="B3" s="204" t="s">
        <v>96</v>
      </c>
      <c r="C3" s="204"/>
      <c r="D3" s="204"/>
      <c r="E3" s="204"/>
      <c r="F3" s="204"/>
      <c r="G3" s="204"/>
    </row>
    <row r="4" spans="1:24" customHeight="1" ht="5.25" s="23" customFormat="1">
      <c r="B4" s="148"/>
      <c r="C4" s="149"/>
      <c r="D4" s="148"/>
      <c r="E4" s="148"/>
      <c r="F4" s="148"/>
      <c r="G4" s="148"/>
    </row>
    <row r="5" spans="1:24" customHeight="1" ht="18.75" s="23" customFormat="1">
      <c r="B5" s="205" t="s">
        <v>97</v>
      </c>
      <c r="C5" s="205"/>
      <c r="D5" s="205"/>
      <c r="E5" s="205"/>
      <c r="F5" s="205"/>
      <c r="G5" s="205"/>
    </row>
    <row r="6" spans="1:24" customHeight="1" ht="3.75" s="24" customFormat="1">
      <c r="B6" s="148"/>
      <c r="C6" s="148"/>
      <c r="D6" s="148"/>
      <c r="E6" s="148"/>
      <c r="F6" s="148"/>
      <c r="G6" s="148"/>
    </row>
    <row r="7" spans="1:24">
      <c r="B7" s="150"/>
      <c r="C7" s="150"/>
      <c r="D7" s="150"/>
      <c r="E7" s="150"/>
      <c r="F7" s="150"/>
      <c r="G7" s="150"/>
    </row>
    <row r="8" spans="1:24" customHeight="1" ht="15.75">
      <c r="B8" s="151"/>
      <c r="C8" s="151"/>
      <c r="D8" s="151"/>
      <c r="E8" s="151"/>
      <c r="F8" s="151"/>
      <c r="G8" s="151"/>
    </row>
    <row r="9" spans="1:24" customHeight="1" ht="16.5">
      <c r="B9" s="209" t="s">
        <v>98</v>
      </c>
      <c r="C9" s="210"/>
      <c r="D9" s="211"/>
      <c r="E9" s="25"/>
      <c r="F9" s="212"/>
      <c r="G9" s="213"/>
      <c r="R9" s="26"/>
      <c r="T9" s="199"/>
      <c r="U9" s="199"/>
    </row>
    <row r="10" spans="1:24">
      <c r="B10" s="27"/>
      <c r="G10" s="28"/>
      <c r="R10" s="30"/>
      <c r="T10" s="199"/>
      <c r="U10" s="199"/>
    </row>
    <row r="11" spans="1:24">
      <c r="B11" s="200" t="s">
        <v>4</v>
      </c>
      <c r="C11" s="217"/>
      <c r="D11" s="218">
        <f>+FORMULARIO!L5</f>
        <v>1</v>
      </c>
      <c r="E11" s="219"/>
      <c r="F11" s="219"/>
      <c r="G11" s="220"/>
      <c r="R11" s="31"/>
      <c r="T11" s="199"/>
      <c r="U11" s="199"/>
    </row>
    <row r="12" spans="1:24">
      <c r="B12" s="200" t="s">
        <v>99</v>
      </c>
      <c r="C12" s="201"/>
      <c r="D12" s="202" t="str">
        <f>+FORMULARIO!D14&amp;" "&amp;FORMULARIO!D12&amp;" "&amp;FORMULARIO!J12</f>
        <v>Maria Fernanda Diaz Orozco</v>
      </c>
      <c r="E12" s="202"/>
      <c r="F12" s="202"/>
      <c r="G12" s="203"/>
      <c r="R12" s="29"/>
    </row>
    <row r="13" spans="1:24">
      <c r="B13" s="200" t="s">
        <v>100</v>
      </c>
      <c r="C13" s="201"/>
      <c r="D13" s="206" t="str">
        <f>FORMULARIO!D10</f>
        <v>1070618721</v>
      </c>
      <c r="E13" s="207"/>
      <c r="F13" s="207"/>
      <c r="G13" s="208"/>
    </row>
    <row r="14" spans="1:24">
      <c r="B14" s="200" t="s">
        <v>101</v>
      </c>
      <c r="C14" s="201"/>
      <c r="D14" s="215" t="str">
        <f>+FORMULARIO!J31</f>
        <v>Propietario</v>
      </c>
      <c r="E14" s="215"/>
      <c r="F14" s="215"/>
      <c r="G14" s="216"/>
    </row>
    <row r="15" spans="1:24">
      <c r="B15" s="200" t="s">
        <v>102</v>
      </c>
      <c r="C15" s="201"/>
      <c r="D15" s="215" t="str">
        <f>FORMULARIO!D31</f>
        <v>TTV-991</v>
      </c>
      <c r="E15" s="215"/>
      <c r="F15" s="215"/>
      <c r="G15" s="216"/>
    </row>
    <row r="16" spans="1:24">
      <c r="B16" s="200" t="s">
        <v>103</v>
      </c>
      <c r="C16" s="201"/>
      <c r="D16" s="214" t="str">
        <f>FORMULARIO!B5</f>
        <v>2021-08-05</v>
      </c>
      <c r="E16" s="215"/>
      <c r="F16" s="215"/>
      <c r="G16" s="216"/>
    </row>
    <row r="17" spans="1:24">
      <c r="B17" s="27"/>
      <c r="G17" s="28"/>
    </row>
    <row r="18" spans="1:24">
      <c r="B18" s="200" t="s">
        <v>104</v>
      </c>
      <c r="C18" s="201"/>
      <c r="D18" s="33">
        <f>+SIMULACIÓN!E16</f>
        <v>690000</v>
      </c>
      <c r="E18" s="201" t="s">
        <v>105</v>
      </c>
      <c r="F18" s="201"/>
      <c r="G18" s="34">
        <f>+SUM(E31:E54)</f>
        <v>34522.767622198</v>
      </c>
    </row>
    <row r="19" spans="1:24">
      <c r="B19" s="200" t="s">
        <v>81</v>
      </c>
      <c r="C19" s="201"/>
      <c r="D19" s="33">
        <f>+G19*19%</f>
        <v>1330</v>
      </c>
      <c r="E19" s="201" t="s">
        <v>77</v>
      </c>
      <c r="F19" s="201"/>
      <c r="G19" s="34">
        <f>SIMULACIÓN!E18</f>
        <v>7000</v>
      </c>
      <c r="Q19" s="35"/>
      <c r="R19" s="32"/>
      <c r="U19" s="36"/>
      <c r="V19" s="4"/>
      <c r="W19" s="36"/>
    </row>
    <row r="20" spans="1:24">
      <c r="B20" s="37"/>
      <c r="C20" s="38"/>
      <c r="D20" s="39"/>
      <c r="E20" s="201" t="s">
        <v>78</v>
      </c>
      <c r="F20" s="201"/>
      <c r="G20" s="34">
        <f>SIMULACIÓN!E19</f>
        <v>13000</v>
      </c>
      <c r="U20" s="36"/>
      <c r="V20" s="4"/>
      <c r="W20" s="36"/>
    </row>
    <row r="21" spans="1:24">
      <c r="B21" s="37"/>
      <c r="C21" s="38"/>
      <c r="D21" s="39"/>
      <c r="E21" s="201" t="s">
        <v>106</v>
      </c>
      <c r="F21" s="201"/>
      <c r="G21" s="34">
        <f>SIMULACIÓN!E20</f>
        <v>0</v>
      </c>
      <c r="R21" s="32"/>
      <c r="U21" s="36"/>
      <c r="V21" s="4"/>
      <c r="W21" s="36"/>
    </row>
    <row r="22" spans="1:24">
      <c r="B22" s="37"/>
      <c r="C22" s="38"/>
      <c r="D22" s="39"/>
      <c r="E22" s="201" t="s">
        <v>80</v>
      </c>
      <c r="F22" s="201"/>
      <c r="G22" s="34">
        <f>SIMULACIÓN!E21</f>
        <v>0</v>
      </c>
      <c r="V22" s="18"/>
      <c r="W22" s="36"/>
    </row>
    <row r="23" spans="1:24" customHeight="1" ht="15.75">
      <c r="B23" s="200" t="s">
        <v>107</v>
      </c>
      <c r="C23" s="201"/>
      <c r="D23" s="40">
        <f>+D18+SUM(G18:G22)+D19</f>
        <v>745852.7676222</v>
      </c>
      <c r="E23" s="221"/>
      <c r="F23" s="221"/>
      <c r="G23" s="41"/>
    </row>
    <row r="24" spans="1:24" customHeight="1" ht="15.75"/>
    <row r="25" spans="1:24" customHeight="1" ht="19.5">
      <c r="B25" s="209" t="s">
        <v>108</v>
      </c>
      <c r="C25" s="210"/>
      <c r="D25" s="211"/>
      <c r="E25" s="9"/>
      <c r="F25" s="212"/>
      <c r="G25" s="213"/>
    </row>
    <row r="26" spans="1:24" customHeight="1" ht="15.75">
      <c r="B26" s="42"/>
      <c r="C26" s="43"/>
      <c r="D26" s="43"/>
      <c r="G26" s="6"/>
    </row>
    <row r="27" spans="1:24">
      <c r="B27" s="200" t="s">
        <v>109</v>
      </c>
      <c r="C27" s="201"/>
      <c r="D27" s="44">
        <f>+SIMULACIÓN!E17</f>
        <v>4</v>
      </c>
      <c r="G27" s="6"/>
    </row>
    <row r="28" spans="1:24">
      <c r="B28" s="200" t="s">
        <v>85</v>
      </c>
      <c r="C28" s="201"/>
      <c r="D28" s="33">
        <f>+SIMULACIÓN!E29</f>
        <v>745852.7676222</v>
      </c>
      <c r="G28" s="6"/>
    </row>
    <row r="29" spans="1:24">
      <c r="B29" s="7"/>
      <c r="G29" s="6"/>
    </row>
    <row r="30" spans="1:24">
      <c r="B30" s="128" t="s">
        <v>110</v>
      </c>
      <c r="C30" s="134" t="s">
        <v>76</v>
      </c>
      <c r="D30" s="134" t="s">
        <v>91</v>
      </c>
      <c r="E30" s="134" t="s">
        <v>92</v>
      </c>
      <c r="F30" s="134" t="s">
        <v>93</v>
      </c>
      <c r="G30" s="138" t="s">
        <v>94</v>
      </c>
    </row>
    <row r="31" spans="1:24">
      <c r="B31" s="45">
        <f>EDATE($D$16,1)</f>
        <v>44444</v>
      </c>
      <c r="C31" s="135">
        <v>1</v>
      </c>
      <c r="D31" s="46">
        <f>+SIMULACIÓN!E34</f>
        <v>186463.19190555</v>
      </c>
      <c r="E31" s="132">
        <f>+SIMULACIÓN!F34</f>
        <v>13678.847196786</v>
      </c>
      <c r="F31" s="132">
        <f>+SIMULACIÓN!G34</f>
        <v>172784.34470876</v>
      </c>
      <c r="G31" s="48">
        <f>+SIMULACIÓN!H34</f>
        <v>538545.65529124</v>
      </c>
    </row>
    <row r="32" spans="1:24">
      <c r="B32" s="45">
        <f>EDATE(B31,1)</f>
        <v>44474</v>
      </c>
      <c r="C32" s="136">
        <f>C31+1</f>
        <v>2</v>
      </c>
      <c r="D32" s="46">
        <f>+SIMULACIÓN!E35</f>
        <v>186463.19190555</v>
      </c>
      <c r="E32" s="133">
        <f>+SIMULACIÓN!F35</f>
        <v>10356.21122014</v>
      </c>
      <c r="F32" s="133">
        <f>+SIMULACIÓN!G35</f>
        <v>176106.98068541</v>
      </c>
      <c r="G32" s="48">
        <f>+SIMULACIÓN!H35</f>
        <v>362438.67460583</v>
      </c>
    </row>
    <row r="33" spans="1:24">
      <c r="B33" s="45">
        <f>EDATE(B32,1)</f>
        <v>44505</v>
      </c>
      <c r="C33" s="136">
        <f>C32+1</f>
        <v>3</v>
      </c>
      <c r="D33" s="46">
        <f>+SIMULACIÓN!E36</f>
        <v>186463.19190555</v>
      </c>
      <c r="E33" s="133">
        <f>+SIMULACIÓN!F36</f>
        <v>6969.6810877354</v>
      </c>
      <c r="F33" s="133">
        <f>+SIMULACIÓN!G36</f>
        <v>179493.51081781</v>
      </c>
      <c r="G33" s="48">
        <f>+SIMULACIÓN!H36</f>
        <v>182945.16378801</v>
      </c>
      <c r="R33" s="49"/>
      <c r="S33" s="49"/>
      <c r="T33" s="49"/>
      <c r="U33" s="49"/>
    </row>
    <row r="34" spans="1:24">
      <c r="B34" s="45">
        <f>EDATE(B33,1)</f>
        <v>44535</v>
      </c>
      <c r="C34" s="136">
        <f>C33+1</f>
        <v>4</v>
      </c>
      <c r="D34" s="46">
        <f>+SIMULACIÓN!E37</f>
        <v>186463.19190555</v>
      </c>
      <c r="E34" s="133">
        <f>+SIMULACIÓN!F37</f>
        <v>3518.0281175365</v>
      </c>
      <c r="F34" s="133">
        <f>+SIMULACIÓN!G37</f>
        <v>182945.16378801</v>
      </c>
      <c r="G34" s="48">
        <f>+SIMULACIÓN!H37</f>
        <v>1.746229827404E-10</v>
      </c>
      <c r="R34" s="18"/>
      <c r="S34" s="18"/>
      <c r="T34" s="50"/>
      <c r="U34" s="50"/>
    </row>
    <row r="35" spans="1:24">
      <c r="B35" s="45">
        <f>EDATE(B34,1)</f>
        <v>44566</v>
      </c>
      <c r="C35" s="136">
        <f>C34+1</f>
        <v>5</v>
      </c>
      <c r="D35" s="46" t="str">
        <f>+SIMULACIÓN!E38</f>
        <v>-</v>
      </c>
      <c r="E35" s="133" t="str">
        <f>+SIMULACIÓN!F38</f>
        <v>-</v>
      </c>
      <c r="F35" s="133" t="str">
        <f>+SIMULACIÓN!G38</f>
        <v>-</v>
      </c>
      <c r="G35" s="48" t="str">
        <f>+SIMULACIÓN!H38</f>
        <v>-</v>
      </c>
      <c r="R35" s="18"/>
      <c r="S35" s="18"/>
      <c r="T35" s="50"/>
      <c r="U35" s="50"/>
    </row>
    <row r="36" spans="1:24">
      <c r="B36" s="45">
        <f>EDATE(B35,1)</f>
        <v>44597</v>
      </c>
      <c r="C36" s="136">
        <f>C35+1</f>
        <v>6</v>
      </c>
      <c r="D36" s="46" t="str">
        <f>+SIMULACIÓN!E39</f>
        <v>-</v>
      </c>
      <c r="E36" s="133" t="str">
        <f>+SIMULACIÓN!F39</f>
        <v>-</v>
      </c>
      <c r="F36" s="133" t="str">
        <f>+SIMULACIÓN!G39</f>
        <v>-</v>
      </c>
      <c r="G36" s="48" t="str">
        <f>+SIMULACIÓN!H39</f>
        <v>-</v>
      </c>
      <c r="R36" s="18"/>
      <c r="S36" s="18"/>
      <c r="T36" s="50"/>
      <c r="U36" s="50"/>
    </row>
    <row r="37" spans="1:24">
      <c r="B37" s="45">
        <f>EDATE(B36,1)</f>
        <v>44625</v>
      </c>
      <c r="C37" s="136">
        <f>C36+1</f>
        <v>7</v>
      </c>
      <c r="D37" s="46" t="str">
        <f>+SIMULACIÓN!E40</f>
        <v>-</v>
      </c>
      <c r="E37" s="133" t="str">
        <f>+SIMULACIÓN!F40</f>
        <v>-</v>
      </c>
      <c r="F37" s="133" t="str">
        <f>+SIMULACIÓN!G40</f>
        <v>-</v>
      </c>
      <c r="G37" s="48" t="str">
        <f>+SIMULACIÓN!H40</f>
        <v>-</v>
      </c>
      <c r="R37" s="18"/>
      <c r="S37" s="18"/>
      <c r="T37" s="50"/>
      <c r="U37" s="50"/>
    </row>
    <row r="38" spans="1:24">
      <c r="B38" s="45">
        <f>EDATE(B37,1)</f>
        <v>44656</v>
      </c>
      <c r="C38" s="136">
        <f>C37+1</f>
        <v>8</v>
      </c>
      <c r="D38" s="46" t="str">
        <f>+SIMULACIÓN!E41</f>
        <v>-</v>
      </c>
      <c r="E38" s="133" t="str">
        <f>+SIMULACIÓN!F41</f>
        <v>-</v>
      </c>
      <c r="F38" s="133" t="str">
        <f>+SIMULACIÓN!G41</f>
        <v>-</v>
      </c>
      <c r="G38" s="48" t="str">
        <f>+SIMULACIÓN!H41</f>
        <v>-</v>
      </c>
      <c r="T38" s="51"/>
      <c r="U38" s="51"/>
    </row>
    <row r="39" spans="1:24">
      <c r="B39" s="45">
        <f>EDATE(B38,1)</f>
        <v>44686</v>
      </c>
      <c r="C39" s="136">
        <f>C38+1</f>
        <v>9</v>
      </c>
      <c r="D39" s="46" t="str">
        <f>+SIMULACIÓN!E42</f>
        <v>-</v>
      </c>
      <c r="E39" s="133" t="str">
        <f>+SIMULACIÓN!F42</f>
        <v>-</v>
      </c>
      <c r="F39" s="133" t="str">
        <f>+SIMULACIÓN!G42</f>
        <v>-</v>
      </c>
      <c r="G39" s="48" t="str">
        <f>+SIMULACIÓN!H42</f>
        <v>-</v>
      </c>
    </row>
    <row r="40" spans="1:24">
      <c r="B40" s="45">
        <f>EDATE(B39,1)</f>
        <v>44717</v>
      </c>
      <c r="C40" s="136">
        <f>C39+1</f>
        <v>10</v>
      </c>
      <c r="D40" s="46" t="str">
        <f>+SIMULACIÓN!E43</f>
        <v>-</v>
      </c>
      <c r="E40" s="133" t="str">
        <f>+SIMULACIÓN!F43</f>
        <v>-</v>
      </c>
      <c r="F40" s="133" t="str">
        <f>+SIMULACIÓN!G43</f>
        <v>-</v>
      </c>
      <c r="G40" s="48" t="str">
        <f>+SIMULACIÓN!H43</f>
        <v>-</v>
      </c>
      <c r="R40" s="4"/>
      <c r="S40" s="52"/>
    </row>
    <row r="41" spans="1:24">
      <c r="B41" s="45">
        <f>EDATE(B40,1)</f>
        <v>44747</v>
      </c>
      <c r="C41" s="136">
        <f>C40+1</f>
        <v>11</v>
      </c>
      <c r="D41" s="46" t="str">
        <f>+SIMULACIÓN!E44</f>
        <v>-</v>
      </c>
      <c r="E41" s="133" t="str">
        <f>+SIMULACIÓN!F44</f>
        <v>-</v>
      </c>
      <c r="F41" s="133" t="str">
        <f>+SIMULACIÓN!G44</f>
        <v>-</v>
      </c>
      <c r="G41" s="48" t="str">
        <f>+SIMULACIÓN!H44</f>
        <v>-</v>
      </c>
      <c r="R41" s="4"/>
      <c r="S41" s="52"/>
    </row>
    <row r="42" spans="1:24">
      <c r="B42" s="45">
        <f>EDATE(B41,1)</f>
        <v>44778</v>
      </c>
      <c r="C42" s="136">
        <f>C41+1</f>
        <v>12</v>
      </c>
      <c r="D42" s="46" t="str">
        <f>+SIMULACIÓN!E45</f>
        <v>-</v>
      </c>
      <c r="E42" s="133" t="str">
        <f>+SIMULACIÓN!F45</f>
        <v>-</v>
      </c>
      <c r="F42" s="133" t="str">
        <f>+SIMULACIÓN!G45</f>
        <v>-</v>
      </c>
      <c r="G42" s="48" t="str">
        <f>+SIMULACIÓN!H45</f>
        <v>-</v>
      </c>
      <c r="R42" s="4"/>
      <c r="S42" s="52"/>
    </row>
    <row r="43" spans="1:24">
      <c r="B43" s="45">
        <f>EDATE(B42,1)</f>
        <v>44809</v>
      </c>
      <c r="C43" s="136">
        <f>C42+1</f>
        <v>13</v>
      </c>
      <c r="D43" s="46" t="str">
        <f>+SIMULACIÓN!E46</f>
        <v>-</v>
      </c>
      <c r="E43" s="133" t="str">
        <f>+SIMULACIÓN!F46</f>
        <v>-</v>
      </c>
      <c r="F43" s="133" t="str">
        <f>+SIMULACIÓN!G46</f>
        <v>-</v>
      </c>
      <c r="G43" s="48" t="str">
        <f>+SIMULACIÓN!H46</f>
        <v>-</v>
      </c>
      <c r="R43" s="4"/>
      <c r="S43" s="52"/>
    </row>
    <row r="44" spans="1:24">
      <c r="B44" s="45">
        <f>EDATE(B43,1)</f>
        <v>44839</v>
      </c>
      <c r="C44" s="136">
        <f>C43+1</f>
        <v>14</v>
      </c>
      <c r="D44" s="46" t="str">
        <f>+SIMULACIÓN!E47</f>
        <v>-</v>
      </c>
      <c r="E44" s="133" t="str">
        <f>+SIMULACIÓN!F47</f>
        <v>-</v>
      </c>
      <c r="F44" s="133" t="str">
        <f>+SIMULACIÓN!G47</f>
        <v>-</v>
      </c>
      <c r="G44" s="48" t="str">
        <f>+SIMULACIÓN!H47</f>
        <v>-</v>
      </c>
      <c r="R44" s="4"/>
      <c r="S44" s="52"/>
    </row>
    <row r="45" spans="1:24">
      <c r="B45" s="45">
        <f>EDATE(B44,1)</f>
        <v>44870</v>
      </c>
      <c r="C45" s="136">
        <f>C44+1</f>
        <v>15</v>
      </c>
      <c r="D45" s="46" t="str">
        <f>+SIMULACIÓN!E48</f>
        <v>-</v>
      </c>
      <c r="E45" s="133" t="str">
        <f>+SIMULACIÓN!F48</f>
        <v>-</v>
      </c>
      <c r="F45" s="133" t="str">
        <f>+SIMULACIÓN!G48</f>
        <v>-</v>
      </c>
      <c r="G45" s="48" t="str">
        <f>+SIMULACIÓN!H48</f>
        <v>-</v>
      </c>
      <c r="R45" s="4"/>
      <c r="S45" s="52"/>
    </row>
    <row r="46" spans="1:24">
      <c r="B46" s="45">
        <f>EDATE(B45,1)</f>
        <v>44900</v>
      </c>
      <c r="C46" s="136">
        <f>C45+1</f>
        <v>16</v>
      </c>
      <c r="D46" s="46" t="str">
        <f>+SIMULACIÓN!E49</f>
        <v>-</v>
      </c>
      <c r="E46" s="133" t="str">
        <f>+SIMULACIÓN!F49</f>
        <v>-</v>
      </c>
      <c r="F46" s="133" t="str">
        <f>+SIMULACIÓN!G49</f>
        <v>-</v>
      </c>
      <c r="G46" s="48" t="str">
        <f>+SIMULACIÓN!H49</f>
        <v>-</v>
      </c>
      <c r="R46" s="4"/>
      <c r="S46" s="52"/>
    </row>
    <row r="47" spans="1:24">
      <c r="B47" s="45">
        <f>EDATE(B46,1)</f>
        <v>44931</v>
      </c>
      <c r="C47" s="136">
        <f>C46+1</f>
        <v>17</v>
      </c>
      <c r="D47" s="46" t="str">
        <f>+SIMULACIÓN!E50</f>
        <v>-</v>
      </c>
      <c r="E47" s="133" t="str">
        <f>+SIMULACIÓN!F50</f>
        <v>-</v>
      </c>
      <c r="F47" s="133" t="str">
        <f>+SIMULACIÓN!G50</f>
        <v>-</v>
      </c>
      <c r="G47" s="48" t="str">
        <f>+SIMULACIÓN!H50</f>
        <v>-</v>
      </c>
      <c r="R47" s="4"/>
      <c r="S47" s="52"/>
    </row>
    <row r="48" spans="1:24">
      <c r="B48" s="45">
        <f>EDATE(B47,1)</f>
        <v>44962</v>
      </c>
      <c r="C48" s="136">
        <f>C47+1</f>
        <v>18</v>
      </c>
      <c r="D48" s="46" t="str">
        <f>+SIMULACIÓN!E51</f>
        <v>-</v>
      </c>
      <c r="E48" s="133" t="str">
        <f>+SIMULACIÓN!F51</f>
        <v>-</v>
      </c>
      <c r="F48" s="133" t="str">
        <f>+SIMULACIÓN!G51</f>
        <v>-</v>
      </c>
      <c r="G48" s="48" t="str">
        <f>+SIMULACIÓN!H51</f>
        <v>-</v>
      </c>
      <c r="R48" s="4"/>
      <c r="S48" s="52"/>
    </row>
    <row r="49" spans="1:24">
      <c r="B49" s="45">
        <f>EDATE(B48,1)</f>
        <v>44990</v>
      </c>
      <c r="C49" s="136">
        <f>C48+1</f>
        <v>19</v>
      </c>
      <c r="D49" s="133" t="str">
        <f>+SIMULACIÓN!E52</f>
        <v>-</v>
      </c>
      <c r="E49" s="133" t="str">
        <f>+SIMULACIÓN!F52</f>
        <v>-</v>
      </c>
      <c r="F49" s="133" t="str">
        <f>+SIMULACIÓN!G52</f>
        <v>-</v>
      </c>
      <c r="G49" s="137" t="str">
        <f>+SIMULACIÓN!H52</f>
        <v>-</v>
      </c>
      <c r="R49" s="4"/>
      <c r="S49" s="52"/>
    </row>
    <row r="50" spans="1:24">
      <c r="B50" s="45">
        <f>EDATE(B49,1)</f>
        <v>45021</v>
      </c>
      <c r="C50" s="136">
        <f>C49+1</f>
        <v>20</v>
      </c>
      <c r="D50" s="133" t="str">
        <f>+SIMULACIÓN!E53</f>
        <v>-</v>
      </c>
      <c r="E50" s="133" t="str">
        <f>+SIMULACIÓN!F53</f>
        <v>-</v>
      </c>
      <c r="F50" s="133" t="str">
        <f>+SIMULACIÓN!G53</f>
        <v>-</v>
      </c>
      <c r="G50" s="137" t="str">
        <f>+SIMULACIÓN!H53</f>
        <v>-</v>
      </c>
      <c r="R50" s="4"/>
      <c r="S50" s="52"/>
    </row>
    <row r="51" spans="1:24">
      <c r="B51" s="45">
        <f>EDATE(B50,1)</f>
        <v>45051</v>
      </c>
      <c r="C51" s="136">
        <f>C50+1</f>
        <v>21</v>
      </c>
      <c r="D51" s="133" t="str">
        <f>+SIMULACIÓN!E54</f>
        <v>-</v>
      </c>
      <c r="E51" s="133" t="str">
        <f>+SIMULACIÓN!F54</f>
        <v>-</v>
      </c>
      <c r="F51" s="133" t="str">
        <f>+SIMULACIÓN!G54</f>
        <v>-</v>
      </c>
      <c r="G51" s="137" t="str">
        <f>+SIMULACIÓN!H54</f>
        <v>-</v>
      </c>
      <c r="R51" s="4"/>
      <c r="S51" s="52"/>
    </row>
    <row r="52" spans="1:24">
      <c r="B52" s="45">
        <f>EDATE(B51,1)</f>
        <v>45082</v>
      </c>
      <c r="C52" s="136">
        <f>C51+1</f>
        <v>22</v>
      </c>
      <c r="D52" s="133" t="str">
        <f>+SIMULACIÓN!E55</f>
        <v>-</v>
      </c>
      <c r="E52" s="133" t="str">
        <f>+SIMULACIÓN!F55</f>
        <v>-</v>
      </c>
      <c r="F52" s="133" t="str">
        <f>+SIMULACIÓN!G55</f>
        <v>-</v>
      </c>
      <c r="G52" s="137" t="str">
        <f>+SIMULACIÓN!H55</f>
        <v>-</v>
      </c>
      <c r="R52" s="4"/>
      <c r="S52" s="52"/>
    </row>
    <row r="53" spans="1:24">
      <c r="B53" s="45">
        <f>EDATE(B52,1)</f>
        <v>45112</v>
      </c>
      <c r="C53" s="136">
        <f>C52+1</f>
        <v>23</v>
      </c>
      <c r="D53" s="133" t="str">
        <f>+SIMULACIÓN!E56</f>
        <v>-</v>
      </c>
      <c r="E53" s="133" t="str">
        <f>+SIMULACIÓN!F56</f>
        <v>-</v>
      </c>
      <c r="F53" s="133" t="str">
        <f>+SIMULACIÓN!G56</f>
        <v>-</v>
      </c>
      <c r="G53" s="137" t="str">
        <f>+SIMULACIÓN!H56</f>
        <v>-</v>
      </c>
      <c r="R53" s="4"/>
      <c r="S53" s="52"/>
    </row>
    <row r="54" spans="1:24">
      <c r="B54" s="45">
        <f>EDATE(B53,1)</f>
        <v>45143</v>
      </c>
      <c r="C54" s="136">
        <f>C53+1</f>
        <v>24</v>
      </c>
      <c r="D54" s="133" t="str">
        <f>+SIMULACIÓN!E57</f>
        <v>-</v>
      </c>
      <c r="E54" s="133" t="str">
        <f>+SIMULACIÓN!F57</f>
        <v>-</v>
      </c>
      <c r="F54" s="133" t="str">
        <f>+SIMULACIÓN!G57</f>
        <v>-</v>
      </c>
      <c r="G54" s="137" t="str">
        <f>+SIMULACIÓN!H57</f>
        <v>-</v>
      </c>
      <c r="R54" s="4"/>
      <c r="S54" s="52"/>
    </row>
    <row r="55" spans="1:24">
      <c r="B55" s="128" t="s">
        <v>89</v>
      </c>
      <c r="C55" s="129"/>
      <c r="D55" s="131">
        <f>+SUM(D31:D54)</f>
        <v>745852.7676222</v>
      </c>
      <c r="E55" s="129"/>
      <c r="F55" s="129"/>
      <c r="G55" s="130"/>
    </row>
    <row r="56" spans="1:24">
      <c r="D56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C27"/>
    <mergeCell ref="B28:C28"/>
    <mergeCell ref="B25:D25"/>
    <mergeCell ref="F25:G25"/>
    <mergeCell ref="B18:C18"/>
    <mergeCell ref="E18:F18"/>
    <mergeCell ref="B19:C19"/>
    <mergeCell ref="E19:F19"/>
    <mergeCell ref="E20:F20"/>
    <mergeCell ref="E21:F21"/>
    <mergeCell ref="E22:F22"/>
    <mergeCell ref="B23:C23"/>
    <mergeCell ref="E23:F23"/>
    <mergeCell ref="B13:C13"/>
    <mergeCell ref="D13:G13"/>
    <mergeCell ref="B9:D9"/>
    <mergeCell ref="F9:G9"/>
    <mergeCell ref="B16:C16"/>
    <mergeCell ref="D16:G16"/>
    <mergeCell ref="B14:C14"/>
    <mergeCell ref="D14:G14"/>
    <mergeCell ref="B15:C15"/>
    <mergeCell ref="D15:G15"/>
    <mergeCell ref="B11:C11"/>
    <mergeCell ref="D11:G11"/>
    <mergeCell ref="T11:U11"/>
    <mergeCell ref="B12:C12"/>
    <mergeCell ref="D12:G12"/>
    <mergeCell ref="B3:G3"/>
    <mergeCell ref="B2:G2"/>
    <mergeCell ref="B5:G5"/>
    <mergeCell ref="T9:U9"/>
    <mergeCell ref="T10:U10"/>
  </mergeCells>
  <printOptions gridLines="false" gridLinesSet="true"/>
  <pageMargins left="0.7" right="0.7" top="0.75" bottom="0.75" header="0.3" footer="0.3"/>
  <pageSetup paperSize="1" orientation="portrait" scale="2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FORMULARIO</vt:lpstr>
      <vt:lpstr>SIMULACIÓN</vt:lpstr>
      <vt:lpstr>FACTURACIÓN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2021-08-04T15:11:50-05:00</dcterms:created>
  <dcterms:modified xsi:type="dcterms:W3CDTF">2021-08-06T11:46:32-05:00</dcterms:modified>
  <dc:title/>
  <dc:description/>
  <dc:subject/>
  <cp:keywords/>
  <cp:category/>
</cp:coreProperties>
</file>