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argaVeloz\Projects\rvFleet\rvFleet\TempFiles\"/>
    </mc:Choice>
  </mc:AlternateContent>
  <bookViews>
    <workbookView xWindow="0" yWindow="0" windowWidth="21576" windowHeight="8136"/>
  </bookViews>
  <sheets>
    <sheet name="Hoja1" sheetId="1" r:id="rId1"/>
  </sheets>
  <externalReferences>
    <externalReference r:id="rId2"/>
  </externalReferences>
  <definedNames>
    <definedName name="_xlnm._FilterDatabase" localSheetId="0" hidden="1">Hoja1!$B$1:$N$783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2" i="1"/>
  <c r="G700" i="1" l="1"/>
  <c r="G699" i="1"/>
  <c r="G698" i="1"/>
  <c r="G697" i="1"/>
  <c r="G696" i="1"/>
  <c r="G695" i="1"/>
  <c r="G694" i="1"/>
  <c r="G684" i="1"/>
  <c r="G648" i="1"/>
  <c r="G647" i="1"/>
  <c r="G646" i="1"/>
  <c r="G645" i="1"/>
  <c r="G644" i="1"/>
  <c r="G643" i="1"/>
  <c r="G642" i="1"/>
  <c r="I633" i="1"/>
  <c r="G605" i="1"/>
  <c r="G604" i="1"/>
  <c r="G603" i="1"/>
  <c r="G602" i="1"/>
  <c r="G553" i="1"/>
  <c r="G552" i="1"/>
  <c r="G546" i="1"/>
  <c r="G545" i="1"/>
  <c r="G544" i="1"/>
  <c r="G543" i="1"/>
  <c r="G542" i="1"/>
  <c r="G541" i="1"/>
  <c r="G514" i="1"/>
  <c r="G513" i="1"/>
  <c r="G505" i="1"/>
  <c r="G503" i="1"/>
  <c r="G499" i="1"/>
  <c r="G497" i="1"/>
  <c r="G496" i="1"/>
  <c r="G495" i="1"/>
  <c r="G494" i="1"/>
  <c r="G493" i="1"/>
  <c r="G492" i="1"/>
  <c r="G491" i="1"/>
  <c r="G488" i="1"/>
  <c r="G487" i="1"/>
  <c r="G470" i="1"/>
  <c r="G468" i="1"/>
  <c r="G466" i="1"/>
  <c r="G463" i="1"/>
  <c r="G447" i="1"/>
  <c r="G441" i="1"/>
  <c r="G440" i="1"/>
  <c r="G439" i="1"/>
  <c r="G433" i="1"/>
  <c r="G432" i="1"/>
  <c r="G431" i="1"/>
  <c r="G430" i="1"/>
  <c r="G429" i="1"/>
  <c r="G426" i="1"/>
  <c r="G417" i="1"/>
  <c r="G408" i="1"/>
  <c r="G407" i="1"/>
  <c r="G391" i="1"/>
  <c r="G389" i="1"/>
  <c r="G383" i="1"/>
  <c r="G382" i="1"/>
  <c r="G381" i="1"/>
  <c r="G380" i="1"/>
  <c r="G369" i="1"/>
  <c r="G368" i="1"/>
  <c r="G367" i="1"/>
  <c r="G366" i="1"/>
  <c r="G364" i="1"/>
  <c r="G359" i="1"/>
  <c r="G348" i="1"/>
  <c r="G340" i="1"/>
  <c r="G335" i="1"/>
  <c r="G334" i="1"/>
  <c r="G333" i="1"/>
  <c r="G332" i="1"/>
  <c r="G331" i="1"/>
  <c r="I322" i="1"/>
  <c r="G322" i="1"/>
  <c r="G321" i="1"/>
  <c r="G320" i="1"/>
  <c r="G319" i="1"/>
  <c r="G307" i="1"/>
  <c r="G300" i="1"/>
  <c r="G299" i="1"/>
  <c r="G297" i="1"/>
  <c r="G291" i="1"/>
  <c r="G289" i="1"/>
  <c r="G288" i="1"/>
  <c r="G287" i="1"/>
  <c r="G279" i="1"/>
  <c r="G277" i="1"/>
  <c r="G276" i="1"/>
  <c r="G271" i="1"/>
  <c r="G258" i="1"/>
  <c r="G245" i="1"/>
  <c r="G22" i="1"/>
  <c r="G5" i="1"/>
</calcChain>
</file>

<file path=xl/sharedStrings.xml><?xml version="1.0" encoding="utf-8"?>
<sst xmlns="http://schemas.openxmlformats.org/spreadsheetml/2006/main" count="5117" uniqueCount="1457">
  <si>
    <t>Transferencia</t>
  </si>
  <si>
    <t>REMAUTO</t>
  </si>
  <si>
    <t>000-001-01-00000628</t>
  </si>
  <si>
    <t>Mantenimiento HAA9651</t>
  </si>
  <si>
    <t>HAA9651</t>
  </si>
  <si>
    <t>Mano de obra mecanica</t>
  </si>
  <si>
    <t>CHAHIN</t>
  </si>
  <si>
    <t>001-001-01-00022087</t>
  </si>
  <si>
    <t>(LLANTAS DE LANTIJER) Alineamiento y balanceo (Llantas GY, compradas a Jantijer)</t>
  </si>
  <si>
    <t>Llantas (Ali+Bal)</t>
  </si>
  <si>
    <t>Llantas de YANTIJER</t>
  </si>
  <si>
    <t>Tarj.Corflo | Isra</t>
  </si>
  <si>
    <t>Sol y car</t>
  </si>
  <si>
    <t>000-001-01-00021905</t>
  </si>
  <si>
    <t>1 OKOSO (Zapatas)</t>
  </si>
  <si>
    <t>Factura 000-001-01-00021905 (9-Sept 2020)</t>
  </si>
  <si>
    <t>000-001-01-00000641</t>
  </si>
  <si>
    <t>000-001-01-00022533</t>
  </si>
  <si>
    <t xml:space="preserve"> 2 Rectificado de discos de freno delantero/2 limpia parabrisas</t>
  </si>
  <si>
    <t>Fact ...00022533 (6-Nov 2020) L 19,386.70</t>
  </si>
  <si>
    <t>000-001-01-00113069</t>
  </si>
  <si>
    <t>Lavado de vehiculos HAA9651</t>
  </si>
  <si>
    <t>Lavado y limpieza</t>
  </si>
  <si>
    <t>Un solo pago TARJ.CORFLO: L 2,310</t>
  </si>
  <si>
    <t>000-001-01-00000653</t>
  </si>
  <si>
    <t>Alan padilla</t>
  </si>
  <si>
    <t>Corporacion Flores</t>
  </si>
  <si>
    <t>012-001-01-00009159</t>
  </si>
  <si>
    <t>2 BALINEAS 2 SELLOS</t>
  </si>
  <si>
    <t>Direccion y amortiguadores</t>
  </si>
  <si>
    <t>Queda 1 juego para inventario</t>
  </si>
  <si>
    <t>000-001-01-00024900</t>
  </si>
  <si>
    <t>1 D976 PASTILLAS/1 FILTRO DE AIRE/ 1 FILTRO CABINA</t>
  </si>
  <si>
    <t>Factura 24900 19-Feb (L. 8,205.43)</t>
  </si>
  <si>
    <t>001-001-01-00025417</t>
  </si>
  <si>
    <t>Llantas 265/65R17 Goodyear WRANGLER DURATRAC</t>
  </si>
  <si>
    <t>006-002-01-03917483</t>
  </si>
  <si>
    <t>Combustible PDZ3296</t>
  </si>
  <si>
    <t>Combustible</t>
  </si>
  <si>
    <t>000-001-01-00000706</t>
  </si>
  <si>
    <t xml:space="preserve"> 1 Jueg de zapata, 1 jueg de pastillas, 1 Filtro de aire, cabina, 1 amortiguador Tokiko</t>
  </si>
  <si>
    <t>Varios</t>
  </si>
  <si>
    <t>1 Bomba auxiliar freno, 1 liq de freno</t>
  </si>
  <si>
    <t>000-019-01-00006471</t>
  </si>
  <si>
    <t>2 cruz de cardan</t>
  </si>
  <si>
    <t>Transmision-caja y diferenciales</t>
  </si>
  <si>
    <t>Recibo</t>
  </si>
  <si>
    <t>Pago deducible cambio de VIDRIO FRONTAL HAA9651, Taller de pintura TOYOTA</t>
  </si>
  <si>
    <t>Vidrio-Pintura y carroceria</t>
  </si>
  <si>
    <t>004-001-01-00675527</t>
  </si>
  <si>
    <t>Combustible HAA9651</t>
  </si>
  <si>
    <t>001-001-01-00026881</t>
  </si>
  <si>
    <t>Alineamiento y balanceo</t>
  </si>
  <si>
    <t>000-001-01-00000743</t>
  </si>
  <si>
    <t>Diana Lagos</t>
  </si>
  <si>
    <t>Aire acondicionado</t>
  </si>
  <si>
    <t>Baterias</t>
  </si>
  <si>
    <t>Bujes/hules de direccion</t>
  </si>
  <si>
    <t>Herramientas</t>
  </si>
  <si>
    <t>Kit de embrague</t>
  </si>
  <si>
    <t>Lubricantes</t>
  </si>
  <si>
    <t>Motor y sistema de inyeccion</t>
  </si>
  <si>
    <t>Seguridad y gps</t>
  </si>
  <si>
    <t>Tiempo KIT</t>
  </si>
  <si>
    <t>Taller Barahona</t>
  </si>
  <si>
    <t>REFRIJET</t>
  </si>
  <si>
    <t>Super repuestos</t>
  </si>
  <si>
    <t>Autorepuestos</t>
  </si>
  <si>
    <t>Larach y CIA</t>
  </si>
  <si>
    <t>Agencia de balineras</t>
  </si>
  <si>
    <t>MACDEL EXPRESS</t>
  </si>
  <si>
    <t>Vidrios y accesorios carrasco</t>
  </si>
  <si>
    <t>Centro de serv SHEMA</t>
  </si>
  <si>
    <t>MULTISAS</t>
  </si>
  <si>
    <t>Fecha Fact.</t>
  </si>
  <si>
    <t>Pagó</t>
  </si>
  <si>
    <t>Empresa</t>
  </si>
  <si>
    <t>No. De factura</t>
  </si>
  <si>
    <t>detalle factura</t>
  </si>
  <si>
    <t>Valor</t>
  </si>
  <si>
    <t>Vehiculo</t>
  </si>
  <si>
    <t>KM</t>
  </si>
  <si>
    <t>Rubro-parte</t>
  </si>
  <si>
    <t>Ent a ADMON</t>
  </si>
  <si>
    <t>Obaservacion</t>
  </si>
  <si>
    <t>Luis Perez</t>
  </si>
  <si>
    <t>Autocar</t>
  </si>
  <si>
    <t>000-001-01-00025537</t>
  </si>
  <si>
    <t>MegaGrey/Velomoy/Desengrasante</t>
  </si>
  <si>
    <t>M276670</t>
  </si>
  <si>
    <t>Otros</t>
  </si>
  <si>
    <t>&lt; 2019</t>
  </si>
  <si>
    <t>YONKER ANDINO</t>
  </si>
  <si>
    <t>Usanda</t>
  </si>
  <si>
    <t>Cremayera de hilux 2012</t>
  </si>
  <si>
    <t>PDG7426</t>
  </si>
  <si>
    <t>N/D</t>
  </si>
  <si>
    <t>003-001-01-001882919</t>
  </si>
  <si>
    <t>Pastillas de Freno Del/Rotor de fren del</t>
  </si>
  <si>
    <t>Frenos DELANTEROS</t>
  </si>
  <si>
    <t>1 kit de tiempo</t>
  </si>
  <si>
    <t>PDZ3311</t>
  </si>
  <si>
    <t>2 rectificados</t>
  </si>
  <si>
    <t>Frenos varios</t>
  </si>
  <si>
    <t>Maxi Repuestos</t>
  </si>
  <si>
    <t>000-001-01-00007713</t>
  </si>
  <si>
    <t>1 Bota flecha,1 pow honda, 1 grasa grafitada</t>
  </si>
  <si>
    <t>000-001-01-00007705</t>
  </si>
  <si>
    <t>2 gal 15w40 castrol/filtro aceite y aire</t>
  </si>
  <si>
    <t>Lubricantes y liquidos</t>
  </si>
  <si>
    <t xml:space="preserve"> 1 kit de tiempo</t>
  </si>
  <si>
    <t>PDZ3293</t>
  </si>
  <si>
    <t>PDZ3295</t>
  </si>
  <si>
    <t>000-001-01-00007729</t>
  </si>
  <si>
    <t>3 Gal 80w90 val, 4 pintas powe honda, Filtro aire ac</t>
  </si>
  <si>
    <t>HAB2036</t>
  </si>
  <si>
    <t>000-001-01-00007728</t>
  </si>
  <si>
    <t>Filtro aire ac, 8 Abrazaderas</t>
  </si>
  <si>
    <t>Filtros</t>
  </si>
  <si>
    <t>3 rectificados</t>
  </si>
  <si>
    <t>Filtro aire, cab, 4 power honda, 2 Gal 80w90 val, parabrisa 18/20</t>
  </si>
  <si>
    <t>Materiales varios</t>
  </si>
  <si>
    <t>Filtro de Aire y a/c</t>
  </si>
  <si>
    <t>2 discos Okoso/2 Rectificados</t>
  </si>
  <si>
    <t>000-001-01-00007785</t>
  </si>
  <si>
    <t>2 parabrisas 18/20 aerofit</t>
  </si>
  <si>
    <t>000-019-01-00003081</t>
  </si>
  <si>
    <t>Prensa/Disco/Balinera</t>
  </si>
  <si>
    <t>000-019-01-00003095</t>
  </si>
  <si>
    <t>Soporte</t>
  </si>
  <si>
    <t>PDZ3286</t>
  </si>
  <si>
    <t>Soportes motor y caja</t>
  </si>
  <si>
    <t xml:space="preserve">Enrique </t>
  </si>
  <si>
    <t>7871-7877</t>
  </si>
  <si>
    <t>Filtro AIRE Y CABINA / 1 soporte motor</t>
  </si>
  <si>
    <t>Walter R</t>
  </si>
  <si>
    <t>Distribuidora de llantas y Rines</t>
  </si>
  <si>
    <t>002-001-01-00000767</t>
  </si>
  <si>
    <t>4 llantas dunlop 245/65R17</t>
  </si>
  <si>
    <t>PDZ3310</t>
  </si>
  <si>
    <t>003-001-01-00186757</t>
  </si>
  <si>
    <t>Pastillas freno/Term cremay/Esparrago/tuerca</t>
  </si>
  <si>
    <t>000-001-01-00007969</t>
  </si>
  <si>
    <t>Filtro de Aire/Cabina/aceite</t>
  </si>
  <si>
    <t>HAT5998</t>
  </si>
  <si>
    <t>003-001-01-00186213</t>
  </si>
  <si>
    <t>Pastillas de Freno Del</t>
  </si>
  <si>
    <t>003-001-01-00186214</t>
  </si>
  <si>
    <t>2 amortiguadores del</t>
  </si>
  <si>
    <t>Amortiguadores DELANTEROS</t>
  </si>
  <si>
    <t>000-001-01-00008028</t>
  </si>
  <si>
    <t>Filtro de Aire/Cabina</t>
  </si>
  <si>
    <t>Isra/AT</t>
  </si>
  <si>
    <t>Texaco lomas</t>
  </si>
  <si>
    <t>Combustible PDZ3310_KM:134041</t>
  </si>
  <si>
    <t>Alineamiento</t>
  </si>
  <si>
    <t>000-001-01-00008058</t>
  </si>
  <si>
    <t>Filtro de Aire</t>
  </si>
  <si>
    <t>PDP0681</t>
  </si>
  <si>
    <t>000-017-01-00026418</t>
  </si>
  <si>
    <t>8 Bujes de resorte</t>
  </si>
  <si>
    <t>000-019-01-00003190</t>
  </si>
  <si>
    <t>Buje de tijera/Filtro</t>
  </si>
  <si>
    <t>000-001-01-00008077</t>
  </si>
  <si>
    <t>2 amortiguadores traseros REVE MULTI…</t>
  </si>
  <si>
    <t>003-001-01-00188849</t>
  </si>
  <si>
    <t>Terminal de cremayera….... Filtro de cabina</t>
  </si>
  <si>
    <t>000-001-01-00018468</t>
  </si>
  <si>
    <t xml:space="preserve">2 rectificados </t>
  </si>
  <si>
    <t>002-001-01-00001038</t>
  </si>
  <si>
    <t xml:space="preserve">4 llantas  265/65R17LT_Y ALINEAMIENTO </t>
  </si>
  <si>
    <t>000-001-01-00018467</t>
  </si>
  <si>
    <t>2 OK120 Discos</t>
  </si>
  <si>
    <t>006-002-01-02935342</t>
  </si>
  <si>
    <t>Combustible PDZ3295_KM:152960</t>
  </si>
  <si>
    <t>000-019-01-00003248</t>
  </si>
  <si>
    <t>PDZ3296</t>
  </si>
  <si>
    <t>003-001-01-00188850</t>
  </si>
  <si>
    <t>Ter.Crem/foco de 2 c/sop. Motor/Filtro de aire</t>
  </si>
  <si>
    <t>000-001-01-00008287</t>
  </si>
  <si>
    <t>Filtro Aire/Cabina/3 Gal 80w90 Val.</t>
  </si>
  <si>
    <t>PDZ3289</t>
  </si>
  <si>
    <t>000-019-01-00003268</t>
  </si>
  <si>
    <t>Kit de tiempo/Filtro comb/Term/Coolant/Liq Freno/Pow.Ste.</t>
  </si>
  <si>
    <t>Transf* 3,541.51</t>
  </si>
  <si>
    <t>000-019-01-00003292</t>
  </si>
  <si>
    <t>Interruptor y conector Diferencial/Guachas conicas de satelites/2/4 15w40/limpia para</t>
  </si>
  <si>
    <t>Transf. Neydy/Pago en linea</t>
  </si>
  <si>
    <t>000-019-01-00003318</t>
  </si>
  <si>
    <t>Balinera/sello</t>
  </si>
  <si>
    <t>001-001-01-00008404</t>
  </si>
  <si>
    <t>Parabrisas 18/20 boss</t>
  </si>
  <si>
    <t>000-001-01-0082978</t>
  </si>
  <si>
    <t>PLUS</t>
  </si>
  <si>
    <t>Kia Motors CORPORACION JAAR</t>
  </si>
  <si>
    <t>003-005-01-00009301</t>
  </si>
  <si>
    <t>Filtro de Aceite (Camion kia)</t>
  </si>
  <si>
    <t>HAC0561</t>
  </si>
  <si>
    <t>000-019-01-00003328</t>
  </si>
  <si>
    <t>Espaciador</t>
  </si>
  <si>
    <t>000-001-01-00001454</t>
  </si>
  <si>
    <t>Mangera de alta presion/sellos/limpieza/carga y aceite de compresor</t>
  </si>
  <si>
    <t>006-002-01-03215597</t>
  </si>
  <si>
    <t>Combustible PDZ3289_KM:149,463</t>
  </si>
  <si>
    <t>000-001-01-00018755</t>
  </si>
  <si>
    <t>1 MD976 EVO HILUX</t>
  </si>
  <si>
    <t>000-001-01-00018754</t>
  </si>
  <si>
    <t>000-001-01-00018753</t>
  </si>
  <si>
    <t>1 KB 1150 EVO</t>
  </si>
  <si>
    <t>000-001-01-00018756</t>
  </si>
  <si>
    <t>2 Discos Okoso/1 ZAPATAS/2 Rectificados</t>
  </si>
  <si>
    <t>Frenos TRASEROS</t>
  </si>
  <si>
    <t>006-002-01-03218181</t>
  </si>
  <si>
    <t>Combustible PDZ3293_KM:157,790</t>
  </si>
  <si>
    <t>001-001-01-00019723</t>
  </si>
  <si>
    <t>4 LLANTAS 245/75R17 BF GOODRICH ALL T.</t>
  </si>
  <si>
    <t>Se compro a nombre de PDZ3310/HAA9651 (165,640)</t>
  </si>
  <si>
    <t>000-001-01-00008546</t>
  </si>
  <si>
    <t>3 Lts 85w90 Toyota, 1 filtro aire, 2 Gal ATF VAL.</t>
  </si>
  <si>
    <t>000-019-01-00003369</t>
  </si>
  <si>
    <t>1 Pascon (Filtro de caja )</t>
  </si>
  <si>
    <t>000-001-01-00019017</t>
  </si>
  <si>
    <t>1 MD976 EVO</t>
  </si>
  <si>
    <t>1 Zapata Okoso</t>
  </si>
  <si>
    <t>000-001-01-00008652</t>
  </si>
  <si>
    <t>3 gal. 80w90 Val, 2 parabrisas 18/20 Bosch</t>
  </si>
  <si>
    <t>1 MD976 EVOL</t>
  </si>
  <si>
    <t>2 Rect disco/ 2 Rect tambor</t>
  </si>
  <si>
    <t>Transf+Nota credito</t>
  </si>
  <si>
    <t>000-019-01-00003425</t>
  </si>
  <si>
    <t>2 plato de freno, 4 liq de freno, 1 pog sterr, filtro</t>
  </si>
  <si>
    <t>000-001-01-00001467</t>
  </si>
  <si>
    <t>Limpieza del sistema A/C, cambio de aceite y filtro compresor,limpieza de evaporador y carga de A/C</t>
  </si>
  <si>
    <t>000-001-01-00001477</t>
  </si>
  <si>
    <t>Cambio de Blower de A/C y filtro</t>
  </si>
  <si>
    <t>000-001-01-00008716</t>
  </si>
  <si>
    <t>Filtro ace/1 gal 20w50/borne de baterias/Para16y20/2 gal 80w90</t>
  </si>
  <si>
    <t>PDK1841</t>
  </si>
  <si>
    <t>Suzuki HN PARTES</t>
  </si>
  <si>
    <t>000-001-01-00019100</t>
  </si>
  <si>
    <t>Emp tap valv/Sop motor/Dep hidraulic/CABLE EMBRAG/Kit de Embreg/Flecha trasera</t>
  </si>
  <si>
    <t>001-001-01-00020004</t>
  </si>
  <si>
    <t>002-001-01-00002248</t>
  </si>
  <si>
    <t>4 DUNLOP AT3G 265/65 R17LT + ALINEAMIENTO</t>
  </si>
  <si>
    <t>002-001-01-00002249</t>
  </si>
  <si>
    <t>000-001-01-00008750</t>
  </si>
  <si>
    <t>Soporte Susuki</t>
  </si>
  <si>
    <t>000-019-01-00003460</t>
  </si>
  <si>
    <t>Bateria TOUGH 115AMP</t>
  </si>
  <si>
    <t>000-001-01-00008767</t>
  </si>
  <si>
    <t>2 amrtiguadores del</t>
  </si>
  <si>
    <t>Texaco Loarque</t>
  </si>
  <si>
    <t>000-002-01-00653393</t>
  </si>
  <si>
    <t>Combustible PDK1841_KM:142216</t>
  </si>
  <si>
    <t>000-001-01-00084985</t>
  </si>
  <si>
    <t>Balanceo 2 llantas</t>
  </si>
  <si>
    <t>000-019-01-00003467</t>
  </si>
  <si>
    <t>Bateria panasonic 45Amp</t>
  </si>
  <si>
    <t>000-001-01-00001476</t>
  </si>
  <si>
    <t xml:space="preserve">Rep. Condensador de A/C /Resocar mang de alta presion/rep de bobina de compresor/aceite y sitema de carga </t>
  </si>
  <si>
    <t>003-001-01-00196235</t>
  </si>
  <si>
    <t>filtro aire/coolant/balero de ruerda del ext</t>
  </si>
  <si>
    <t>2 bobinas</t>
  </si>
  <si>
    <t>Balero de rueda trasera/Seguro de flecha</t>
  </si>
  <si>
    <t>000-001-01-00008844</t>
  </si>
  <si>
    <t>Filtro de aire / parabrisa 18 y 20</t>
  </si>
  <si>
    <t>CHAIN</t>
  </si>
  <si>
    <t>000-001-01-00008852</t>
  </si>
  <si>
    <t>Filtro de combustible</t>
  </si>
  <si>
    <t>2 ALINEAMIENTOS PENDIENTES</t>
  </si>
  <si>
    <t>000-001-01-00019226</t>
  </si>
  <si>
    <t>MD660PLUS (Susuki)</t>
  </si>
  <si>
    <t>Zapata Hilux</t>
  </si>
  <si>
    <t>MD976EVO</t>
  </si>
  <si>
    <t>000-019-01-00003508</t>
  </si>
  <si>
    <t>Prensa/Disco/Balinera/Balinera de clutch</t>
  </si>
  <si>
    <t>000-019-01-00003514</t>
  </si>
  <si>
    <t>Balinera centro</t>
  </si>
  <si>
    <t>001-001-01-00020188</t>
  </si>
  <si>
    <t>255/70R16 GOODYEAR GRANGLER D/ALINEAMIENTO</t>
  </si>
  <si>
    <t>000-019-01-00003537</t>
  </si>
  <si>
    <t>Prensa/Disco/Balinera/Balinera de clutch/bujes de tiera , inf 4</t>
  </si>
  <si>
    <t>LUIS A NOLASCO</t>
  </si>
  <si>
    <t>000-001-11-00003265</t>
  </si>
  <si>
    <t>Pinuta ( Tono/Guardafango/Puerta/Pescante)</t>
  </si>
  <si>
    <t>Texaco cerro hula</t>
  </si>
  <si>
    <t>004-002-01-00534427</t>
  </si>
  <si>
    <t>Combustible PDP0681_KM:138,12</t>
  </si>
  <si>
    <t>Repuestos del Atlantico</t>
  </si>
  <si>
    <t>003-001-01-00148685</t>
  </si>
  <si>
    <t>1 fricc traseras/Buje barr estab front/Filtro ace/Cremayera direc/7/4 ace 5w30</t>
  </si>
  <si>
    <t>PCZ0588</t>
  </si>
  <si>
    <t>Chevrolet Tahoe</t>
  </si>
  <si>
    <t>000-001-01-00009126</t>
  </si>
  <si>
    <t>Parabrisas 18/20 bosch</t>
  </si>
  <si>
    <t>Puma Zamorano</t>
  </si>
  <si>
    <t>001-003-01-00316136</t>
  </si>
  <si>
    <t>Combustible PDP0681_KM:138,491</t>
  </si>
  <si>
    <t>001-001-01-00020310</t>
  </si>
  <si>
    <t>000-001-01-00107070</t>
  </si>
  <si>
    <t>Lavado plus</t>
  </si>
  <si>
    <t>001-001-01-00020297</t>
  </si>
  <si>
    <t>265/65R16 GOODYEAR WRANGLER D/ALINEAMIENTO</t>
  </si>
  <si>
    <t>000-001-01-00019722</t>
  </si>
  <si>
    <t>1 MD976 EVOL (pastillas)</t>
  </si>
  <si>
    <t>Transferencia/Neydy</t>
  </si>
  <si>
    <t>000-019-01-00003609</t>
  </si>
  <si>
    <t>Aceite 15w40 8/4, Filtro YZZD2</t>
  </si>
  <si>
    <t>PBY6040</t>
  </si>
  <si>
    <t>Neydy Rojas</t>
  </si>
  <si>
    <t>1 MD881 EVOL (pastillas)</t>
  </si>
  <si>
    <t>PCD8147</t>
  </si>
  <si>
    <t>lincoln</t>
  </si>
  <si>
    <t>000-001-01-00009227</t>
  </si>
  <si>
    <t>1 filtros de aire</t>
  </si>
  <si>
    <t>001-001-01-00020426</t>
  </si>
  <si>
    <t>265/65R17 GOODYEAR WRANGLER D/ALINEAMIENTO</t>
  </si>
  <si>
    <t>Envio a LA ESPERANZA</t>
  </si>
  <si>
    <t>001-001-01-00020427</t>
  </si>
  <si>
    <t>000-019-01-00003637</t>
  </si>
  <si>
    <t>Kit de tiempo/5 tornillos y 5 tuercas</t>
  </si>
  <si>
    <t>Proximamente cambio de kit de tiempo</t>
  </si>
  <si>
    <t>000-019-01-00003646</t>
  </si>
  <si>
    <t>Soporte / Buje de tijera</t>
  </si>
  <si>
    <t>CEMCOL/NAPA</t>
  </si>
  <si>
    <t>013-001-01-00115472</t>
  </si>
  <si>
    <t>1 RADIADOR HILUX REVO / 2 CCOLANT</t>
  </si>
  <si>
    <t>006-002-01-03282671</t>
  </si>
  <si>
    <t>Combustible PDZ3310_KM:145,709</t>
  </si>
  <si>
    <t>002-001-01-00002971</t>
  </si>
  <si>
    <t>265/65 R17 17LT_ DUNLOP AT3G + ALINEAMIENTO</t>
  </si>
  <si>
    <t>2 RECTIFICADOS</t>
  </si>
  <si>
    <t>Filtro de aire OL 040 REVO</t>
  </si>
  <si>
    <t>Envio a DANLI</t>
  </si>
  <si>
    <t>pdz3295</t>
  </si>
  <si>
    <t>2 Rectificado tambores</t>
  </si>
  <si>
    <t>003-001-01-00200919</t>
  </si>
  <si>
    <t>GM Refrigerante</t>
  </si>
  <si>
    <t>006-002-01-03298715</t>
  </si>
  <si>
    <t>Combustible PCZ0588</t>
  </si>
  <si>
    <t>000-001-01-00009248</t>
  </si>
  <si>
    <t xml:space="preserve"> 2Parabrisas 17/20 bosch</t>
  </si>
  <si>
    <t>000-001-01-00009363</t>
  </si>
  <si>
    <t>2 filtros de aire / 2 filtros de cabina</t>
  </si>
  <si>
    <t>006-002-01-03313112</t>
  </si>
  <si>
    <t>Combustible PDZ3295</t>
  </si>
  <si>
    <t>000-001-01-00001507</t>
  </si>
  <si>
    <t>Limpieza  evaporador,condensador cambio de aceite y filtro compresor,limpieza de y carga de A/C, chek balineras</t>
  </si>
  <si>
    <t>006-002-01-03305059</t>
  </si>
  <si>
    <t>Combustible HAB2036</t>
  </si>
  <si>
    <t>000-001-01-00001509</t>
  </si>
  <si>
    <t>Cambio de condensador, carga de aceite, filtro de cabina_CONDENSARO NUEVO</t>
  </si>
  <si>
    <t>002-001-01-00003444</t>
  </si>
  <si>
    <t>006-002-01-03310976</t>
  </si>
  <si>
    <t>CARRO PRESTADO A VENTAS… SE VOLVIO A LLENAR</t>
  </si>
  <si>
    <t>000-001-01-00020108</t>
  </si>
  <si>
    <t>2 tambores hilux/ 1 zapatas hilux</t>
  </si>
  <si>
    <t>000-001-01-00009472</t>
  </si>
  <si>
    <t xml:space="preserve"> 2Parabrisas 18/21_bosch, 1 filtro aire y aceite</t>
  </si>
  <si>
    <t>000-001-01-00020110</t>
  </si>
  <si>
    <t>000-001-01-00020109</t>
  </si>
  <si>
    <t>2 tambores hilux</t>
  </si>
  <si>
    <t>006-002-01-03317565</t>
  </si>
  <si>
    <t>001-001-01-00020982</t>
  </si>
  <si>
    <t>Admon CATACAMAS</t>
  </si>
  <si>
    <t>Taller A/C "Alaska"</t>
  </si>
  <si>
    <t>000-001-01-00002131</t>
  </si>
  <si>
    <t>Reparacion de A/C en CATACAMAS</t>
  </si>
  <si>
    <t>N/A</t>
  </si>
  <si>
    <t>Aun anda con detalle de BLOWER hay que golpear</t>
  </si>
  <si>
    <t>000-001-01-00807540</t>
  </si>
  <si>
    <t>Combustible PDP0681</t>
  </si>
  <si>
    <t>006-002-01-03323328</t>
  </si>
  <si>
    <t>Combustible HAT5998</t>
  </si>
  <si>
    <t>000-001-01-00009567</t>
  </si>
  <si>
    <t>1 Galon 80w90 Val.</t>
  </si>
  <si>
    <t>Llantas MICHELLIN</t>
  </si>
  <si>
    <t>006-002-01-03324274</t>
  </si>
  <si>
    <t>Combustible camion HAC0561</t>
  </si>
  <si>
    <t>006-002-01-03324165</t>
  </si>
  <si>
    <t>Combustible TAHOE PCZ0588</t>
  </si>
  <si>
    <t>000-001-01-00009573</t>
  </si>
  <si>
    <t>1 amortiguadores DEL REVO U35115 TOKIKO</t>
  </si>
  <si>
    <t>000-001-01-00009594</t>
  </si>
  <si>
    <t>2 GAL 15W40 castrol, filtro aire aceite, parabrisa 18/20 boss</t>
  </si>
  <si>
    <t>000-001-01-00009602</t>
  </si>
  <si>
    <t>20 Gal aceite15w40/10 filtos de aceite</t>
  </si>
  <si>
    <t>Varios Aceite y filtros</t>
  </si>
  <si>
    <t>003-001-01-00205996</t>
  </si>
  <si>
    <t>Balero de rueda del ext</t>
  </si>
  <si>
    <t>Sompopo</t>
  </si>
  <si>
    <t>003-001-01-00205997</t>
  </si>
  <si>
    <t>Coolant y antifree/MAG1 Galon/Bomba de agua/Termostato/filtro de aceite</t>
  </si>
  <si>
    <t>003-001-01-00205998</t>
  </si>
  <si>
    <t>TIJERA INF DEL DER</t>
  </si>
  <si>
    <t>Sx4 de Don Agustin</t>
  </si>
  <si>
    <t>000-001-01-00001516</t>
  </si>
  <si>
    <t>Desmontar tablero cambio de evaporador nuevo, cambio de sellos</t>
  </si>
  <si>
    <t>006-002-01-03327246</t>
  </si>
  <si>
    <t>CombustibleTAHOE PCZ0588</t>
  </si>
  <si>
    <t>000-001-01-00020120</t>
  </si>
  <si>
    <t>Juego de cables de bujia</t>
  </si>
  <si>
    <t>006-002-01-03327407</t>
  </si>
  <si>
    <t>008-003-01-05601042</t>
  </si>
  <si>
    <t>Liquido de cremayera hilux</t>
  </si>
  <si>
    <t>Personal ISRA</t>
  </si>
  <si>
    <t>000-019-01-00003905</t>
  </si>
  <si>
    <t>BATERIA DE 90 AMPERIOS</t>
  </si>
  <si>
    <t>000-019-01-00003904</t>
  </si>
  <si>
    <t>2 GAL COOLANT/ 1 TERMOSTATO</t>
  </si>
  <si>
    <t>006-002-01-03327968</t>
  </si>
  <si>
    <t>Combustible PDZ3286</t>
  </si>
  <si>
    <t>000-001-01-00001518</t>
  </si>
  <si>
    <t>Cambio de balinera de compresor, magneto, aplicación de aceite y sistema de limpieza</t>
  </si>
  <si>
    <t>000-001-01-00001519</t>
  </si>
  <si>
    <t>Limpieza de evaporador, condensador, cambio de filtro secador, cabina aceite al sistema de carga del A/C</t>
  </si>
  <si>
    <t>000-019-01-00003925</t>
  </si>
  <si>
    <t>Buje de tijera/Sello</t>
  </si>
  <si>
    <t>006-002-01-03330446</t>
  </si>
  <si>
    <t>Combustible KIA_HAC0561</t>
  </si>
  <si>
    <t>000-002-01-00726839</t>
  </si>
  <si>
    <t>Gasolinera UNO LA HACIENDA</t>
  </si>
  <si>
    <t>017-001-01-01769548</t>
  </si>
  <si>
    <t>000-001-01-00009650</t>
  </si>
  <si>
    <t>1 Filtro de Aire y cabina</t>
  </si>
  <si>
    <t>000-001-01-00020403</t>
  </si>
  <si>
    <t>1 zapata okoso/2 rectificados</t>
  </si>
  <si>
    <t>1 Fricciones delanteras</t>
  </si>
  <si>
    <t>000-019-01-00003943</t>
  </si>
  <si>
    <t>BATERIA DE 90 AMPERIOS_ENVIADA A DANLI</t>
  </si>
  <si>
    <t>000-019-01-00003949</t>
  </si>
  <si>
    <t>4 Bujes/4 buje</t>
  </si>
  <si>
    <t>000-001-01-00009668</t>
  </si>
  <si>
    <t>1 Muñequin/2hules/Filtro de aire y cabina/Parabrisas 18/21</t>
  </si>
  <si>
    <t>006-002-01-03335225</t>
  </si>
  <si>
    <t>Diessel (LTR) : L. 21.96</t>
  </si>
  <si>
    <t>001-001-01-00021247</t>
  </si>
  <si>
    <t>006-002-01-03336828</t>
  </si>
  <si>
    <t>000-019-01-00003973</t>
  </si>
  <si>
    <t>006-001-01-05218519</t>
  </si>
  <si>
    <t>Tornillos punta broca - bompers / 4 torinillos  Susuki Jimny</t>
  </si>
  <si>
    <t>000-001-01-00020325</t>
  </si>
  <si>
    <t>2 Sello aceite SDK</t>
  </si>
  <si>
    <t>000-001-04-00000952</t>
  </si>
  <si>
    <t>Mantenimiento y reparacion PBY 6040_Fortuner</t>
  </si>
  <si>
    <t>Neydy</t>
  </si>
  <si>
    <t>006-002-01-03344487</t>
  </si>
  <si>
    <t>Combustible Fortuner NEYDY</t>
  </si>
  <si>
    <t>006-002-01-03344018</t>
  </si>
  <si>
    <t>REASA</t>
  </si>
  <si>
    <t>000-004-01-00010774</t>
  </si>
  <si>
    <t>Filtro de aceite/5w40 aceite sintetico(8/4)</t>
  </si>
  <si>
    <t>HAL4620</t>
  </si>
  <si>
    <t>000-019-01-00004017</t>
  </si>
  <si>
    <t>Banda/tensor/rodillo/coolant/termostato(KIT DE TIEMPO)</t>
  </si>
  <si>
    <t>006-002-01-03348213</t>
  </si>
  <si>
    <t>000-001-01-00020637</t>
  </si>
  <si>
    <t>3 rectificados/1 zapata okoso</t>
  </si>
  <si>
    <t>000-019-01-00003997</t>
  </si>
  <si>
    <t>Filtro aceite/combustible, 2GAL 15w40 ,1 Coolant</t>
  </si>
  <si>
    <t>000-001-01-00009787</t>
  </si>
  <si>
    <t>2 soport de motor 12361-OL030</t>
  </si>
  <si>
    <t>003-001-01-00209394</t>
  </si>
  <si>
    <t>Protector borne bater/Grasa de litio</t>
  </si>
  <si>
    <t>003-001-01-00209395</t>
  </si>
  <si>
    <t>a Taller</t>
  </si>
  <si>
    <t>000-001-01-00000572</t>
  </si>
  <si>
    <t>000-001-01-00000573</t>
  </si>
  <si>
    <t>000-001-01-00000585</t>
  </si>
  <si>
    <t>000-001-01-00000578</t>
  </si>
  <si>
    <t>000-019-01-00004040</t>
  </si>
  <si>
    <t>Sellos aceite/8bujes/2buje tijera/2hule/6tuercas/6tornillos</t>
  </si>
  <si>
    <t>006-002-01-03352185</t>
  </si>
  <si>
    <t>Combustible hilux PDU1689</t>
  </si>
  <si>
    <t>PDU1689</t>
  </si>
  <si>
    <t>AUTO SERVICIOS 3M</t>
  </si>
  <si>
    <t>000-001-01-00001102</t>
  </si>
  <si>
    <t>Polarizado HILUX CABINA SENCILLA_HS NEGRO</t>
  </si>
  <si>
    <t>Recibo 1/2 Factura</t>
  </si>
  <si>
    <t>Caja de seguridad (1/2) PDU1689</t>
  </si>
  <si>
    <t>006-002-01-03358106</t>
  </si>
  <si>
    <t>006-002-01-03365941</t>
  </si>
  <si>
    <t>006-002-01-03358745</t>
  </si>
  <si>
    <t>Combustible hilux PDZ3296</t>
  </si>
  <si>
    <t>006-002-01-03366911</t>
  </si>
  <si>
    <t>001-001-01-00021575</t>
  </si>
  <si>
    <t>Llantas 265/65R17 Goodyear WRANGLER/Alineamiento</t>
  </si>
  <si>
    <t>000-019-01-00004126</t>
  </si>
  <si>
    <t>1 Galon Coolant</t>
  </si>
  <si>
    <t>001-001-01-00021706</t>
  </si>
  <si>
    <t>Alineamiento/balanceo</t>
  </si>
  <si>
    <t>000-001-01-00009925</t>
  </si>
  <si>
    <t>1 Filtro de Aire REVO</t>
  </si>
  <si>
    <t>000-001-01-00009962</t>
  </si>
  <si>
    <t>000-001-01-00010014</t>
  </si>
  <si>
    <t>4 POWER HONDA</t>
  </si>
  <si>
    <t>000-019-01-00004094</t>
  </si>
  <si>
    <t>Bomba de agua FORTUNER</t>
  </si>
  <si>
    <t>000-001-01-00006679</t>
  </si>
  <si>
    <t>2 Cilindro MUL--LOCK Tipo CAMM 22 + TARJETA+2 LLAVES</t>
  </si>
  <si>
    <t>000-019-01-00004077</t>
  </si>
  <si>
    <t>2 Hules/8Bujes/ 5 Tuercas/5  tornillos</t>
  </si>
  <si>
    <t>Luis davila tomo bolsa</t>
  </si>
  <si>
    <t>000-019-01-00004093</t>
  </si>
  <si>
    <t>Prensa/disco/Balinera/Balinera de clouth</t>
  </si>
  <si>
    <t>Yonker andino</t>
  </si>
  <si>
    <t>000-002-01-00000613</t>
  </si>
  <si>
    <t xml:space="preserve">Cremallera HILUX </t>
  </si>
  <si>
    <t>000-019-01-00004110</t>
  </si>
  <si>
    <t>Banda/tensor/rodillo/Sello/Filtro combustible/coolant/termostato(KIT DE TIEMPO)</t>
  </si>
  <si>
    <t>000-019-01-00004129</t>
  </si>
  <si>
    <t>2HULE/4BUJES</t>
  </si>
  <si>
    <t>TAPICERIA AMERICANA</t>
  </si>
  <si>
    <t>Corte de asiento PDU1689</t>
  </si>
  <si>
    <t>000-001-01-00000579</t>
  </si>
  <si>
    <t>000-001-01-00000586</t>
  </si>
  <si>
    <t>000-001-01-00000587</t>
  </si>
  <si>
    <t>000-001-01-00000589</t>
  </si>
  <si>
    <t>000-001-01-00021023</t>
  </si>
  <si>
    <t>1 ZAPATA okoso</t>
  </si>
  <si>
    <t>2 TAMBORES TOYOTA JILUX</t>
  </si>
  <si>
    <t>2 rectificados/1zapata</t>
  </si>
  <si>
    <t>pastillas</t>
  </si>
  <si>
    <t>1 MD 976 EVOL</t>
  </si>
  <si>
    <t>000-019-01-00004166</t>
  </si>
  <si>
    <t>Inventario BODEGA</t>
  </si>
  <si>
    <t>000-001-01-00006719</t>
  </si>
  <si>
    <t>PEC6371</t>
  </si>
  <si>
    <t>ISRA</t>
  </si>
  <si>
    <t>002-002-01-01144885</t>
  </si>
  <si>
    <t>Combustible PEC6371</t>
  </si>
  <si>
    <t>Factura Jaime la entrego a Karla Ramirez</t>
  </si>
  <si>
    <t>006-002-01-03388276</t>
  </si>
  <si>
    <t>Combustible PDU1689</t>
  </si>
  <si>
    <t>000-001-01-00021857</t>
  </si>
  <si>
    <t>_006512001101</t>
  </si>
  <si>
    <t>Caja de seguridad (2/2) PDU1689</t>
  </si>
  <si>
    <t>ISRA-RECIBO</t>
  </si>
  <si>
    <t>Caja de seguridad (1/2) PEC6371</t>
  </si>
  <si>
    <t>000-001-01-00021160</t>
  </si>
  <si>
    <t>2 Rectificados</t>
  </si>
  <si>
    <t>000-001-01-00021341</t>
  </si>
  <si>
    <t>Ya se pago, Fact 12-Jun 20</t>
  </si>
  <si>
    <t>Envio a COMAYAGUA</t>
  </si>
  <si>
    <t>000-019-01-00004267</t>
  </si>
  <si>
    <t>Tuerca y sparrago(10)(10),Soporte(1),soporte(1)</t>
  </si>
  <si>
    <t>Inventario taller Anadara</t>
  </si>
  <si>
    <t>Luis DAVILA</t>
  </si>
  <si>
    <t>Inversiones Roxalva</t>
  </si>
  <si>
    <t>000-001-01-00037534</t>
  </si>
  <si>
    <t>Bateria NS602/Marco bateria</t>
  </si>
  <si>
    <t>PDB7950</t>
  </si>
  <si>
    <t>Luis D</t>
  </si>
  <si>
    <t>Jimny - Factura la TIENE LUIS DAVILA</t>
  </si>
  <si>
    <t>000-001-01-00010094</t>
  </si>
  <si>
    <t>filtro de aire/cabina</t>
  </si>
  <si>
    <t>000-001-01-00010228</t>
  </si>
  <si>
    <t>Filtro de aire OLO40 y cabina OKOZO</t>
  </si>
  <si>
    <t>Alan P.</t>
  </si>
  <si>
    <t>Factura la tiene Alan Padilla</t>
  </si>
  <si>
    <t>000-001-01-00010274</t>
  </si>
  <si>
    <t>Filtro de aire OLO40 y cabina OKOZO/Muñequin 45503</t>
  </si>
  <si>
    <t>1 ZAPATA OKOSO</t>
  </si>
  <si>
    <t>2 AMORT KYB</t>
  </si>
  <si>
    <t>0006-002-01-03396869</t>
  </si>
  <si>
    <t>Parrillas y repuestos one</t>
  </si>
  <si>
    <t>001-002-01-00364491</t>
  </si>
  <si>
    <t>Bomper frontal toyota hilux</t>
  </si>
  <si>
    <t>000-019-01-00004270</t>
  </si>
  <si>
    <t>Bateria 90amp</t>
  </si>
  <si>
    <t>006-002-01-03401084</t>
  </si>
  <si>
    <t>Combustible PDP7950</t>
  </si>
  <si>
    <t>Transf. A Corflo</t>
  </si>
  <si>
    <t>Bateria90Amp(Daniel Torres)</t>
  </si>
  <si>
    <t>Transf. a Taller</t>
  </si>
  <si>
    <t>000-001-01-000000591</t>
  </si>
  <si>
    <t>000-001-01-000000592</t>
  </si>
  <si>
    <t>000-001-01-000000594</t>
  </si>
  <si>
    <t>000-001-01-000000595</t>
  </si>
  <si>
    <t>Llantas 265/65R17 Goodyear WRANGLER</t>
  </si>
  <si>
    <t>002-002-01-00070649</t>
  </si>
  <si>
    <t>Varios para INVENTARIO A.R.</t>
  </si>
  <si>
    <t>Inventario COVID19</t>
  </si>
  <si>
    <t>002-002-01-00070718</t>
  </si>
  <si>
    <t>Fricciones delanteras CAMION KIA</t>
  </si>
  <si>
    <t>000-001-01-00088747</t>
  </si>
  <si>
    <t>Pastillas delanteras (de inventario A.R.)</t>
  </si>
  <si>
    <t>Transf. ISRA</t>
  </si>
  <si>
    <t>002-002-01-00071277</t>
  </si>
  <si>
    <t>Pastillas delanteras</t>
  </si>
  <si>
    <t>000-017-01-00035367</t>
  </si>
  <si>
    <t>Aceite trans 82w90 (6), bujes(8), bujes(8),Sello de flecha(1), soprtes de caja(5)</t>
  </si>
  <si>
    <t>000-001-01-00088794</t>
  </si>
  <si>
    <t>Armado, alineamiento y balanceo</t>
  </si>
  <si>
    <t>000-001-01-00088788</t>
  </si>
  <si>
    <t>Llantas 205/70R15 BFGOODRICH 96T</t>
  </si>
  <si>
    <t>000-001-01-00088789</t>
  </si>
  <si>
    <t>000-001-01-00010375</t>
  </si>
  <si>
    <t>1 Liquido freno, 1Grasa grafit,1 abrazaderas, 2 gal 80w90 val,2/4 pw preston</t>
  </si>
  <si>
    <t>000-001-01-00000601</t>
  </si>
  <si>
    <t>Mantenimiento PDU1689</t>
  </si>
  <si>
    <t>Mantenimiento PDZ3295</t>
  </si>
  <si>
    <t>000-001-01-00000602</t>
  </si>
  <si>
    <t>Mantenimiento HAB2036</t>
  </si>
  <si>
    <t>000-001-01-00000603</t>
  </si>
  <si>
    <t>Mantenimiento PEC6371</t>
  </si>
  <si>
    <t>000-001-01-00029913</t>
  </si>
  <si>
    <t>1 ZAPATAS TOYOTA HILUX</t>
  </si>
  <si>
    <t>1 Tambor hilux</t>
  </si>
  <si>
    <t>002-002-01-00071769</t>
  </si>
  <si>
    <t>2 hules/1 bufa/2  Escobillas 20-25</t>
  </si>
  <si>
    <t>Efectivo recol</t>
  </si>
  <si>
    <t>000-001-01-00021017</t>
  </si>
  <si>
    <t>Soporte motor</t>
  </si>
  <si>
    <t>Efectivo recoleccion ISRA</t>
  </si>
  <si>
    <t>000-001-01-00010364</t>
  </si>
  <si>
    <t>4 HULE MART TRASE/ 2 PARABRISA 18 Y 21</t>
  </si>
  <si>
    <t>000-001-01-00001565</t>
  </si>
  <si>
    <t>Reparacion y mantenimiento A/C PDK1841</t>
  </si>
  <si>
    <t>Reparacion y mantenimiento A/C PDZ3310</t>
  </si>
  <si>
    <t>Cambio de Blower de A/C y filtro PDZ3311</t>
  </si>
  <si>
    <t>000-001-01-00001566</t>
  </si>
  <si>
    <t>Reparacion de condensador, cambio de sellos aceite y carga</t>
  </si>
  <si>
    <t>1 Zapata/2 disc del/ 2 rect</t>
  </si>
  <si>
    <t>/1 bomb aux frenos/ 2 amort tras kyb/ 1 muñ revo/2 rec tambor/2 rect discos</t>
  </si>
  <si>
    <t>1 Zapata</t>
  </si>
  <si>
    <t>000-001-01-0010374</t>
  </si>
  <si>
    <t>1 Filtro ace/1 gal 20w50 val/ 3 esc 14,18 y 21/ 4 bujias iri/2 gal coolant ver/6 tuercas/2/4,10w90 val/ 1/4 power mag</t>
  </si>
  <si>
    <t>000-001-01-00021025</t>
  </si>
  <si>
    <t>1 Emp tap de val/2 tapon de acei/2 sello de acei/2 sop motor/4 buje de barra/1 term de barra est/2 patas tono/2 amort trasero/1Filtro de aire</t>
  </si>
  <si>
    <t>000-017-01-00035479</t>
  </si>
  <si>
    <t>3 Tapon/3 Empaque/3 arandela tapon/1 balinera/1 espaciador</t>
  </si>
  <si>
    <t>000-001-01-00000606</t>
  </si>
  <si>
    <t>Mantenimiento sx4 M276 670</t>
  </si>
  <si>
    <t>000-001-01-00000605</t>
  </si>
  <si>
    <t>Mantenimiento PDZ3293</t>
  </si>
  <si>
    <t>000-001-01-00000604</t>
  </si>
  <si>
    <t>Mantenimiento PDZ3296</t>
  </si>
  <si>
    <t>Mantenimiento PDZ3286</t>
  </si>
  <si>
    <t>000-017-01-00035480</t>
  </si>
  <si>
    <t>Soporte de motor LH-RH</t>
  </si>
  <si>
    <t>Deposito Hidraulico</t>
  </si>
  <si>
    <t>Transferencia ISRA</t>
  </si>
  <si>
    <t>000-001-01-00021064</t>
  </si>
  <si>
    <t>Bobina ALTA</t>
  </si>
  <si>
    <t>000-001-01-00115588</t>
  </si>
  <si>
    <t>Tornillo y accesorios</t>
  </si>
  <si>
    <t>000-017-01-00035534</t>
  </si>
  <si>
    <t>000-001-01-00021338</t>
  </si>
  <si>
    <t>Ya se pago, Fact 12-Jun 20 (2)</t>
  </si>
  <si>
    <t>2 Amort del/2 amort traseros</t>
  </si>
  <si>
    <t>Transfe Luis A.</t>
  </si>
  <si>
    <t>000-001-01-00010468</t>
  </si>
  <si>
    <t>1 Filtro aire/1combustible/1 liq freno/2 Gal coolant</t>
  </si>
  <si>
    <t>000-001-01-00010467</t>
  </si>
  <si>
    <t>1 filtro aceite/2 filtros de combustible(inventario HILUX)</t>
  </si>
  <si>
    <t>Transfe Isra</t>
  </si>
  <si>
    <t>000-001-01-00089013</t>
  </si>
  <si>
    <t>llantas  265/65R17 BF GOODRICH ATT/AKO2 56827</t>
  </si>
  <si>
    <t>000-017-01-00035644</t>
  </si>
  <si>
    <t>HULE 2/PLATOS DE FRENO 2</t>
  </si>
  <si>
    <t>2 Amort</t>
  </si>
  <si>
    <t>1 FILTRO AIRE REVO/1FILTRO CABINA</t>
  </si>
  <si>
    <t xml:space="preserve"> 2 Rectificado discos</t>
  </si>
  <si>
    <t>000-017-01-00035698</t>
  </si>
  <si>
    <t>1 filtro comb/1 termost/3 coolant/1 banda/4 liq freno/3 aceite tipo TIV</t>
  </si>
  <si>
    <t>000-017-01-00035732</t>
  </si>
  <si>
    <t>000-001-01-00010510</t>
  </si>
  <si>
    <t>1Filtro Aire/1Filtro cab/2GAL80W90/2 parab18y20/3pintasPowhonda/1Liqlimpia parabrisas</t>
  </si>
  <si>
    <t>2 Amortiguadores</t>
  </si>
  <si>
    <t>000-001-01-00000608</t>
  </si>
  <si>
    <t>000-001-01-00000607</t>
  </si>
  <si>
    <t>Mantenimiento Jimny PDB7950</t>
  </si>
  <si>
    <t>000-001-01-00000609</t>
  </si>
  <si>
    <t>Mantenimiento HAT5998</t>
  </si>
  <si>
    <t>000-001-01-00000610</t>
  </si>
  <si>
    <t>Mantenimiento HAC0561</t>
  </si>
  <si>
    <t>000-001-01-00010535</t>
  </si>
  <si>
    <t>2 parabrisas 18/20</t>
  </si>
  <si>
    <t>2 rectificado</t>
  </si>
  <si>
    <t>2 DISCOS DE FRENO</t>
  </si>
  <si>
    <t>000-001-01-00034136</t>
  </si>
  <si>
    <t>Stop LH PDZ3296</t>
  </si>
  <si>
    <t>000-017-01-00035993</t>
  </si>
  <si>
    <t>2 Platos de freno/ 2 sellos(rete de frech del) /deposito (Protector tanque comb)</t>
  </si>
  <si>
    <t>Transfe a ISRA</t>
  </si>
  <si>
    <t>Arnes de STOP</t>
  </si>
  <si>
    <t>No hay factura ni comprobante</t>
  </si>
  <si>
    <t>2 Muñequines/1 filtro revo</t>
  </si>
  <si>
    <t>Direccion partes varias</t>
  </si>
  <si>
    <t>000-001-01-00089392</t>
  </si>
  <si>
    <t>000-001-01-00000612</t>
  </si>
  <si>
    <t>Mantenimiento PDZ3310</t>
  </si>
  <si>
    <t>000-001-01-00000613</t>
  </si>
  <si>
    <t>000-001-01-00000614</t>
  </si>
  <si>
    <t>Mantenimiento PDG7426</t>
  </si>
  <si>
    <t>000-001-01-00000615</t>
  </si>
  <si>
    <t>Mantenimiento PDZ3289</t>
  </si>
  <si>
    <t>000-001-01-00089419</t>
  </si>
  <si>
    <t>(Llantas LANTIJER) Armado, alineamiento y balanceo</t>
  </si>
  <si>
    <t>Transmisiones de HN</t>
  </si>
  <si>
    <t>000-001-04-00001005</t>
  </si>
  <si>
    <t>1 Retenedor - Entrada de cremayera</t>
  </si>
  <si>
    <t>000-017-01-00036323</t>
  </si>
  <si>
    <t>kit de cremayera</t>
  </si>
  <si>
    <t>Mantenimiento y reparacion PDG7426</t>
  </si>
  <si>
    <t>000-001-01-00010653</t>
  </si>
  <si>
    <t>1/4 liquido de parabrisa/1Filtro Aire/1Filtro cab/Filtro de combustible/ 2 parabrisas 18/20</t>
  </si>
  <si>
    <t>000-001-01-00089463</t>
  </si>
  <si>
    <t>000-001-01-00010676</t>
  </si>
  <si>
    <t>1Filtro Aire/1Filtro cab/2 Gal 80w90/Liquido de freno/3 gal de coolant/ 2 parabrisas 18/20/4 pintas de honda</t>
  </si>
  <si>
    <t>000-001-01-00010677</t>
  </si>
  <si>
    <t>2 amort del Tokiko</t>
  </si>
  <si>
    <t>000-001-01-00010678</t>
  </si>
  <si>
    <t>1 Liq limpia parabrisas</t>
  </si>
  <si>
    <t>000-017-01-00036451</t>
  </si>
  <si>
    <t>1 Filtro/aceite trans 85w90_3/1 termostato/1 banda/2 sellos/2 soportes/2 buje de tijera</t>
  </si>
  <si>
    <t>000-017-01-00036453</t>
  </si>
  <si>
    <t>Factura la tiene Jaime</t>
  </si>
  <si>
    <t>000-017-01-00036454</t>
  </si>
  <si>
    <t>KIT DE EMBRAGUE (Prensa/disco/balnera de clutch/balinera)</t>
  </si>
  <si>
    <t>000-001-01-00010690</t>
  </si>
  <si>
    <t>Bomba de rueda Miyaco</t>
  </si>
  <si>
    <t>CHOLUTECA</t>
  </si>
  <si>
    <t>Lubricentro Bonilla</t>
  </si>
  <si>
    <t>000-001-01-00043121</t>
  </si>
  <si>
    <t>Reparacion + Cruz de cardan Toyota</t>
  </si>
  <si>
    <t>-</t>
  </si>
  <si>
    <t>Reparacion en CHOLUTECA</t>
  </si>
  <si>
    <t>000-001-01-00000618</t>
  </si>
  <si>
    <t>000-001-01-00000619</t>
  </si>
  <si>
    <t>000-001-01-00000620</t>
  </si>
  <si>
    <t>000-001-01-00000621</t>
  </si>
  <si>
    <t>000-001-01-00000622</t>
  </si>
  <si>
    <t>000-001-01-00000624</t>
  </si>
  <si>
    <t>003-001-01-00006413</t>
  </si>
  <si>
    <t>DUNLOP 265/70R16 AT3G 10PR</t>
  </si>
  <si>
    <t>000-001-01-00089538</t>
  </si>
  <si>
    <t>000-001-04-00001008</t>
  </si>
  <si>
    <t>000-017-01-00036399</t>
  </si>
  <si>
    <t>2 gal aceite 15w40 QS/1 filtro aire, aceite, combustible/2 muñequines</t>
  </si>
  <si>
    <t>000-001-01-00000625</t>
  </si>
  <si>
    <t>Mantenimiento PDz3311</t>
  </si>
  <si>
    <t>000-001-01-00010722</t>
  </si>
  <si>
    <t>1Filtro cab/3 Pintas power honda/1 litro liq freno/2 GAL 80W90/3 Coolan rojo/1 carbocleaner</t>
  </si>
  <si>
    <t>1 Filtro Comb/aceite trans 85w90_3/1 termostato/1 empaque/4 empaque/4 sellos/Kit empaque de Turbo</t>
  </si>
  <si>
    <t>Bomba de aceite/Cadena de tiempo/Tensor de cadena/guia de cadena/tensor de cadena</t>
  </si>
  <si>
    <t>Retenedor frontal</t>
  </si>
  <si>
    <t>000-001-01-00001590</t>
  </si>
  <si>
    <t>Mantenimiento A/C PDZ3295</t>
  </si>
  <si>
    <t>000-001-01-00010784</t>
  </si>
  <si>
    <t>2 parabrisa18/20 / 1gal coolant verde/1 gal 10w30 val/1 grasa grafit</t>
  </si>
  <si>
    <t>000-001-01-00000627</t>
  </si>
  <si>
    <t>000-001-01-00000629</t>
  </si>
  <si>
    <t>000-001-01-00000630</t>
  </si>
  <si>
    <t>000-001-01-00010821</t>
  </si>
  <si>
    <t>3 Coolant/4 power honda/2 gal 80w90 val/2 para 18-20</t>
  </si>
  <si>
    <t>001-017-01-00036845</t>
  </si>
  <si>
    <t>1 Filtro/1 termostato/4 liquido de freno/aceite trans 85w90_3</t>
  </si>
  <si>
    <t>1 juego de pastillas/1 filtro de aire</t>
  </si>
  <si>
    <t>1 ZAPATAS</t>
  </si>
  <si>
    <t>1 Pastillas del hilux revo</t>
  </si>
  <si>
    <t>001-017-01-00037227</t>
  </si>
  <si>
    <t>Factura entregada a Nahun/Karla</t>
  </si>
  <si>
    <t>001-017-01-00037226</t>
  </si>
  <si>
    <t>1 Filtro/1 Termostato/3 aceite transm 85w90/4 Liq de freno</t>
  </si>
  <si>
    <t>000-001-01-00010913</t>
  </si>
  <si>
    <t>1 filtro cabina/2 gal 80w90 val/4 power honda/ 2 gal de coolant val</t>
  </si>
  <si>
    <t>000-001-01-00000632</t>
  </si>
  <si>
    <t>000-001-01-00000633</t>
  </si>
  <si>
    <t>000-001-01-00000634</t>
  </si>
  <si>
    <t>000-001-01-00000635</t>
  </si>
  <si>
    <t>Mantenimiento HAA2036</t>
  </si>
  <si>
    <t>001-001-01-00022047</t>
  </si>
  <si>
    <t>2 rectificado de tambores</t>
  </si>
  <si>
    <t>2 amortiguadores REVO</t>
  </si>
  <si>
    <t>001-001-01-00037422</t>
  </si>
  <si>
    <t>2 bujes de tijera/2 bujes/1 filtro/1 banda/1 deposito tanque/1 temostato/4 Liquido de freno/3 ace trans 85w90/Sello de trenfer</t>
  </si>
  <si>
    <t>000-001-01-00010939</t>
  </si>
  <si>
    <t>2 esc 18-20/1 alogeno/1 Filtro aire/1Filtro cab/2 GAL 80W90/4 Pintas power honda/3 Coolan rojo</t>
  </si>
  <si>
    <t>000-001-04-00001024</t>
  </si>
  <si>
    <t>Mantenimiento y reparacion HAC0561_camioncito KIA</t>
  </si>
  <si>
    <t>000-001-01-00000836</t>
  </si>
  <si>
    <t>1 STOP EZQUIERDO HILUX</t>
  </si>
  <si>
    <t>001-001-01-00022133</t>
  </si>
  <si>
    <t>Alineamiento y balanceo (Llantas GY, compradas a Jantijer)</t>
  </si>
  <si>
    <t>000-017-01-00037588</t>
  </si>
  <si>
    <t>8  separadores de hojas de resorte</t>
  </si>
  <si>
    <t>001-001-01-00022138</t>
  </si>
  <si>
    <t>Alineamiento y balanceo (Mantenimiento)</t>
  </si>
  <si>
    <t>006-002-01-03454022</t>
  </si>
  <si>
    <t>Combustible PDZ3293</t>
  </si>
  <si>
    <t>000-001-01-00008157</t>
  </si>
  <si>
    <t>4 balanceos de llantas</t>
  </si>
  <si>
    <t>000-001-01-00001061</t>
  </si>
  <si>
    <t>Materiales y juego de escobillas</t>
  </si>
  <si>
    <t>000-001-04-00001026</t>
  </si>
  <si>
    <t>Mantenimiento y reparacion HILUX PEC6371</t>
  </si>
  <si>
    <t>000-001-01-00112202</t>
  </si>
  <si>
    <t>Lavado  HAB2036</t>
  </si>
  <si>
    <t>000-017-01-00037876</t>
  </si>
  <si>
    <t>000-017-01-00037877</t>
  </si>
  <si>
    <t>Bomba POWER STIRING</t>
  </si>
  <si>
    <t>004-002-01-00653312</t>
  </si>
  <si>
    <t>Combustible PDZ3311</t>
  </si>
  <si>
    <t>006-002-01-03801210</t>
  </si>
  <si>
    <t>000-001-01-00001176</t>
  </si>
  <si>
    <t>Polarizado vidrio frontal CHEVROLET TAHOE</t>
  </si>
  <si>
    <t>000-001-01-00000639</t>
  </si>
  <si>
    <t>000-001-01-00000640</t>
  </si>
  <si>
    <t>Mantenimiento PDZ3311</t>
  </si>
  <si>
    <t>1 MD 976 EVOL/1 FILTRO DE AIRE/1 FILTRO DE CABINA</t>
  </si>
  <si>
    <t>000-019-01-00038297</t>
  </si>
  <si>
    <t>2 Bujes de tijera peq</t>
  </si>
  <si>
    <t>000-019-01-00038298</t>
  </si>
  <si>
    <t>1 Soportes de caja</t>
  </si>
  <si>
    <t>Invent</t>
  </si>
  <si>
    <t>1 ZAPATA /2 REC DE TAMBORES</t>
  </si>
  <si>
    <t>000-019-01-00038499</t>
  </si>
  <si>
    <t>Bateria 90 Amperios</t>
  </si>
  <si>
    <t>2 filtros de aire HILUX</t>
  </si>
  <si>
    <t>000-001-01-00001628</t>
  </si>
  <si>
    <t>Mantenimiento y reparacion A/C PDZ3286</t>
  </si>
  <si>
    <t>000-019-01-00004318</t>
  </si>
  <si>
    <t>Actuador de transfer</t>
  </si>
  <si>
    <t>000-019-01-00004334</t>
  </si>
  <si>
    <t>Polea de alternador</t>
  </si>
  <si>
    <t>000-019-01-00004333</t>
  </si>
  <si>
    <t>Soporte/buje(4)</t>
  </si>
  <si>
    <t>RV</t>
  </si>
  <si>
    <t>Puma servicentro prado</t>
  </si>
  <si>
    <t>000-002-01-00496169</t>
  </si>
  <si>
    <t>001-001-01-00023715</t>
  </si>
  <si>
    <t>265/65R17 Goodyear WRANGER  ARMOTRAC</t>
  </si>
  <si>
    <t>000-001-01-00011291</t>
  </si>
  <si>
    <t>7/4 5w30 Amsoil/Filtro de aceite PH48</t>
  </si>
  <si>
    <t>Pastillas TAHOE EVOLUTIONS</t>
  </si>
  <si>
    <t>000-001-01-00001074</t>
  </si>
  <si>
    <t>Materiales/1 filtro de aceite/4 hules platos de frenos trasero</t>
  </si>
  <si>
    <t>constancia de pagos a CTA.</t>
  </si>
  <si>
    <t>000-001-04-00001049</t>
  </si>
  <si>
    <t>Mano de obra y trabajo fuera de taller PDZ3286</t>
  </si>
  <si>
    <t>Rectificado de discos de freno delantero</t>
  </si>
  <si>
    <t>000-001-01-00000642</t>
  </si>
  <si>
    <t>000-001-01-00000643</t>
  </si>
  <si>
    <t>000-001-01-00000644</t>
  </si>
  <si>
    <t>000-001-01-00000645</t>
  </si>
  <si>
    <t>000-019-01-00039330</t>
  </si>
  <si>
    <t>Zapatas de hilux</t>
  </si>
  <si>
    <t>000-001-01-00001055</t>
  </si>
  <si>
    <t>Materiales/Limpieza de fricciones/2 hules de plato de freno/Etc</t>
  </si>
  <si>
    <t>000-001-04-00001077</t>
  </si>
  <si>
    <t>Mano de obra trabajo de taller PDZ3310</t>
  </si>
  <si>
    <t>1 MD 976 EVOL/ 1Tambor hilux</t>
  </si>
  <si>
    <t>001-001-01-00023948</t>
  </si>
  <si>
    <t>265/65R17 Goodyear WRANGER  ARMOTRAC 112H</t>
  </si>
  <si>
    <t>Se habian comprado de inventario</t>
  </si>
  <si>
    <t>000-001-01-00000649</t>
  </si>
  <si>
    <t>000-001-01-00000648</t>
  </si>
  <si>
    <t>Reparacion circuito HAB2036</t>
  </si>
  <si>
    <t>000-001-01-00000647</t>
  </si>
  <si>
    <t>Mantenimiento PCZ0588</t>
  </si>
  <si>
    <t>000-019-01-00039611</t>
  </si>
  <si>
    <t>2 Rotulas/Kit empaques(Caliper)/2 balinera de ruedas)/7 sep hojas de resorte</t>
  </si>
  <si>
    <t>001-001-01-00024005</t>
  </si>
  <si>
    <t>195/80 R14 GOODYEAR CARGO M. 2 110/108R</t>
  </si>
  <si>
    <t>001-001-01-00024074</t>
  </si>
  <si>
    <t>225/70 R15 Goodyear G32 CARGO 112/100R TL + Alineamiento</t>
  </si>
  <si>
    <t>PEE2714</t>
  </si>
  <si>
    <t>001-001-01-00024076</t>
  </si>
  <si>
    <t>Pastillas K2700</t>
  </si>
  <si>
    <t>LA MUNDIAL</t>
  </si>
  <si>
    <t>012-001-01-01601918</t>
  </si>
  <si>
    <t>1 Alafombras</t>
  </si>
  <si>
    <t>1 Alafombras/1 cadena/2 candados/1 Gata hidraulica</t>
  </si>
  <si>
    <t>006-002-01-03835332</t>
  </si>
  <si>
    <t>Combustible KIA PEE2714</t>
  </si>
  <si>
    <t>4 RECTIFICADOS/1D976 EVOL/1 KAR1885P</t>
  </si>
  <si>
    <t>1 Okoso zap</t>
  </si>
  <si>
    <t>000-001-01-00112887</t>
  </si>
  <si>
    <t>Lavado de vehiculos PDZ3286</t>
  </si>
  <si>
    <t>000-001-01-00112933</t>
  </si>
  <si>
    <t>Lavado de vehiculos PCZ0588</t>
  </si>
  <si>
    <t>000-001-01-00112935</t>
  </si>
  <si>
    <t>Lavado de vehiculos PDZ3311</t>
  </si>
  <si>
    <t>000-001-01-00113017</t>
  </si>
  <si>
    <t>Lavado de vehiculos PDZ3310</t>
  </si>
  <si>
    <t>000-001-01-00113063</t>
  </si>
  <si>
    <t>000-001-01-00113114</t>
  </si>
  <si>
    <t>Lavado de vehiculos PEE2417-SHAMPUSEADO INTERIOR</t>
  </si>
  <si>
    <t>OT 29,150</t>
  </si>
  <si>
    <t>Pago deducible incidentes Marzo 2020 y Sept 2020</t>
  </si>
  <si>
    <t>Efectivo Isra</t>
  </si>
  <si>
    <t>AUTO KEYS Metropolis</t>
  </si>
  <si>
    <t>001-001-01-00000098</t>
  </si>
  <si>
    <t>Copia de llaves KIA PEE2714</t>
  </si>
  <si>
    <t>001-001-01-00024237</t>
  </si>
  <si>
    <t>225/70 R15 Goodyear G32 CARGO 112/100R TL</t>
  </si>
  <si>
    <t>Se le debe a T.B.</t>
  </si>
  <si>
    <t>Casa Jaar (KIA)</t>
  </si>
  <si>
    <t>000-002-01-00012158</t>
  </si>
  <si>
    <t>Filtro de combustible/Banda de power stiring</t>
  </si>
  <si>
    <t>002-001-01-00390027</t>
  </si>
  <si>
    <t>1 FAJA</t>
  </si>
  <si>
    <t>000-001-04-00001057</t>
  </si>
  <si>
    <t>Mantenimiento M.O. HAC0561</t>
  </si>
  <si>
    <t>000-001-01-00001082</t>
  </si>
  <si>
    <t>Materiales / Filtro de aceite</t>
  </si>
  <si>
    <t>000-001-04-00001060</t>
  </si>
  <si>
    <t>Mantenimiento M.O. y Torno PDG7426</t>
  </si>
  <si>
    <t>Materiales / 1 juego de fricciones del (Gen)/2 disc de freno Del (Gen)</t>
  </si>
  <si>
    <t>000-017-01-00039659</t>
  </si>
  <si>
    <t>1 Copa de rueda</t>
  </si>
  <si>
    <t>000-001-01-00001094</t>
  </si>
  <si>
    <t>Materiales (Aceite y otros)/1 filtro de aceite</t>
  </si>
  <si>
    <t>000-001-04-00001069</t>
  </si>
  <si>
    <t>Mantenimiento M.O. PEC6371</t>
  </si>
  <si>
    <t>000-001-01-00011609</t>
  </si>
  <si>
    <t>1 Filtro aceite/1 Aire/Combustible/2 parabrisas 18, 20 bos eco/3 gal 80w90 val/ 2 disc de freno ok</t>
  </si>
  <si>
    <t>000-001-01-00011662</t>
  </si>
  <si>
    <t>1 Filtro aceite/1 CABINA/2 parabr 18,20 bos / 1 muñequin SR-A120</t>
  </si>
  <si>
    <t>000-019-01-00004656</t>
  </si>
  <si>
    <t>20 Gal aceite15w40/6 filtos de aceite</t>
  </si>
  <si>
    <t>000-001-01-00001203</t>
  </si>
  <si>
    <t>Polarizado de 2 ventanas, pegamento de 1 botagua, y 1 botagua del</t>
  </si>
  <si>
    <t>000-001-01-00018440</t>
  </si>
  <si>
    <t>2 gal amorol / 1 Shampu/  7 atomizadores/ 1 Bactidel</t>
  </si>
  <si>
    <t>Limpieza carros</t>
  </si>
  <si>
    <t>000-001-01-00113219</t>
  </si>
  <si>
    <t>Lavado GENERAL PDZ3295</t>
  </si>
  <si>
    <t>000-001-01-00113236</t>
  </si>
  <si>
    <t>Lavado carroceria PDG7426</t>
  </si>
  <si>
    <t>2 Discos del OKOSO hilux/2 Tambores hilux</t>
  </si>
  <si>
    <t>000-019-01-00004677</t>
  </si>
  <si>
    <t>2 HULE / 1 PLATO / 1 PLATO DE FRENO</t>
  </si>
  <si>
    <t>000-001-01-00011760</t>
  </si>
  <si>
    <t>2 Galones de 80w90 val.</t>
  </si>
  <si>
    <t>2 Muñequines/ 1 filtro de aire/1 filtro cab/2 limpia parabrisas</t>
  </si>
  <si>
    <t>001-001-01-00024341</t>
  </si>
  <si>
    <t>265/65R17 HAIDA 10RP 120/117S</t>
  </si>
  <si>
    <t>000-019-01-00004714</t>
  </si>
  <si>
    <t>P 265/65 R17 112 KR26_ KENDA</t>
  </si>
  <si>
    <t>se enviaron a CHOLUTECA&gt;la Toyota</t>
  </si>
  <si>
    <t>001-001-01-00024931</t>
  </si>
  <si>
    <t>000-019-01-00004734</t>
  </si>
  <si>
    <t>Bateria 90 Amperios_Panasonic</t>
  </si>
  <si>
    <t>000-001-01-00001667</t>
  </si>
  <si>
    <t>Mantenimiento y limpieza del evaporador, Aceite en blower por ruido</t>
  </si>
  <si>
    <t>000-001-01-00001665</t>
  </si>
  <si>
    <t>Mantenimiento y limpieza del evaporador, carga</t>
  </si>
  <si>
    <t>004-001-01-00521152</t>
  </si>
  <si>
    <t>Combustible PDZ2389</t>
  </si>
  <si>
    <t>006-002-01-03857383</t>
  </si>
  <si>
    <t>Combustible PDZ3310</t>
  </si>
  <si>
    <t>000-001-01-00000654</t>
  </si>
  <si>
    <t>000-001-01-00000655</t>
  </si>
  <si>
    <t>Mantenimiento PEE2714</t>
  </si>
  <si>
    <t>000-001-01-00000656</t>
  </si>
  <si>
    <t>000-001-01-00000657</t>
  </si>
  <si>
    <t>000-001-01-00000658</t>
  </si>
  <si>
    <t>Materiales /  1 Juego de escobillas (Bosh)</t>
  </si>
  <si>
    <t>000-001-04-00001073</t>
  </si>
  <si>
    <t>Mantenimiento M.O.</t>
  </si>
  <si>
    <t>000-001-01-00001104</t>
  </si>
  <si>
    <t>Materiales</t>
  </si>
  <si>
    <t>000-001-04-00001075</t>
  </si>
  <si>
    <t>000-002-01-00012402</t>
  </si>
  <si>
    <t>Juego de fricciones delanteras</t>
  </si>
  <si>
    <t>000-002-01-00012398</t>
  </si>
  <si>
    <t>Filtro de aceite</t>
  </si>
  <si>
    <t>TORNITEG</t>
  </si>
  <si>
    <t>000-001-01-00006898</t>
  </si>
  <si>
    <t>2 CHAVELES</t>
  </si>
  <si>
    <t>HAC1381</t>
  </si>
  <si>
    <t>000-001-04-00001074</t>
  </si>
  <si>
    <t>000-001-01-00001103</t>
  </si>
  <si>
    <t>Materiales (10/4 aceite15w40, limpiador de fricciones, etc</t>
  </si>
  <si>
    <t>HYUNDAI (Agencia)</t>
  </si>
  <si>
    <t>003-001-01-00014669</t>
  </si>
  <si>
    <t>000-019-01-00005700</t>
  </si>
  <si>
    <t>KIT DE EMBRAGUE (Prensa/disco/balnera de clutch/balinera)+Sello de embrague+Soporte de caja+collar de orquilla</t>
  </si>
  <si>
    <t>000-019-01-00004827</t>
  </si>
  <si>
    <t>FRICCIONES delanteras toyota</t>
  </si>
  <si>
    <t>Texaco fuerza aerea</t>
  </si>
  <si>
    <t>004-001-01-00976301</t>
  </si>
  <si>
    <t>001-001-01-00024584</t>
  </si>
  <si>
    <t>000-001-01-00023010</t>
  </si>
  <si>
    <t>2 amortiguadores HILUX</t>
  </si>
  <si>
    <t>Fact ...00023010 23-Dic 2020) L 11,880</t>
  </si>
  <si>
    <t xml:space="preserve"> 1 D976 pastillas delanteras</t>
  </si>
  <si>
    <t>1 D976 ABM PASTILLAS/2 Amortiguadores</t>
  </si>
  <si>
    <t>2 discos rectificados</t>
  </si>
  <si>
    <t>2 tambores</t>
  </si>
  <si>
    <t>000-019-01-00004859</t>
  </si>
  <si>
    <t>Filtro combustible/temotato/Power steering condi/iquido de freno</t>
  </si>
  <si>
    <t>Texaco COPAN</t>
  </si>
  <si>
    <t>000-001-01-00192139</t>
  </si>
  <si>
    <t>Combustible RAPTOR</t>
  </si>
  <si>
    <t>RAPTOR</t>
  </si>
  <si>
    <t>000-001-01-00113831</t>
  </si>
  <si>
    <t>Lavado de carroceria PDZ3289</t>
  </si>
  <si>
    <t>000-001-01-00113687</t>
  </si>
  <si>
    <t>Lavado de vehiculos PDZ3295</t>
  </si>
  <si>
    <t>000-001-01-00113397</t>
  </si>
  <si>
    <t>Lavado de vehiculos PDZ3289</t>
  </si>
  <si>
    <t>000-001-01-00113688</t>
  </si>
  <si>
    <t>000-019-01-00004879</t>
  </si>
  <si>
    <t>000-001-01-00012005</t>
  </si>
  <si>
    <t>2 parabrisa 16y 24/1 filtro de aceite/ 1 gal 10w30 val/ 1 coolant verde</t>
  </si>
  <si>
    <t>000-001-01-00012106</t>
  </si>
  <si>
    <t>1 filtro aire/cabina/ 3 coolant rojo/ 2 gal 80w90 val/ 2/4 de power preston/ 1 liq limp parabrisa</t>
  </si>
  <si>
    <t>Efectivo caja chica</t>
  </si>
  <si>
    <t>Marco ELECTRICO</t>
  </si>
  <si>
    <t>boleta</t>
  </si>
  <si>
    <t>Cambio de bujes de motor de arranque y cambio de carbones</t>
  </si>
  <si>
    <t>000-001-01-00012241</t>
  </si>
  <si>
    <t>Para brisas 18 y 20 bos</t>
  </si>
  <si>
    <t>006-002-01-03874394</t>
  </si>
  <si>
    <t>000-001-01-00001153</t>
  </si>
  <si>
    <t>2 focos/1 parrilla/1Bomper pintado/Insignia</t>
  </si>
  <si>
    <t>012-001-01-00009243</t>
  </si>
  <si>
    <t>Bateria 90 amperios</t>
  </si>
  <si>
    <t>000-001-04-00001085</t>
  </si>
  <si>
    <t>Mantenimiento M.O. HAT5998</t>
  </si>
  <si>
    <t>000-001-01-00001114</t>
  </si>
  <si>
    <t>Materiales PDG7426 (Amort delanteros…)</t>
  </si>
  <si>
    <t>000-001-04-00001086</t>
  </si>
  <si>
    <t>Mantenimiento M.O. PDG7426</t>
  </si>
  <si>
    <t>000-001-04-00001095</t>
  </si>
  <si>
    <t>Mantenimiento M.O. HBB5088</t>
  </si>
  <si>
    <t>HBB5088</t>
  </si>
  <si>
    <t>000-001-01-00001125</t>
  </si>
  <si>
    <t>Materiales HBB5088 (Grasa de balinera…)</t>
  </si>
  <si>
    <t>002-001-01-00405072</t>
  </si>
  <si>
    <t>Rotor de frenos (Disco)</t>
  </si>
  <si>
    <t>000-001-01-00001131</t>
  </si>
  <si>
    <t>Materiales PEC6371 (Aceite y filtro…)</t>
  </si>
  <si>
    <t>000-001-04-00001100</t>
  </si>
  <si>
    <t>000-001-01-00012165</t>
  </si>
  <si>
    <t>1 gal 80w90 val</t>
  </si>
  <si>
    <t>000-001-01-00000667</t>
  </si>
  <si>
    <t>000-001-01-00000668</t>
  </si>
  <si>
    <t>000-001-01-00000669</t>
  </si>
  <si>
    <t>000-001-01-00000670</t>
  </si>
  <si>
    <t>Mantenimiento M276670</t>
  </si>
  <si>
    <t>000-001-01-00000671</t>
  </si>
  <si>
    <t>000-001-01-00000672</t>
  </si>
  <si>
    <t>2 Parabrisas boss/1 filtro de aire REVO</t>
  </si>
  <si>
    <t>000-001-01-00004360</t>
  </si>
  <si>
    <t>3 balineas de ruedas 2 del y 1 trasera</t>
  </si>
  <si>
    <t>HAB5173</t>
  </si>
  <si>
    <t>002-001-01-00407620</t>
  </si>
  <si>
    <t>Sello de rueda</t>
  </si>
  <si>
    <t>000-001-01-00001135</t>
  </si>
  <si>
    <t>Materiales HBB5173 (aceite80w90, fricciones delanteras…)</t>
  </si>
  <si>
    <t>000-001-04-00001103</t>
  </si>
  <si>
    <t>Mantenimiento M.O. HBB5173</t>
  </si>
  <si>
    <t>000-001-01-00000677</t>
  </si>
  <si>
    <t>000-001-01-00000678</t>
  </si>
  <si>
    <t>000-002-01-00930484</t>
  </si>
  <si>
    <t>000-001-01-00001681</t>
  </si>
  <si>
    <t>Mantenimiento A/C PDG7426, Reparacion de Cloch de compresor, carga de A/C</t>
  </si>
  <si>
    <t>1 Juego de BS4465 (Zapatas)</t>
  </si>
  <si>
    <t>000-001-01-00001139</t>
  </si>
  <si>
    <t>Materiales (Filtro de aceite…)</t>
  </si>
  <si>
    <t>000-001-04-00001106</t>
  </si>
  <si>
    <t>1 Juego de BS446S (Zapatas)</t>
  </si>
  <si>
    <t>Caja chica Diana</t>
  </si>
  <si>
    <t>001-001-01-00025141</t>
  </si>
  <si>
    <t>000-001-01-00001136*</t>
  </si>
  <si>
    <t>Materiales PDZ3286 (7/4 aceite 15w40/filtro ace/plato de freno/ 2 amortiguadores(g)...)</t>
  </si>
  <si>
    <t>000-001-04-00001108</t>
  </si>
  <si>
    <t>Mantenimiento M.O. PDZ3286</t>
  </si>
  <si>
    <t>000-019-01-00005726</t>
  </si>
  <si>
    <t>265/65 R17 YOKOHAMA</t>
  </si>
  <si>
    <t>000-001-01-00020746</t>
  </si>
  <si>
    <t>2 gal amorol/ 1 Galon shampu/1 brillo de llantas</t>
  </si>
  <si>
    <t>000-019-01-00005783</t>
  </si>
  <si>
    <t>Plato de freno</t>
  </si>
  <si>
    <t>000-019-01-00005784</t>
  </si>
  <si>
    <t>Cable de emergencia trasera derecha</t>
  </si>
  <si>
    <t>000-019-01-00005782</t>
  </si>
  <si>
    <t>20 Gal aceite HDX15w40/8 filtos de aceite</t>
  </si>
  <si>
    <t>001-001-01-00025266</t>
  </si>
  <si>
    <t>000-019-01-00005756</t>
  </si>
  <si>
    <t>Soporte de transmision (CAJA)</t>
  </si>
  <si>
    <t>000-019-01-00005765</t>
  </si>
  <si>
    <t>Cable telescopio (cinta electronica del pito)</t>
  </si>
  <si>
    <t>000-001-01-00001301</t>
  </si>
  <si>
    <t>Materiales PDG7426 (8/4 aceite 15w40/filtro ace/1 JUEGO DE FRICCIONES DEL/3 Balinera para polea/1 bal de rodo...)</t>
  </si>
  <si>
    <t>000-001-04-00001206</t>
  </si>
  <si>
    <t>000-001-01-00004859</t>
  </si>
  <si>
    <t>1 BALINERA de rueda</t>
  </si>
  <si>
    <t>000-019-01-00005796</t>
  </si>
  <si>
    <t>Soportes de motor</t>
  </si>
  <si>
    <t>006-002-01-03902462</t>
  </si>
  <si>
    <t>006-001-01-05951178</t>
  </si>
  <si>
    <t>2 JUMPER pasar corriente</t>
  </si>
  <si>
    <t>000-001-04-00001210</t>
  </si>
  <si>
    <t>000-019-01-00005820</t>
  </si>
  <si>
    <t>2 sellos/ 1 soporte</t>
  </si>
  <si>
    <t>2 Amortiguadores traseros HILUX</t>
  </si>
  <si>
    <t>Amortiguadores TRASEROS</t>
  </si>
  <si>
    <t>000-019-01-00005847</t>
  </si>
  <si>
    <t>4 Soportes de motor INVENTARIO</t>
  </si>
  <si>
    <t>006-002-01-03910656</t>
  </si>
  <si>
    <t>004-001-01-01006387</t>
  </si>
  <si>
    <t>006-002-01-03912843</t>
  </si>
  <si>
    <t>000-019-01-00005873</t>
  </si>
  <si>
    <t>llantas YOKOHAMA P265/65R17</t>
  </si>
  <si>
    <t>Pago deducible incidentes Marzo 2020 y ENERO 2021</t>
  </si>
  <si>
    <t>000-019-01-00005917</t>
  </si>
  <si>
    <t>Rodillo/Tensor/banda/sello KIT DE TIEMPO</t>
  </si>
  <si>
    <t>000-019-01-00005924</t>
  </si>
  <si>
    <t>Muñequin y filtro de combustible</t>
  </si>
  <si>
    <t>1 D976 fricciones del</t>
  </si>
  <si>
    <t>1 OKOSO (discos delanteros)</t>
  </si>
  <si>
    <t>004-001-01-01012864</t>
  </si>
  <si>
    <t>Combustible PDG7426</t>
  </si>
  <si>
    <t>001-001-01-00025625</t>
  </si>
  <si>
    <t>006-002-01-04302248</t>
  </si>
  <si>
    <t>Combustible PDZ3595</t>
  </si>
  <si>
    <t>000-001-01-00001309</t>
  </si>
  <si>
    <t>Materiales (Hules de platos de freno, limpiador de fricciones)</t>
  </si>
  <si>
    <t>000-001-04-00001211</t>
  </si>
  <si>
    <t>000-001-04-00001217</t>
  </si>
  <si>
    <t>000-001-01-00001320</t>
  </si>
  <si>
    <t>Materiales PEC6371 (1 Juego de fricc del/ 1 Banda ext/ 2 Amort del/ 1 filtro de aceite, MATERIALES… 7/4 ACEITE…</t>
  </si>
  <si>
    <t>000-001-01-00000703</t>
  </si>
  <si>
    <t>000-001-01-00000704</t>
  </si>
  <si>
    <t>000-001-01-00000705</t>
  </si>
  <si>
    <t>000-019-01-00005967</t>
  </si>
  <si>
    <t>P 265/65 R17 YOKOHAMA</t>
  </si>
  <si>
    <t>000-019-01-00005988</t>
  </si>
  <si>
    <t>2 buje de tijera/1 sello/2 tornillos</t>
  </si>
  <si>
    <t>Repuestos de honduras</t>
  </si>
  <si>
    <t>001-001-01-00007007</t>
  </si>
  <si>
    <t>1 balinera de aire tensora</t>
  </si>
  <si>
    <t>002-001-01-00499188</t>
  </si>
  <si>
    <t>8 hules de amortiguador</t>
  </si>
  <si>
    <t>Esso el prado</t>
  </si>
  <si>
    <t>000-002-01-00518431</t>
  </si>
  <si>
    <t>Combustible  HBB5088</t>
  </si>
  <si>
    <t>000-001-01-00005854</t>
  </si>
  <si>
    <t>balineras de 4 ruedas</t>
  </si>
  <si>
    <t>000-001-04-00001223</t>
  </si>
  <si>
    <t>000-001-01-00001326</t>
  </si>
  <si>
    <t>Materiales (7/4 15W40 QS., 5/4 80w90, 3 pintas de liq de freno, 1 libra de grasa...)/ Filtro para aceite "G"/Kit para limpieza de inyectores ORIG/Kit lavado de sistema POW ST/ 1 Resorte</t>
  </si>
  <si>
    <t>000-002-01-00012920</t>
  </si>
  <si>
    <t>Filtro de aceite/banda del A/C/ Escobillas 22 y 18</t>
  </si>
  <si>
    <t>000-002-01-00012933</t>
  </si>
  <si>
    <t>2 balineras de ruedas delanteras</t>
  </si>
  <si>
    <t>002-001-01-00451067</t>
  </si>
  <si>
    <t>2 polea de faja de ventiladora</t>
  </si>
  <si>
    <t>000-001-04-00001224</t>
  </si>
  <si>
    <t>000-001-01-00001327</t>
  </si>
  <si>
    <t>Materiales (limpiador de fricciones y 1lb de grasa para balinera), 2 bal de rueda delanteras "G"…</t>
  </si>
  <si>
    <t>000-001-01-00025217</t>
  </si>
  <si>
    <t>Factura ...25217 25-Mar (L. 6,337.00)</t>
  </si>
  <si>
    <t>1 amortiguador/ 1 filtro T 1138T</t>
  </si>
  <si>
    <t>001-001-01-00025728</t>
  </si>
  <si>
    <t>Balanceo , alineamiento y armando</t>
  </si>
  <si>
    <t>000-019-01-00006005</t>
  </si>
  <si>
    <t>20 Gal aceite HDX15w40/9 filtos de aceite</t>
  </si>
  <si>
    <t>Dippsa SAN LORENZO</t>
  </si>
  <si>
    <t>000-001-01-00101607</t>
  </si>
  <si>
    <t>001-001-01-00025762</t>
  </si>
  <si>
    <t>Llantas goodyear wrangler duratrac 265/65r17</t>
  </si>
  <si>
    <t>000-001-01-00013168</t>
  </si>
  <si>
    <t>2 gal 80w90 valvoline/1 muñequin REVO/2 Parabrisas boss</t>
  </si>
  <si>
    <t>000-001-01-00013185</t>
  </si>
  <si>
    <t>POWER ST PRESTONE</t>
  </si>
  <si>
    <t>000-019-01-00006009</t>
  </si>
  <si>
    <t>1 Termostato/ 1 filtro combustible/ 1 filto/ 3 liq de freno/ 3 aceite trans 85w90 / coolant</t>
  </si>
  <si>
    <t>000-019-01-00006050</t>
  </si>
  <si>
    <t>2 Muñequines de direccion</t>
  </si>
  <si>
    <t>transferencia</t>
  </si>
  <si>
    <t>taller de carrocerias cerro de hula</t>
  </si>
  <si>
    <t>000-001-01-00002263</t>
  </si>
  <si>
    <t>1 furgon de 16 pies usado</t>
  </si>
  <si>
    <t>000-019-01-00006071</t>
  </si>
  <si>
    <t xml:space="preserve"> 1 Arandela tapon de caja/1 tapon/1 empaque/1 termostato/ 1 tapon/ 1 filtro/ 3 liq de freno/ 3 aceite tans 85w90/ 2 coolant</t>
  </si>
  <si>
    <t>1 D976 AB… / 2 RECTIFICADOS</t>
  </si>
  <si>
    <t>1 ZAPATAS BS446 S</t>
  </si>
  <si>
    <t>000-019-01-00006078</t>
  </si>
  <si>
    <t xml:space="preserve"> 4 bujes de tijera superiores</t>
  </si>
  <si>
    <t>001-001-01-00025906</t>
  </si>
  <si>
    <t>Alineamieno y balanceo</t>
  </si>
  <si>
    <t>000-001-01-00135498</t>
  </si>
  <si>
    <t>ROBINEADO Y CHAMPUSEADO</t>
  </si>
  <si>
    <t>P487-277</t>
  </si>
  <si>
    <t>Nissan Pathfinder verde AT</t>
  </si>
  <si>
    <t>000-019-01-00006088</t>
  </si>
  <si>
    <t>2 HULES</t>
  </si>
  <si>
    <t>1 amortiguador del KASH</t>
  </si>
  <si>
    <t>006-001-01-06028419</t>
  </si>
  <si>
    <t>1 maneral /1 extencion/ 1 cubo 19 / pegamento</t>
  </si>
  <si>
    <t>006-001-01-06028423</t>
  </si>
  <si>
    <t>3 candados YALE / 2 CADENAS / 1 atomizador</t>
  </si>
  <si>
    <t>001-001-01-00025978</t>
  </si>
  <si>
    <t>000-001-01-00001342</t>
  </si>
  <si>
    <t>1 Filtro combustible camioncito HYUNDAI (Pendiente 9-2-21)</t>
  </si>
  <si>
    <t>000-001-01-00000717</t>
  </si>
  <si>
    <t>000-001-01-00000715</t>
  </si>
  <si>
    <t>000-001-01-00000714</t>
  </si>
  <si>
    <t>000-001-01-00000713</t>
  </si>
  <si>
    <t>000-001-01-00000712</t>
  </si>
  <si>
    <t>000-001-01-00000719</t>
  </si>
  <si>
    <t>000-001-01-00000718</t>
  </si>
  <si>
    <t>000-001-01-00013290</t>
  </si>
  <si>
    <t>1 filtro aire/1 filtro de cabina/1 Gal valvoline/1/4 power prestone/1 liq limpia parabrisas</t>
  </si>
  <si>
    <t>000-001-01-00013312</t>
  </si>
  <si>
    <t>1 filtro aire/1 muñequin 555</t>
  </si>
  <si>
    <t>000-001-01-00013593</t>
  </si>
  <si>
    <t>1 filtro aceite/1 castrol 5/4 magnate</t>
  </si>
  <si>
    <t>000-019-01-00006133</t>
  </si>
  <si>
    <t>Hule de escobillas</t>
  </si>
  <si>
    <t>001-001-01-00026033</t>
  </si>
  <si>
    <t>Alineamieno y balanceo, sparragos de rueda y tuercas</t>
  </si>
  <si>
    <t>001-001-01-00026034</t>
  </si>
  <si>
    <t>Llantas goodyear wrangler duratrac 245/70 R17</t>
  </si>
  <si>
    <t>Se compraron para inventario 20032021</t>
  </si>
  <si>
    <t>012-001-01-01825463</t>
  </si>
  <si>
    <t>15 EXTINTORES / 15 TRIANGULOS</t>
  </si>
  <si>
    <t>000-019-01-00006183</t>
  </si>
  <si>
    <t xml:space="preserve"> 1 FILTRO/2 TERMINALES / 2 TORNILLO / 2 MUÑEQUINES</t>
  </si>
  <si>
    <t>Pago deducible FALDON PDZ3293 pintura TOYOTA</t>
  </si>
  <si>
    <t>000-019-01-00006202</t>
  </si>
  <si>
    <t>1 Kit de frenos/ 2 bujes / 2 bujes</t>
  </si>
  <si>
    <t>000-001-04-00001230</t>
  </si>
  <si>
    <t>CIREMA</t>
  </si>
  <si>
    <t>000-001-01-00420765</t>
  </si>
  <si>
    <t>MANGERA VULGO 2 1 /2</t>
  </si>
  <si>
    <t>000-001-01-00001334</t>
  </si>
  <si>
    <t>Materiales: Limpiador de fricciones, abrazaderas… otros</t>
  </si>
  <si>
    <t>000-001-01-00001333</t>
  </si>
  <si>
    <t>Materiales: filtro para combustible (orig), 1 polvera de punta de flecha</t>
  </si>
  <si>
    <t>PARVES</t>
  </si>
  <si>
    <t>000-001-01-00003868</t>
  </si>
  <si>
    <t xml:space="preserve"> Abrazadera</t>
  </si>
  <si>
    <t>TORNY VARIEDADES</t>
  </si>
  <si>
    <t>000-001-01-00033029</t>
  </si>
  <si>
    <t>TCU Seguro 16M 1-5</t>
  </si>
  <si>
    <t>000-001-04-00001243</t>
  </si>
  <si>
    <t>Mantenimiento M.O. PDU1689</t>
  </si>
  <si>
    <t>000-001-01-00001357</t>
  </si>
  <si>
    <t>Materiales: 1 Juego de escobillas, Limpiador de fricciones, grasa para pines de caliper, entre otros</t>
  </si>
  <si>
    <t>000-019-01-00006217</t>
  </si>
  <si>
    <t>Kit de embrague (Disco, balinera, balinera de clutch, prensa)</t>
  </si>
  <si>
    <t>000-019-01-00006218</t>
  </si>
  <si>
    <t>20 Gal aceite HDX15w40/10 filtos de aceite VER YZZD2</t>
  </si>
  <si>
    <t>000-001-04-00001246</t>
  </si>
  <si>
    <t>000-001-01-00001361</t>
  </si>
  <si>
    <t>Materiales: 7/4 15w40, Filtro para aceite, 2 polveras p bomba, etc…</t>
  </si>
  <si>
    <t>000-001-04-00001247</t>
  </si>
  <si>
    <t>000-001-01-00001362</t>
  </si>
  <si>
    <t>Materiales: 6/4 Aceite 15w40, materiales…</t>
  </si>
  <si>
    <t>000-002-01-00014153</t>
  </si>
  <si>
    <t>2 hules de barra estabilizadora, 1 filtro aceite</t>
  </si>
  <si>
    <t>004-003-01-00009045</t>
  </si>
  <si>
    <t>Combustible PDZ3289</t>
  </si>
  <si>
    <t>000-001-01-00025645</t>
  </si>
  <si>
    <t>1 D976 EVO (Friccion delantera)</t>
  </si>
  <si>
    <t>Factura …25645_10-Mayo (L. 7,627.00)</t>
  </si>
  <si>
    <t>001-001-01-00026437</t>
  </si>
  <si>
    <t>006-001-01-06091818</t>
  </si>
  <si>
    <t>Soportes moviles para 2 tvs DMS/Cables 2/tornillos</t>
  </si>
  <si>
    <t>006-002-01-04346134</t>
  </si>
  <si>
    <t>Texaco VALERIANO SIGUAT</t>
  </si>
  <si>
    <t>000-016-01-00269652</t>
  </si>
  <si>
    <t>000-019-01-00006325</t>
  </si>
  <si>
    <t>Termostato/liquido de freno4/coolant3/filtro combustible</t>
  </si>
  <si>
    <t>000-001-01-00014776</t>
  </si>
  <si>
    <t>000-001-01-00001366</t>
  </si>
  <si>
    <t>Materiales:  2 Muñequines de direccion, 7/4 aceite 15w40 QS, Empaques de bombas auxiliares ruedas traseras, filtro + materiales etc…</t>
  </si>
  <si>
    <t>000-001-04-00001249</t>
  </si>
  <si>
    <t>PRICE SMART EL SAUCE</t>
  </si>
  <si>
    <t>007-012-01-01120037</t>
  </si>
  <si>
    <t>GATO DE PISO BonAire</t>
  </si>
  <si>
    <t>1 BS446S ABC /1 FILTRO DE Aire/ 2 amortiguadores REVO</t>
  </si>
  <si>
    <t>2 Rectificado de DISCOS y 2 tambores</t>
  </si>
  <si>
    <t>000-001-01-00014906</t>
  </si>
  <si>
    <t>1 muñequin / 1 filtro de cabina/ 1 bomba de rueda</t>
  </si>
  <si>
    <t>000-001-01-00014905</t>
  </si>
  <si>
    <t>2/4 power prestone/ 7pk1516 banda de motor</t>
  </si>
  <si>
    <t>001-001-01-00026553</t>
  </si>
  <si>
    <t xml:space="preserve">Alineamieno y balanceo </t>
  </si>
  <si>
    <t>001-001-01-00026554</t>
  </si>
  <si>
    <t xml:space="preserve">ARMADO Alineamieno y balanceo </t>
  </si>
  <si>
    <t>Llantas usadas quitadas a hilux rojo HAB2036</t>
  </si>
  <si>
    <t>000-019-01-00006367</t>
  </si>
  <si>
    <t>2 Soportes motor/Filtro combust/Tuerca y tornillo (sparrago) 2 Hules de barra estab.</t>
  </si>
  <si>
    <t>2 Amortiguadores traseros</t>
  </si>
  <si>
    <t>000-019-01-00006382</t>
  </si>
  <si>
    <t>2 platos de freno</t>
  </si>
  <si>
    <t>000-001-01-00000727</t>
  </si>
  <si>
    <t>000-001-01-00000728</t>
  </si>
  <si>
    <t>000-001-01-00000729</t>
  </si>
  <si>
    <t>000-001-01-00000730</t>
  </si>
  <si>
    <t>000-001-01-00000731</t>
  </si>
  <si>
    <t>000-001-01-00000732</t>
  </si>
  <si>
    <t>000-001-01-00000733</t>
  </si>
  <si>
    <t>000-001-01-00014971</t>
  </si>
  <si>
    <t>2 Gal 80w90 Val</t>
  </si>
  <si>
    <t>Diana Lagos/Diana Lagos</t>
  </si>
  <si>
    <t>000-001-01-00014965</t>
  </si>
  <si>
    <t>2 Parabrisas 18 y 22 RAIN</t>
  </si>
  <si>
    <t>MAPROSA</t>
  </si>
  <si>
    <t>000-001-01-00108343</t>
  </si>
  <si>
    <t>Taco 4*4*10 R (PARA 11 CARROS)</t>
  </si>
  <si>
    <t>006-002-01-04356097</t>
  </si>
  <si>
    <t>001-001-01-00026626</t>
  </si>
  <si>
    <t>Quedo inventatario en CHAIN para instalar</t>
  </si>
  <si>
    <t>TEXACO COLONIAL</t>
  </si>
  <si>
    <t>000-001-01-01271377</t>
  </si>
  <si>
    <t>000-001-01-00001736</t>
  </si>
  <si>
    <t>Mantenimiento completo y cambio de blower</t>
  </si>
  <si>
    <t>003-005-01-00028196</t>
  </si>
  <si>
    <t>Arandela de llanta de repuesto</t>
  </si>
  <si>
    <t>000-001-01-00015053</t>
  </si>
  <si>
    <t xml:space="preserve"> 1 Filtro de aire, 1 Filtro de cabina, 1/4 liq parabrisas</t>
  </si>
  <si>
    <t>000-001-01-00015066</t>
  </si>
  <si>
    <t xml:space="preserve"> 1 Filtro de ace, 7/4 aceite amsoil, 2 Foco muela, 2 foco base plastica, 2 foco floser</t>
  </si>
  <si>
    <t>000-001-01-00025967</t>
  </si>
  <si>
    <t>Factura …25967_3-Jun 21 (L. 20,780.50)</t>
  </si>
  <si>
    <t>000-019-01-00006424</t>
  </si>
  <si>
    <t>20 Gal aceite HDX15w40/10 filtos de aceite VER BE8Z6731AB</t>
  </si>
  <si>
    <t>000-019-01-00006435</t>
  </si>
  <si>
    <t>2 Soportes de motor</t>
  </si>
  <si>
    <t>1 Amortiguador, 1 pastillas hilux, 1 jueg de zapatas, filtro aire, cabina, 1 muñequin</t>
  </si>
  <si>
    <t>001-001-01-00026732</t>
  </si>
  <si>
    <t>001-001-01-00026733</t>
  </si>
  <si>
    <t>000-001-01-00001371</t>
  </si>
  <si>
    <t>Materiales: 1 juego de fricciones delanteras (G), 1 Tornillo de tensor de banda (g), 1 separador y arandela de rodo (G), 2 Barritas LINK delanteras (G), 1 Gal de coolant, 1 limp de fricciones + materiales etc…</t>
  </si>
  <si>
    <t>000-001-04-00001255</t>
  </si>
  <si>
    <t>Mantenimiento M.O. y trabajos fuera de taller PDG7426</t>
  </si>
  <si>
    <t>000-001-01-00033358</t>
  </si>
  <si>
    <t>1 Tornillo 9/6 nf, 1 Machuelo 9/16 nf</t>
  </si>
  <si>
    <t>000-001-01-00001373</t>
  </si>
  <si>
    <t>Materiales: 1 juego de fricciones delanteras (G), 1 juego de esc (bosh), 8 Hules separadores de hoja de res, 2 amort del, + materiales carbo clean, 3 pintas de pow stiring, 5 seguros medianos, etc…</t>
  </si>
  <si>
    <t>000-001-04-00001257</t>
  </si>
  <si>
    <t>Mantenimiento M.O. y trabajos fuera de taller PDZ3286</t>
  </si>
  <si>
    <t>001-001-01-00026744</t>
  </si>
  <si>
    <t>Pago deducible cambio de VIDRIO FRONTAL PDZ3293, Taller de pintura TOYOTA</t>
  </si>
  <si>
    <t>1 Amortiguador TOKIKO, 1 Filtro de aire, cabina, 1 juego de fricciones</t>
  </si>
  <si>
    <t>000-001-01-00000739</t>
  </si>
  <si>
    <t>000-001-01-00000740</t>
  </si>
  <si>
    <t>000-001-01-00000741</t>
  </si>
  <si>
    <t>000-001-01-00000742</t>
  </si>
  <si>
    <t>000-001-01-00000744</t>
  </si>
  <si>
    <t>000-001-01-00000745</t>
  </si>
  <si>
    <t>000-001-01-00000746</t>
  </si>
  <si>
    <t>1 Kit de valvula principal de frenos, 1 kit de pedal de frenos</t>
  </si>
  <si>
    <t>PDÑ1997</t>
  </si>
  <si>
    <t>000-019-01-00006502</t>
  </si>
  <si>
    <t>Bateria panasonic 90Amp</t>
  </si>
  <si>
    <t>000-019-01-00006515</t>
  </si>
  <si>
    <t>3 Manerales para gata y llanta de repuesto</t>
  </si>
  <si>
    <t>001-001-01-00026945</t>
  </si>
  <si>
    <t>Llantas BFGOODRICH 265/70 R16</t>
  </si>
  <si>
    <t>PRICE SMART FLORENCIA</t>
  </si>
  <si>
    <t>006-010-01-01140117</t>
  </si>
  <si>
    <t>2 infladores de llantas (Luis Davila, oficina)</t>
  </si>
  <si>
    <t>Pend fact ORIG</t>
  </si>
  <si>
    <t>000-001-01-00015350</t>
  </si>
  <si>
    <t>1 Cub 15w40val, 2 Gal val 15w40, 4 Gal 80w90, 4/4 pow preston sello, 4/4 Liq freno Wagner, 2/4 ATF Val, 1 filtro Fran, 1 filtro RCK, 4 GAL Coolant Rost ROJO, 3 Filtros</t>
  </si>
  <si>
    <t>Diana</t>
  </si>
  <si>
    <t>Varias compras camion hinno Luis Andara</t>
  </si>
  <si>
    <t>000-001-01-00001756</t>
  </si>
  <si>
    <t>Repracion del sistema de enfriamiento refrigerado de camion, sellos y carga de aceite</t>
  </si>
  <si>
    <t>Samia Castro</t>
  </si>
  <si>
    <t>000-001-01-00008664</t>
  </si>
  <si>
    <t xml:space="preserve"> 2 Balineras, 2 balineras ruedas delanteras</t>
  </si>
  <si>
    <t>002-001-01-00472364</t>
  </si>
  <si>
    <t>1 pastillas de freno</t>
  </si>
  <si>
    <t>000-001-01-00001388</t>
  </si>
  <si>
    <t>MATERIALES:1 filtro de aceite, 1 juego de pitos, materiales (7/4 15w40 QS, Limpiador de fricciones, grasa pa balinera QS)</t>
  </si>
  <si>
    <t>Mantenimiento M.O.  HBB5088</t>
  </si>
  <si>
    <t>000-001-01-00001391</t>
  </si>
  <si>
    <t>MATERIALES:, 1 Juego de zapata (G), Materiales (Grasa para balineras…)</t>
  </si>
  <si>
    <t>1 juego de fricciones del (G)</t>
  </si>
  <si>
    <t>000-001-01-00001392</t>
  </si>
  <si>
    <t>MATERIALES: 1 Polvera para puntos de flechas (G), 2 Balineras para rodo de banda, Materiales ( limpiador de fricciones, grasa grafitada,abrazadera …)</t>
  </si>
  <si>
    <t>000-001-04-00001274</t>
  </si>
  <si>
    <t>000-001-01-00001393</t>
  </si>
  <si>
    <t>MATERIALES: 2 Disc de freno del (G), Materiales (Limpiador de fricciones, grasa para balinera)</t>
  </si>
  <si>
    <t>1 Jueg de fricciones del (G)</t>
  </si>
  <si>
    <t>000-001-04-00001275</t>
  </si>
  <si>
    <t>000-002-01-00014503</t>
  </si>
  <si>
    <t>1 Filtro de aceite, 1 arandela tapon de carte, 2 polveras</t>
  </si>
  <si>
    <t>004-001-01-00714040</t>
  </si>
  <si>
    <t>006-001-01-06162508</t>
  </si>
  <si>
    <t>Escuadras, Memoria USB, Tornillo y taco fisher PANTALLAS BIG DATA</t>
  </si>
  <si>
    <t>OFFICE DEPOT</t>
  </si>
  <si>
    <t>000-001-01-01800677</t>
  </si>
  <si>
    <t>Combo de TECLADO Y MOUSE inhalambrico</t>
  </si>
  <si>
    <t>006-010-01-01141119</t>
  </si>
  <si>
    <t>Monitor samsung para programador</t>
  </si>
  <si>
    <t>Texaco la cuesta</t>
  </si>
  <si>
    <t>000-002-01-01492665</t>
  </si>
  <si>
    <t>000-019-01-00006555</t>
  </si>
  <si>
    <t>20 Gal aceite HDX15w40/10 filtos de aceite VER 20003</t>
  </si>
  <si>
    <t>001-001-01-00027161</t>
  </si>
  <si>
    <t xml:space="preserve"> 4 Llantas GOODYEAR WRANGLER SUV 98H</t>
  </si>
  <si>
    <t>000-001-01-00015558</t>
  </si>
  <si>
    <t>1 Gal 10w30 Val, 1 Filtro de aceite</t>
  </si>
  <si>
    <t xml:space="preserve"> 1 MD 430 PLUS, 2 Rect de discos, 2 rect de tambores</t>
  </si>
  <si>
    <t>Manuel de Jesus Godoy Rubio</t>
  </si>
  <si>
    <t>000-001-01-00000310</t>
  </si>
  <si>
    <t>Alquiler de grua TGU-Lepaterique</t>
  </si>
  <si>
    <t>000-019-01-00006593</t>
  </si>
  <si>
    <t xml:space="preserve"> 1 BANDA</t>
  </si>
  <si>
    <t>003-001-01-00291742</t>
  </si>
  <si>
    <t>1 FILTRO DE AIRE</t>
  </si>
  <si>
    <t>003-001-01-00291741</t>
  </si>
  <si>
    <t>2 SOP AMORT DEL, 1 FILTRO CAB, 1 TIJ INF DEL IZQ</t>
  </si>
  <si>
    <t>000-001-01-00026140</t>
  </si>
  <si>
    <t>1/4 de power Stiring</t>
  </si>
  <si>
    <t>Factura …26140_3-Jun 21 (L. 20,780.50)</t>
  </si>
  <si>
    <t>000-001-01-00025261</t>
  </si>
  <si>
    <t>2 Balinera de rueda, 5 esparragos y 5 tuercas</t>
  </si>
  <si>
    <t>006-002-01-04391878</t>
  </si>
  <si>
    <t>001-001-01-00027232</t>
  </si>
  <si>
    <t>Carro esta en DANLI, quedan en inv para instalar en traslado</t>
  </si>
  <si>
    <t>001-001-01-00027235</t>
  </si>
  <si>
    <t>4 Balanceo de lujo RIN 17</t>
  </si>
  <si>
    <t>000-001-01-00013651</t>
  </si>
  <si>
    <t>2 Muñequines, 2 parabrisas, 1 filtro de aire, 2 focos</t>
  </si>
  <si>
    <t>004-001-01-00810910</t>
  </si>
  <si>
    <t>PAD-SAN</t>
  </si>
  <si>
    <t>Reparacion general de caja automatica, repuestos y mano de obra</t>
  </si>
  <si>
    <t>000-019-01-00006661</t>
  </si>
  <si>
    <t xml:space="preserve"> 2 bujes tijera peq/ 2 bujes de tijera grandes</t>
  </si>
  <si>
    <t>000-019-01-00006672</t>
  </si>
  <si>
    <t>Bateria  THOUG 90 AMP</t>
  </si>
  <si>
    <t>000-001-01-00001772</t>
  </si>
  <si>
    <t>Cambio de sellos de tuberias, limpieza de sistema, aceite al compresor, carga del A/C FRONTAL Y DE TERMOQUIN</t>
  </si>
  <si>
    <t>HBB5173</t>
  </si>
  <si>
    <t>000-001-01-00001770</t>
  </si>
  <si>
    <t>Cambio de blower nuevo, cambio de filtros y limpieza del sistema, aceite y carga de A/C, SELLOS DE TUBERIA</t>
  </si>
  <si>
    <t>Accesorios</t>
  </si>
  <si>
    <t>CodigoRubro</t>
  </si>
  <si>
    <t>CodigoProveedor</t>
  </si>
  <si>
    <t>Corporacion flores</t>
  </si>
  <si>
    <t>Chahin</t>
  </si>
  <si>
    <t>Texaco</t>
  </si>
  <si>
    <t>CAR SPA</t>
  </si>
  <si>
    <t>Suzuki</t>
  </si>
  <si>
    <t>Casa Jaar (kia)</t>
  </si>
  <si>
    <t>Auto servicios 3M</t>
  </si>
  <si>
    <t>La mundial</t>
  </si>
  <si>
    <t>Torny variedades</t>
  </si>
  <si>
    <t>LLANTIJER</t>
  </si>
  <si>
    <t>Price smart</t>
  </si>
  <si>
    <t>Puma</t>
  </si>
  <si>
    <t>UNO</t>
  </si>
  <si>
    <t>Tecnicar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</si>
</sst>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L&quot;* #,##0.00_-;\-&quot;L&quot;* #,##0.00_-;_-&quot;L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44" fontId="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" fontId="3" fillId="0" borderId="1" xfId="0" applyNumberFormat="1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4" fontId="4" fillId="0" borderId="1" xfId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lmer\Downloads\Administracion%20y%20control%20DATA%20FACT%20PARA%20PORTAL%20JUL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ra de FLOTA GPS"/>
      <sheetName val="Semillas"/>
      <sheetName val="Luis Andara REUNION"/>
      <sheetName val="Agenda de pendientes"/>
      <sheetName val="Resumen costos 20-21"/>
      <sheetName val="Inventario de vehiculo"/>
      <sheetName val="Rubros lista"/>
      <sheetName val="Etiqueta"/>
      <sheetName val="Flota de carros JUN21"/>
      <sheetName val="viajes"/>
      <sheetName val="calendario de matriculas"/>
      <sheetName val="Hoja2"/>
      <sheetName val="Registros por FACTURAS"/>
      <sheetName val="Horas Extras Pablo"/>
      <sheetName val="Combustibl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83"/>
  <sheetViews>
    <sheetView tabSelected="1" workbookViewId="0">
      <selection activeCell="C8" sqref="C8"/>
    </sheetView>
  </sheetViews>
  <sheetFormatPr baseColWidth="10" defaultRowHeight="14.4" x14ac:dyDescent="0.3"/>
  <cols>
    <col min="2" max="2" width="10.33203125" bestFit="1" customWidth="1"/>
    <col min="3" max="3" width="24" bestFit="1" customWidth="1"/>
    <col min="4" max="4" width="28.6640625" bestFit="1" customWidth="1"/>
    <col min="5" max="5" width="20.109375" bestFit="1" customWidth="1"/>
    <col min="6" max="6" width="64.88671875" customWidth="1"/>
    <col min="7" max="7" width="11.44140625" bestFit="1" customWidth="1"/>
    <col min="8" max="8" width="21.44140625" bestFit="1" customWidth="1"/>
    <col min="9" max="9" width="9.33203125" bestFit="1" customWidth="1"/>
    <col min="10" max="10" width="27.21875" bestFit="1" customWidth="1"/>
    <col min="11" max="11" width="12.5546875" bestFit="1" customWidth="1"/>
    <col min="12" max="12" width="50.44140625" bestFit="1" customWidth="1"/>
    <col min="13" max="13" width="13.77734375" bestFit="1" customWidth="1"/>
    <col min="14" max="14" width="17.33203125" bestFit="1" customWidth="1"/>
    <col min="18" max="18" width="29.77734375" customWidth="1"/>
  </cols>
  <sheetData>
    <row r="1" spans="2:19" x14ac:dyDescent="0.3">
      <c r="B1" s="7" t="s">
        <v>74</v>
      </c>
      <c r="C1" s="8" t="s">
        <v>75</v>
      </c>
      <c r="D1" s="9" t="s">
        <v>76</v>
      </c>
      <c r="E1" s="8" t="s">
        <v>77</v>
      </c>
      <c r="F1" s="10" t="s">
        <v>78</v>
      </c>
      <c r="G1" s="8" t="s">
        <v>79</v>
      </c>
      <c r="H1" s="8" t="s">
        <v>80</v>
      </c>
      <c r="I1" s="11" t="s">
        <v>81</v>
      </c>
      <c r="J1" s="8" t="s">
        <v>82</v>
      </c>
      <c r="K1" s="8" t="s">
        <v>83</v>
      </c>
      <c r="L1" s="11" t="s">
        <v>84</v>
      </c>
      <c r="M1" s="41" t="s">
        <v>1441</v>
      </c>
      <c r="N1" s="41" t="s">
        <v>1442</v>
      </c>
      <c r="R1" s="6" t="s">
        <v>55</v>
      </c>
      <c r="S1" s="6">
        <v>1</v>
      </c>
    </row>
    <row r="2" spans="2:19" x14ac:dyDescent="0.3">
      <c r="B2" s="12">
        <v>43599</v>
      </c>
      <c r="C2" s="13" t="s">
        <v>85</v>
      </c>
      <c r="D2" s="13" t="s">
        <v>86</v>
      </c>
      <c r="E2" s="2" t="s">
        <v>87</v>
      </c>
      <c r="F2" s="14" t="s">
        <v>88</v>
      </c>
      <c r="G2" s="1">
        <v>539.99</v>
      </c>
      <c r="H2" s="2" t="s">
        <v>89</v>
      </c>
      <c r="I2" s="15">
        <v>129837</v>
      </c>
      <c r="J2" s="2" t="s">
        <v>90</v>
      </c>
      <c r="K2" s="2" t="s">
        <v>91</v>
      </c>
      <c r="L2" s="13"/>
      <c r="M2">
        <f>VLOOKUP(J2,$R$1:$S$31,2,FALSE)</f>
        <v>41</v>
      </c>
      <c r="N2">
        <f>VLOOKUP(D2,$R$33:$S$102,2,FALSE)</f>
        <v>31</v>
      </c>
      <c r="R2" s="6" t="s">
        <v>56</v>
      </c>
      <c r="S2" s="6">
        <v>2</v>
      </c>
    </row>
    <row r="3" spans="2:19" x14ac:dyDescent="0.3">
      <c r="B3" s="12">
        <v>43623</v>
      </c>
      <c r="C3" s="13" t="s">
        <v>0</v>
      </c>
      <c r="D3" s="13" t="s">
        <v>92</v>
      </c>
      <c r="E3" s="2" t="s">
        <v>93</v>
      </c>
      <c r="F3" s="14" t="s">
        <v>94</v>
      </c>
      <c r="G3" s="1">
        <v>10000</v>
      </c>
      <c r="H3" s="2" t="s">
        <v>95</v>
      </c>
      <c r="I3" s="15">
        <v>186010</v>
      </c>
      <c r="J3" s="2" t="s">
        <v>29</v>
      </c>
      <c r="K3" s="2" t="s">
        <v>91</v>
      </c>
      <c r="L3" s="13"/>
      <c r="M3">
        <f t="shared" ref="M3:M66" si="0">VLOOKUP(J3,$R$1:$S$31,2,FALSE)</f>
        <v>5</v>
      </c>
      <c r="N3">
        <f t="shared" ref="N3:N66" si="1">VLOOKUP(D3,$R$33:$S$102,2,FALSE)</f>
        <v>89</v>
      </c>
      <c r="R3" s="6" t="s">
        <v>57</v>
      </c>
      <c r="S3" s="6">
        <v>3</v>
      </c>
    </row>
    <row r="4" spans="2:19" x14ac:dyDescent="0.3">
      <c r="B4" s="12">
        <v>43651</v>
      </c>
      <c r="C4" s="13" t="s">
        <v>96</v>
      </c>
      <c r="D4" s="13" t="s">
        <v>66</v>
      </c>
      <c r="E4" s="2" t="s">
        <v>97</v>
      </c>
      <c r="F4" s="14" t="s">
        <v>98</v>
      </c>
      <c r="G4" s="1">
        <v>4043.98</v>
      </c>
      <c r="H4" s="2" t="s">
        <v>4</v>
      </c>
      <c r="I4" s="16">
        <v>58901</v>
      </c>
      <c r="J4" s="2" t="s">
        <v>99</v>
      </c>
      <c r="K4" s="2" t="s">
        <v>91</v>
      </c>
      <c r="L4" s="17"/>
      <c r="M4">
        <f t="shared" si="0"/>
        <v>35</v>
      </c>
      <c r="N4">
        <f t="shared" si="1"/>
        <v>10</v>
      </c>
      <c r="R4" s="6" t="s">
        <v>38</v>
      </c>
      <c r="S4" s="6">
        <v>4</v>
      </c>
    </row>
    <row r="5" spans="2:19" x14ac:dyDescent="0.3">
      <c r="B5" s="12">
        <v>43655</v>
      </c>
      <c r="C5" s="13" t="s">
        <v>96</v>
      </c>
      <c r="D5" s="13" t="s">
        <v>26</v>
      </c>
      <c r="E5" s="2" t="s">
        <v>96</v>
      </c>
      <c r="F5" s="14" t="s">
        <v>100</v>
      </c>
      <c r="G5" s="1">
        <f>12974/2</f>
        <v>6487</v>
      </c>
      <c r="H5" s="2" t="s">
        <v>101</v>
      </c>
      <c r="I5" s="15">
        <v>150000</v>
      </c>
      <c r="J5" s="2" t="s">
        <v>63</v>
      </c>
      <c r="K5" s="2" t="s">
        <v>91</v>
      </c>
      <c r="L5" s="13"/>
      <c r="M5">
        <f t="shared" si="0"/>
        <v>16</v>
      </c>
      <c r="N5">
        <f t="shared" si="1"/>
        <v>1</v>
      </c>
      <c r="R5" s="6" t="s">
        <v>689</v>
      </c>
      <c r="S5" s="6">
        <v>5</v>
      </c>
    </row>
    <row r="6" spans="2:19" x14ac:dyDescent="0.3">
      <c r="B6" s="12">
        <v>43655</v>
      </c>
      <c r="C6" s="13" t="s">
        <v>85</v>
      </c>
      <c r="D6" s="13" t="s">
        <v>12</v>
      </c>
      <c r="E6" s="2" t="s">
        <v>96</v>
      </c>
      <c r="F6" s="14" t="s">
        <v>102</v>
      </c>
      <c r="G6" s="1">
        <v>460</v>
      </c>
      <c r="H6" s="2" t="s">
        <v>95</v>
      </c>
      <c r="I6" s="18">
        <v>0</v>
      </c>
      <c r="J6" s="2" t="s">
        <v>103</v>
      </c>
      <c r="K6" s="2" t="s">
        <v>91</v>
      </c>
      <c r="L6" s="17"/>
      <c r="M6">
        <f t="shared" si="0"/>
        <v>6</v>
      </c>
      <c r="N6">
        <f t="shared" si="1"/>
        <v>3</v>
      </c>
      <c r="R6" s="6" t="s">
        <v>103</v>
      </c>
      <c r="S6" s="6">
        <v>6</v>
      </c>
    </row>
    <row r="7" spans="2:19" x14ac:dyDescent="0.3">
      <c r="B7" s="12">
        <v>43655</v>
      </c>
      <c r="C7" s="13" t="s">
        <v>96</v>
      </c>
      <c r="D7" s="13" t="s">
        <v>104</v>
      </c>
      <c r="E7" s="2" t="s">
        <v>105</v>
      </c>
      <c r="F7" s="14" t="s">
        <v>106</v>
      </c>
      <c r="G7" s="1">
        <v>320</v>
      </c>
      <c r="H7" s="2" t="s">
        <v>95</v>
      </c>
      <c r="I7" s="18">
        <v>0</v>
      </c>
      <c r="J7" s="2" t="s">
        <v>90</v>
      </c>
      <c r="K7" s="2" t="s">
        <v>91</v>
      </c>
      <c r="L7" s="17"/>
      <c r="M7">
        <f t="shared" si="0"/>
        <v>41</v>
      </c>
      <c r="N7">
        <f t="shared" si="1"/>
        <v>5</v>
      </c>
      <c r="R7" s="6" t="s">
        <v>58</v>
      </c>
      <c r="S7" s="6">
        <v>7</v>
      </c>
    </row>
    <row r="8" spans="2:19" x14ac:dyDescent="0.3">
      <c r="B8" s="12">
        <v>43655</v>
      </c>
      <c r="C8" s="13" t="s">
        <v>96</v>
      </c>
      <c r="D8" s="13" t="s">
        <v>104</v>
      </c>
      <c r="E8" s="2" t="s">
        <v>107</v>
      </c>
      <c r="F8" s="14" t="s">
        <v>108</v>
      </c>
      <c r="G8" s="1">
        <v>1530</v>
      </c>
      <c r="H8" s="2" t="s">
        <v>95</v>
      </c>
      <c r="I8" s="18">
        <v>0</v>
      </c>
      <c r="J8" s="2" t="s">
        <v>109</v>
      </c>
      <c r="K8" s="2" t="s">
        <v>91</v>
      </c>
      <c r="L8" s="17"/>
      <c r="M8">
        <f t="shared" si="0"/>
        <v>11</v>
      </c>
      <c r="N8">
        <f t="shared" si="1"/>
        <v>5</v>
      </c>
      <c r="R8" s="6" t="s">
        <v>59</v>
      </c>
      <c r="S8" s="6">
        <v>8</v>
      </c>
    </row>
    <row r="9" spans="2:19" x14ac:dyDescent="0.3">
      <c r="B9" s="12">
        <v>43655</v>
      </c>
      <c r="C9" s="13" t="s">
        <v>96</v>
      </c>
      <c r="D9" s="13" t="s">
        <v>104</v>
      </c>
      <c r="E9" s="2" t="s">
        <v>107</v>
      </c>
      <c r="F9" s="14" t="s">
        <v>108</v>
      </c>
      <c r="G9" s="1">
        <v>1530</v>
      </c>
      <c r="H9" s="2" t="s">
        <v>101</v>
      </c>
      <c r="I9" s="18">
        <v>0</v>
      </c>
      <c r="J9" s="2" t="s">
        <v>109</v>
      </c>
      <c r="K9" s="2" t="s">
        <v>91</v>
      </c>
      <c r="L9" s="17"/>
      <c r="M9">
        <f t="shared" si="0"/>
        <v>11</v>
      </c>
      <c r="N9">
        <f t="shared" si="1"/>
        <v>5</v>
      </c>
      <c r="R9" s="6" t="s">
        <v>22</v>
      </c>
      <c r="S9" s="6">
        <v>9</v>
      </c>
    </row>
    <row r="10" spans="2:19" x14ac:dyDescent="0.3">
      <c r="B10" s="12">
        <v>43655</v>
      </c>
      <c r="C10" s="13" t="s">
        <v>96</v>
      </c>
      <c r="D10" s="13" t="s">
        <v>26</v>
      </c>
      <c r="E10" s="2" t="s">
        <v>96</v>
      </c>
      <c r="F10" s="14" t="s">
        <v>110</v>
      </c>
      <c r="G10" s="1">
        <v>6487</v>
      </c>
      <c r="H10" s="2" t="s">
        <v>111</v>
      </c>
      <c r="I10" s="15">
        <v>150000</v>
      </c>
      <c r="J10" s="2" t="s">
        <v>63</v>
      </c>
      <c r="K10" s="2" t="s">
        <v>91</v>
      </c>
      <c r="L10" s="13"/>
      <c r="M10">
        <f t="shared" si="0"/>
        <v>16</v>
      </c>
      <c r="N10">
        <f t="shared" si="1"/>
        <v>1</v>
      </c>
      <c r="R10" s="6" t="s">
        <v>9</v>
      </c>
      <c r="S10" s="6">
        <v>10</v>
      </c>
    </row>
    <row r="11" spans="2:19" x14ac:dyDescent="0.3">
      <c r="B11" s="12">
        <v>43655</v>
      </c>
      <c r="C11" s="13" t="s">
        <v>96</v>
      </c>
      <c r="D11" s="13" t="s">
        <v>26</v>
      </c>
      <c r="E11" s="2" t="s">
        <v>96</v>
      </c>
      <c r="F11" s="14" t="s">
        <v>110</v>
      </c>
      <c r="G11" s="1">
        <v>6487</v>
      </c>
      <c r="H11" s="2" t="s">
        <v>112</v>
      </c>
      <c r="I11" s="18">
        <v>0</v>
      </c>
      <c r="J11" s="2" t="s">
        <v>63</v>
      </c>
      <c r="K11" s="2" t="s">
        <v>91</v>
      </c>
      <c r="L11" s="13"/>
      <c r="M11">
        <f t="shared" si="0"/>
        <v>16</v>
      </c>
      <c r="N11">
        <f t="shared" si="1"/>
        <v>1</v>
      </c>
      <c r="R11" s="6" t="s">
        <v>109</v>
      </c>
      <c r="S11" s="6">
        <v>11</v>
      </c>
    </row>
    <row r="12" spans="2:19" x14ac:dyDescent="0.3">
      <c r="B12" s="12">
        <v>43656</v>
      </c>
      <c r="C12" s="13" t="s">
        <v>96</v>
      </c>
      <c r="D12" s="13" t="s">
        <v>104</v>
      </c>
      <c r="E12" s="2" t="s">
        <v>113</v>
      </c>
      <c r="F12" s="14" t="s">
        <v>114</v>
      </c>
      <c r="G12" s="1">
        <v>2770</v>
      </c>
      <c r="H12" s="2" t="s">
        <v>115</v>
      </c>
      <c r="I12" s="18">
        <v>0</v>
      </c>
      <c r="J12" s="2" t="s">
        <v>109</v>
      </c>
      <c r="K12" s="2" t="s">
        <v>91</v>
      </c>
      <c r="L12" s="17"/>
      <c r="M12">
        <f t="shared" si="0"/>
        <v>11</v>
      </c>
      <c r="N12">
        <f t="shared" si="1"/>
        <v>5</v>
      </c>
      <c r="R12" s="6" t="s">
        <v>5</v>
      </c>
      <c r="S12" s="6">
        <v>12</v>
      </c>
    </row>
    <row r="13" spans="2:19" x14ac:dyDescent="0.3">
      <c r="B13" s="12">
        <v>43656</v>
      </c>
      <c r="C13" s="13" t="s">
        <v>96</v>
      </c>
      <c r="D13" s="13" t="s">
        <v>104</v>
      </c>
      <c r="E13" s="2" t="s">
        <v>116</v>
      </c>
      <c r="F13" s="14" t="s">
        <v>117</v>
      </c>
      <c r="G13" s="1">
        <v>298</v>
      </c>
      <c r="H13" s="2" t="s">
        <v>115</v>
      </c>
      <c r="I13" s="18">
        <v>0</v>
      </c>
      <c r="J13" s="19" t="s">
        <v>118</v>
      </c>
      <c r="K13" s="2" t="s">
        <v>91</v>
      </c>
      <c r="L13" s="17"/>
      <c r="M13">
        <f t="shared" si="0"/>
        <v>33</v>
      </c>
      <c r="N13">
        <f t="shared" si="1"/>
        <v>5</v>
      </c>
      <c r="R13" s="6" t="s">
        <v>61</v>
      </c>
      <c r="S13" s="6">
        <v>13</v>
      </c>
    </row>
    <row r="14" spans="2:19" x14ac:dyDescent="0.3">
      <c r="B14" s="12">
        <v>43656</v>
      </c>
      <c r="C14" s="13" t="s">
        <v>85</v>
      </c>
      <c r="D14" s="13" t="s">
        <v>12</v>
      </c>
      <c r="E14" s="2" t="s">
        <v>96</v>
      </c>
      <c r="F14" s="14" t="s">
        <v>102</v>
      </c>
      <c r="G14" s="1">
        <v>460</v>
      </c>
      <c r="H14" s="2" t="s">
        <v>115</v>
      </c>
      <c r="I14" s="18">
        <v>0</v>
      </c>
      <c r="J14" s="2" t="s">
        <v>103</v>
      </c>
      <c r="K14" s="2" t="s">
        <v>91</v>
      </c>
      <c r="L14" s="17"/>
      <c r="M14">
        <f t="shared" si="0"/>
        <v>6</v>
      </c>
      <c r="N14">
        <f t="shared" si="1"/>
        <v>3</v>
      </c>
      <c r="R14" s="6" t="s">
        <v>62</v>
      </c>
      <c r="S14" s="6">
        <v>14</v>
      </c>
    </row>
    <row r="15" spans="2:19" x14ac:dyDescent="0.3">
      <c r="B15" s="12">
        <v>43659</v>
      </c>
      <c r="C15" s="13" t="s">
        <v>96</v>
      </c>
      <c r="D15" s="13" t="s">
        <v>12</v>
      </c>
      <c r="E15" s="2" t="s">
        <v>96</v>
      </c>
      <c r="F15" s="14" t="s">
        <v>119</v>
      </c>
      <c r="G15" s="1">
        <v>690</v>
      </c>
      <c r="H15" s="2" t="s">
        <v>4</v>
      </c>
      <c r="I15" s="18">
        <v>0</v>
      </c>
      <c r="J15" s="2" t="s">
        <v>103</v>
      </c>
      <c r="K15" s="2" t="s">
        <v>91</v>
      </c>
      <c r="L15" s="17"/>
      <c r="M15">
        <f t="shared" si="0"/>
        <v>6</v>
      </c>
      <c r="N15">
        <f t="shared" si="1"/>
        <v>3</v>
      </c>
      <c r="R15" s="6" t="s">
        <v>131</v>
      </c>
      <c r="S15" s="6">
        <v>15</v>
      </c>
    </row>
    <row r="16" spans="2:19" x14ac:dyDescent="0.3">
      <c r="B16" s="12">
        <v>43659</v>
      </c>
      <c r="C16" s="13" t="s">
        <v>96</v>
      </c>
      <c r="D16" s="13" t="s">
        <v>104</v>
      </c>
      <c r="E16" s="2" t="s">
        <v>96</v>
      </c>
      <c r="F16" s="14" t="s">
        <v>120</v>
      </c>
      <c r="G16" s="1">
        <v>2860</v>
      </c>
      <c r="H16" s="2" t="s">
        <v>4</v>
      </c>
      <c r="I16" s="18">
        <v>0</v>
      </c>
      <c r="J16" s="2" t="s">
        <v>121</v>
      </c>
      <c r="K16" s="2" t="s">
        <v>91</v>
      </c>
      <c r="L16" s="17"/>
      <c r="M16">
        <f t="shared" si="0"/>
        <v>39</v>
      </c>
      <c r="N16">
        <f t="shared" si="1"/>
        <v>5</v>
      </c>
      <c r="R16" s="6" t="s">
        <v>63</v>
      </c>
      <c r="S16" s="6">
        <v>16</v>
      </c>
    </row>
    <row r="17" spans="2:19" x14ac:dyDescent="0.3">
      <c r="B17" s="12">
        <v>43661</v>
      </c>
      <c r="C17" s="13" t="s">
        <v>96</v>
      </c>
      <c r="D17" s="13" t="s">
        <v>104</v>
      </c>
      <c r="E17" s="2" t="s">
        <v>96</v>
      </c>
      <c r="F17" s="14" t="s">
        <v>122</v>
      </c>
      <c r="G17" s="1">
        <v>600</v>
      </c>
      <c r="H17" s="2" t="s">
        <v>111</v>
      </c>
      <c r="I17" s="18">
        <v>0</v>
      </c>
      <c r="J17" s="2" t="s">
        <v>118</v>
      </c>
      <c r="K17" s="2" t="s">
        <v>91</v>
      </c>
      <c r="L17" s="17"/>
      <c r="M17">
        <f t="shared" si="0"/>
        <v>33</v>
      </c>
      <c r="N17">
        <f t="shared" si="1"/>
        <v>5</v>
      </c>
      <c r="R17" s="6" t="s">
        <v>45</v>
      </c>
      <c r="S17" s="6">
        <v>17</v>
      </c>
    </row>
    <row r="18" spans="2:19" x14ac:dyDescent="0.3">
      <c r="B18" s="12">
        <v>43662</v>
      </c>
      <c r="C18" s="13" t="s">
        <v>96</v>
      </c>
      <c r="D18" s="13" t="s">
        <v>12</v>
      </c>
      <c r="E18" s="2" t="s">
        <v>96</v>
      </c>
      <c r="F18" s="14" t="s">
        <v>123</v>
      </c>
      <c r="G18" s="1">
        <v>3450</v>
      </c>
      <c r="H18" s="2" t="s">
        <v>111</v>
      </c>
      <c r="I18" s="18">
        <v>0</v>
      </c>
      <c r="J18" s="2" t="s">
        <v>103</v>
      </c>
      <c r="K18" s="2" t="s">
        <v>91</v>
      </c>
      <c r="L18" s="17"/>
      <c r="M18">
        <f t="shared" si="0"/>
        <v>6</v>
      </c>
      <c r="N18">
        <f t="shared" si="1"/>
        <v>3</v>
      </c>
      <c r="R18" s="6" t="s">
        <v>48</v>
      </c>
      <c r="S18" s="6">
        <v>18</v>
      </c>
    </row>
    <row r="19" spans="2:19" x14ac:dyDescent="0.3">
      <c r="B19" s="12">
        <v>43662</v>
      </c>
      <c r="C19" s="13" t="s">
        <v>96</v>
      </c>
      <c r="D19" s="13" t="s">
        <v>104</v>
      </c>
      <c r="E19" s="2" t="s">
        <v>124</v>
      </c>
      <c r="F19" s="14" t="s">
        <v>125</v>
      </c>
      <c r="G19" s="1">
        <v>440</v>
      </c>
      <c r="H19" s="2" t="s">
        <v>111</v>
      </c>
      <c r="I19" s="18">
        <v>0</v>
      </c>
      <c r="J19" s="2" t="s">
        <v>90</v>
      </c>
      <c r="K19" s="2" t="s">
        <v>91</v>
      </c>
      <c r="L19" s="17"/>
      <c r="M19">
        <f t="shared" si="0"/>
        <v>41</v>
      </c>
      <c r="N19">
        <f t="shared" si="1"/>
        <v>5</v>
      </c>
      <c r="R19" s="6" t="s">
        <v>41</v>
      </c>
      <c r="S19" s="6">
        <v>19</v>
      </c>
    </row>
    <row r="20" spans="2:19" x14ac:dyDescent="0.3">
      <c r="B20" s="12">
        <v>43669</v>
      </c>
      <c r="C20" s="13" t="s">
        <v>85</v>
      </c>
      <c r="D20" s="13" t="s">
        <v>26</v>
      </c>
      <c r="E20" s="2" t="s">
        <v>126</v>
      </c>
      <c r="F20" s="14" t="s">
        <v>127</v>
      </c>
      <c r="G20" s="1">
        <v>11540.48</v>
      </c>
      <c r="H20" s="2" t="s">
        <v>111</v>
      </c>
      <c r="I20" s="15">
        <v>158000</v>
      </c>
      <c r="J20" s="2" t="s">
        <v>59</v>
      </c>
      <c r="K20" s="2" t="s">
        <v>91</v>
      </c>
      <c r="L20" s="13"/>
      <c r="M20">
        <f t="shared" si="0"/>
        <v>8</v>
      </c>
      <c r="N20">
        <f t="shared" si="1"/>
        <v>1</v>
      </c>
      <c r="R20" s="6" t="s">
        <v>52</v>
      </c>
      <c r="S20" s="6">
        <v>31</v>
      </c>
    </row>
    <row r="21" spans="2:19" x14ac:dyDescent="0.3">
      <c r="B21" s="12">
        <v>43671</v>
      </c>
      <c r="C21" s="13" t="s">
        <v>85</v>
      </c>
      <c r="D21" s="13" t="s">
        <v>26</v>
      </c>
      <c r="E21" s="2" t="s">
        <v>128</v>
      </c>
      <c r="F21" s="14" t="s">
        <v>129</v>
      </c>
      <c r="G21" s="1">
        <v>1186.8</v>
      </c>
      <c r="H21" s="2" t="s">
        <v>130</v>
      </c>
      <c r="I21" s="18">
        <v>0</v>
      </c>
      <c r="J21" s="2" t="s">
        <v>131</v>
      </c>
      <c r="K21" s="2" t="s">
        <v>91</v>
      </c>
      <c r="L21" s="13"/>
      <c r="M21">
        <f t="shared" si="0"/>
        <v>15</v>
      </c>
      <c r="N21">
        <f t="shared" si="1"/>
        <v>1</v>
      </c>
      <c r="R21" s="6" t="s">
        <v>1440</v>
      </c>
      <c r="S21" s="6">
        <v>32</v>
      </c>
    </row>
    <row r="22" spans="2:19" x14ac:dyDescent="0.3">
      <c r="B22" s="12">
        <v>43671</v>
      </c>
      <c r="C22" s="13" t="s">
        <v>132</v>
      </c>
      <c r="D22" s="13" t="s">
        <v>104</v>
      </c>
      <c r="E22" s="2" t="s">
        <v>133</v>
      </c>
      <c r="F22" s="14" t="s">
        <v>134</v>
      </c>
      <c r="G22" s="1">
        <f>600+650</f>
        <v>1250</v>
      </c>
      <c r="H22" s="2" t="s">
        <v>130</v>
      </c>
      <c r="I22" s="18">
        <v>0</v>
      </c>
      <c r="J22" s="2" t="s">
        <v>131</v>
      </c>
      <c r="K22" s="2" t="s">
        <v>91</v>
      </c>
      <c r="L22" s="13"/>
      <c r="M22">
        <f t="shared" si="0"/>
        <v>15</v>
      </c>
      <c r="N22">
        <f t="shared" si="1"/>
        <v>5</v>
      </c>
      <c r="R22" s="6" t="s">
        <v>118</v>
      </c>
      <c r="S22" s="6">
        <v>33</v>
      </c>
    </row>
    <row r="23" spans="2:19" x14ac:dyDescent="0.3">
      <c r="B23" s="12">
        <v>43679</v>
      </c>
      <c r="C23" s="13" t="s">
        <v>135</v>
      </c>
      <c r="D23" s="13" t="s">
        <v>136</v>
      </c>
      <c r="E23" s="2" t="s">
        <v>137</v>
      </c>
      <c r="F23" s="14" t="s">
        <v>138</v>
      </c>
      <c r="G23" s="1">
        <v>13455</v>
      </c>
      <c r="H23" s="2" t="s">
        <v>139</v>
      </c>
      <c r="I23" s="15">
        <v>130879</v>
      </c>
      <c r="J23" s="2" t="s">
        <v>9</v>
      </c>
      <c r="K23" s="2" t="s">
        <v>91</v>
      </c>
      <c r="L23" s="13"/>
      <c r="M23">
        <f t="shared" si="0"/>
        <v>10</v>
      </c>
      <c r="N23">
        <f t="shared" si="1"/>
        <v>41</v>
      </c>
      <c r="R23" s="6" t="s">
        <v>268</v>
      </c>
      <c r="S23" s="6">
        <v>34</v>
      </c>
    </row>
    <row r="24" spans="2:19" x14ac:dyDescent="0.3">
      <c r="B24" s="12">
        <v>43679</v>
      </c>
      <c r="C24" s="13" t="s">
        <v>85</v>
      </c>
      <c r="D24" s="13" t="s">
        <v>66</v>
      </c>
      <c r="E24" s="2" t="s">
        <v>140</v>
      </c>
      <c r="F24" s="14" t="s">
        <v>141</v>
      </c>
      <c r="G24" s="1">
        <v>2652.27</v>
      </c>
      <c r="H24" s="2" t="s">
        <v>139</v>
      </c>
      <c r="I24" s="15">
        <v>134041</v>
      </c>
      <c r="J24" s="2" t="s">
        <v>99</v>
      </c>
      <c r="K24" s="2" t="s">
        <v>91</v>
      </c>
      <c r="L24" s="13"/>
      <c r="M24">
        <f t="shared" si="0"/>
        <v>35</v>
      </c>
      <c r="N24">
        <f t="shared" si="1"/>
        <v>10</v>
      </c>
      <c r="R24" s="6" t="s">
        <v>99</v>
      </c>
      <c r="S24" s="6">
        <v>35</v>
      </c>
    </row>
    <row r="25" spans="2:19" x14ac:dyDescent="0.3">
      <c r="B25" s="12">
        <v>43680</v>
      </c>
      <c r="C25" s="13" t="s">
        <v>85</v>
      </c>
      <c r="D25" s="13" t="s">
        <v>104</v>
      </c>
      <c r="E25" s="2" t="s">
        <v>142</v>
      </c>
      <c r="F25" s="14" t="s">
        <v>143</v>
      </c>
      <c r="G25" s="1">
        <v>680</v>
      </c>
      <c r="H25" s="2" t="s">
        <v>144</v>
      </c>
      <c r="I25" s="18">
        <v>0</v>
      </c>
      <c r="J25" s="2" t="s">
        <v>118</v>
      </c>
      <c r="K25" s="2" t="s">
        <v>91</v>
      </c>
      <c r="L25" s="13"/>
      <c r="M25">
        <f t="shared" si="0"/>
        <v>33</v>
      </c>
      <c r="N25">
        <f t="shared" si="1"/>
        <v>5</v>
      </c>
      <c r="R25" s="6" t="s">
        <v>211</v>
      </c>
      <c r="S25" s="6">
        <v>36</v>
      </c>
    </row>
    <row r="26" spans="2:19" x14ac:dyDescent="0.3">
      <c r="B26" s="12">
        <v>43682</v>
      </c>
      <c r="C26" s="13" t="s">
        <v>85</v>
      </c>
      <c r="D26" s="13" t="s">
        <v>66</v>
      </c>
      <c r="E26" s="2" t="s">
        <v>145</v>
      </c>
      <c r="F26" s="14" t="s">
        <v>146</v>
      </c>
      <c r="G26" s="1">
        <v>900.22</v>
      </c>
      <c r="H26" s="2" t="s">
        <v>144</v>
      </c>
      <c r="I26" s="18">
        <v>0</v>
      </c>
      <c r="J26" s="2" t="s">
        <v>99</v>
      </c>
      <c r="K26" s="2" t="s">
        <v>91</v>
      </c>
      <c r="L26" s="13"/>
      <c r="M26">
        <f t="shared" si="0"/>
        <v>35</v>
      </c>
      <c r="N26">
        <f t="shared" si="1"/>
        <v>10</v>
      </c>
      <c r="R26" s="6" t="s">
        <v>149</v>
      </c>
      <c r="S26" s="6">
        <v>37</v>
      </c>
    </row>
    <row r="27" spans="2:19" x14ac:dyDescent="0.3">
      <c r="B27" s="12">
        <v>43682</v>
      </c>
      <c r="C27" s="13" t="s">
        <v>85</v>
      </c>
      <c r="D27" s="13" t="s">
        <v>66</v>
      </c>
      <c r="E27" s="2" t="s">
        <v>147</v>
      </c>
      <c r="F27" s="14" t="s">
        <v>148</v>
      </c>
      <c r="G27" s="1">
        <v>3227.36</v>
      </c>
      <c r="H27" s="2" t="s">
        <v>144</v>
      </c>
      <c r="I27" s="18">
        <v>0</v>
      </c>
      <c r="J27" s="2" t="s">
        <v>149</v>
      </c>
      <c r="K27" s="2" t="s">
        <v>91</v>
      </c>
      <c r="L27" s="13"/>
      <c r="M27">
        <f t="shared" si="0"/>
        <v>37</v>
      </c>
      <c r="N27">
        <f t="shared" si="1"/>
        <v>10</v>
      </c>
      <c r="R27" s="6" t="s">
        <v>1102</v>
      </c>
      <c r="S27" s="6">
        <v>38</v>
      </c>
    </row>
    <row r="28" spans="2:19" x14ac:dyDescent="0.3">
      <c r="B28" s="12">
        <v>43686</v>
      </c>
      <c r="C28" s="13" t="s">
        <v>85</v>
      </c>
      <c r="D28" s="13" t="s">
        <v>104</v>
      </c>
      <c r="E28" s="2" t="s">
        <v>150</v>
      </c>
      <c r="F28" s="14" t="s">
        <v>151</v>
      </c>
      <c r="G28" s="1">
        <v>700</v>
      </c>
      <c r="H28" s="2" t="s">
        <v>139</v>
      </c>
      <c r="I28" s="15">
        <v>134041</v>
      </c>
      <c r="J28" s="2" t="s">
        <v>118</v>
      </c>
      <c r="K28" s="2" t="s">
        <v>91</v>
      </c>
      <c r="L28" s="13"/>
      <c r="M28">
        <f t="shared" si="0"/>
        <v>33</v>
      </c>
      <c r="N28">
        <f t="shared" si="1"/>
        <v>5</v>
      </c>
      <c r="R28" s="6" t="s">
        <v>121</v>
      </c>
      <c r="S28" s="6">
        <v>39</v>
      </c>
    </row>
    <row r="29" spans="2:19" x14ac:dyDescent="0.3">
      <c r="B29" s="12">
        <v>43687</v>
      </c>
      <c r="C29" s="13" t="s">
        <v>152</v>
      </c>
      <c r="D29" s="13" t="s">
        <v>153</v>
      </c>
      <c r="E29" s="2" t="s">
        <v>96</v>
      </c>
      <c r="F29" s="14" t="s">
        <v>154</v>
      </c>
      <c r="G29" s="1">
        <v>913.4</v>
      </c>
      <c r="H29" s="2" t="s">
        <v>139</v>
      </c>
      <c r="I29" s="15">
        <v>134041</v>
      </c>
      <c r="J29" s="2" t="s">
        <v>38</v>
      </c>
      <c r="K29" s="2" t="s">
        <v>91</v>
      </c>
      <c r="L29" s="13"/>
      <c r="M29">
        <f t="shared" si="0"/>
        <v>4</v>
      </c>
      <c r="N29">
        <f t="shared" si="1"/>
        <v>83</v>
      </c>
      <c r="R29" s="6" t="s">
        <v>90</v>
      </c>
      <c r="S29" s="6">
        <v>41</v>
      </c>
    </row>
    <row r="30" spans="2:19" x14ac:dyDescent="0.3">
      <c r="B30" s="12">
        <v>43687</v>
      </c>
      <c r="C30" s="13" t="s">
        <v>152</v>
      </c>
      <c r="D30" s="13" t="s">
        <v>136</v>
      </c>
      <c r="E30" s="2" t="s">
        <v>96</v>
      </c>
      <c r="F30" s="14" t="s">
        <v>155</v>
      </c>
      <c r="G30" s="1">
        <v>400</v>
      </c>
      <c r="H30" s="2" t="s">
        <v>139</v>
      </c>
      <c r="I30" s="15">
        <v>130879</v>
      </c>
      <c r="J30" s="2" t="s">
        <v>52</v>
      </c>
      <c r="K30" s="2" t="s">
        <v>91</v>
      </c>
      <c r="L30" s="13"/>
      <c r="M30">
        <f t="shared" si="0"/>
        <v>31</v>
      </c>
      <c r="N30">
        <f t="shared" si="1"/>
        <v>41</v>
      </c>
      <c r="R30" s="6" t="s">
        <v>29</v>
      </c>
      <c r="S30" s="6">
        <v>5</v>
      </c>
    </row>
    <row r="31" spans="2:19" x14ac:dyDescent="0.3">
      <c r="B31" s="12">
        <v>43689</v>
      </c>
      <c r="C31" s="13" t="s">
        <v>85</v>
      </c>
      <c r="D31" s="13" t="s">
        <v>104</v>
      </c>
      <c r="E31" s="2" t="s">
        <v>156</v>
      </c>
      <c r="F31" s="14" t="s">
        <v>157</v>
      </c>
      <c r="G31" s="1">
        <v>370</v>
      </c>
      <c r="H31" s="2" t="s">
        <v>158</v>
      </c>
      <c r="I31" s="18">
        <v>0</v>
      </c>
      <c r="J31" s="2" t="s">
        <v>118</v>
      </c>
      <c r="K31" s="2" t="s">
        <v>91</v>
      </c>
      <c r="L31" s="13"/>
      <c r="M31">
        <f t="shared" si="0"/>
        <v>33</v>
      </c>
      <c r="N31">
        <f t="shared" si="1"/>
        <v>5</v>
      </c>
      <c r="R31" s="6" t="s">
        <v>60</v>
      </c>
      <c r="S31" s="6">
        <v>11</v>
      </c>
    </row>
    <row r="32" spans="2:19" x14ac:dyDescent="0.3">
      <c r="B32" s="12">
        <v>43689</v>
      </c>
      <c r="C32" s="13" t="s">
        <v>85</v>
      </c>
      <c r="D32" s="13" t="s">
        <v>26</v>
      </c>
      <c r="E32" s="2" t="s">
        <v>159</v>
      </c>
      <c r="F32" s="14" t="s">
        <v>160</v>
      </c>
      <c r="G32" s="1">
        <v>588.79999999999995</v>
      </c>
      <c r="H32" s="2" t="s">
        <v>158</v>
      </c>
      <c r="I32" s="18">
        <v>0</v>
      </c>
      <c r="J32" s="2" t="s">
        <v>90</v>
      </c>
      <c r="K32" s="2" t="s">
        <v>91</v>
      </c>
      <c r="L32" s="13"/>
      <c r="M32">
        <f t="shared" si="0"/>
        <v>41</v>
      </c>
      <c r="N32">
        <f t="shared" si="1"/>
        <v>1</v>
      </c>
    </row>
    <row r="33" spans="2:19" x14ac:dyDescent="0.3">
      <c r="B33" s="12">
        <v>43690</v>
      </c>
      <c r="C33" s="13" t="s">
        <v>0</v>
      </c>
      <c r="D33" s="2" t="s">
        <v>26</v>
      </c>
      <c r="E33" s="2" t="s">
        <v>161</v>
      </c>
      <c r="F33" s="14" t="s">
        <v>162</v>
      </c>
      <c r="G33" s="1">
        <v>3941.28</v>
      </c>
      <c r="H33" s="2" t="s">
        <v>112</v>
      </c>
      <c r="I33" s="18">
        <v>0</v>
      </c>
      <c r="J33" s="2" t="s">
        <v>57</v>
      </c>
      <c r="K33" s="2" t="s">
        <v>91</v>
      </c>
      <c r="L33" s="13"/>
      <c r="M33">
        <f t="shared" si="0"/>
        <v>3</v>
      </c>
      <c r="N33">
        <f t="shared" si="1"/>
        <v>1</v>
      </c>
      <c r="R33" s="6" t="s">
        <v>1443</v>
      </c>
      <c r="S33" s="6">
        <v>1</v>
      </c>
    </row>
    <row r="34" spans="2:19" x14ac:dyDescent="0.3">
      <c r="B34" s="12">
        <v>43690</v>
      </c>
      <c r="C34" s="13" t="s">
        <v>132</v>
      </c>
      <c r="D34" s="13" t="s">
        <v>104</v>
      </c>
      <c r="E34" s="2" t="s">
        <v>163</v>
      </c>
      <c r="F34" s="14" t="s">
        <v>164</v>
      </c>
      <c r="G34" s="1">
        <v>2300</v>
      </c>
      <c r="H34" s="2" t="s">
        <v>112</v>
      </c>
      <c r="I34" s="15">
        <v>152254</v>
      </c>
      <c r="J34" s="2" t="s">
        <v>29</v>
      </c>
      <c r="K34" s="2" t="s">
        <v>91</v>
      </c>
      <c r="L34" s="13"/>
      <c r="M34">
        <f t="shared" si="0"/>
        <v>5</v>
      </c>
      <c r="N34">
        <f t="shared" si="1"/>
        <v>5</v>
      </c>
      <c r="R34" s="6" t="s">
        <v>1</v>
      </c>
      <c r="S34" s="6">
        <v>2</v>
      </c>
    </row>
    <row r="35" spans="2:19" x14ac:dyDescent="0.3">
      <c r="B35" s="12">
        <v>43690</v>
      </c>
      <c r="C35" s="13" t="s">
        <v>85</v>
      </c>
      <c r="D35" s="13" t="s">
        <v>66</v>
      </c>
      <c r="E35" s="2" t="s">
        <v>165</v>
      </c>
      <c r="F35" s="14" t="s">
        <v>166</v>
      </c>
      <c r="G35" s="1">
        <v>3611.99</v>
      </c>
      <c r="H35" s="2" t="s">
        <v>112</v>
      </c>
      <c r="I35" s="18">
        <v>0</v>
      </c>
      <c r="J35" s="2" t="s">
        <v>29</v>
      </c>
      <c r="K35" s="2" t="s">
        <v>91</v>
      </c>
      <c r="L35" s="13"/>
      <c r="M35">
        <f t="shared" si="0"/>
        <v>5</v>
      </c>
      <c r="N35">
        <f t="shared" si="1"/>
        <v>10</v>
      </c>
      <c r="R35" s="6" t="s">
        <v>12</v>
      </c>
      <c r="S35" s="6">
        <v>3</v>
      </c>
    </row>
    <row r="36" spans="2:19" x14ac:dyDescent="0.3">
      <c r="B36" s="12">
        <v>43690</v>
      </c>
      <c r="C36" s="13" t="s">
        <v>85</v>
      </c>
      <c r="D36" s="13" t="s">
        <v>12</v>
      </c>
      <c r="E36" s="2" t="s">
        <v>167</v>
      </c>
      <c r="F36" s="14" t="s">
        <v>168</v>
      </c>
      <c r="G36" s="1">
        <v>460</v>
      </c>
      <c r="H36" s="2" t="s">
        <v>112</v>
      </c>
      <c r="I36" s="18">
        <v>0</v>
      </c>
      <c r="J36" s="2" t="s">
        <v>103</v>
      </c>
      <c r="K36" s="2" t="s">
        <v>91</v>
      </c>
      <c r="L36" s="13"/>
      <c r="M36">
        <f t="shared" si="0"/>
        <v>6</v>
      </c>
      <c r="N36">
        <f t="shared" si="1"/>
        <v>3</v>
      </c>
      <c r="R36" s="6" t="s">
        <v>64</v>
      </c>
      <c r="S36" s="6">
        <v>4</v>
      </c>
    </row>
    <row r="37" spans="2:19" x14ac:dyDescent="0.3">
      <c r="B37" s="12">
        <v>43693</v>
      </c>
      <c r="C37" s="13" t="s">
        <v>152</v>
      </c>
      <c r="D37" s="13" t="s">
        <v>136</v>
      </c>
      <c r="E37" s="2" t="s">
        <v>169</v>
      </c>
      <c r="F37" s="14" t="s">
        <v>170</v>
      </c>
      <c r="G37" s="1">
        <v>16000</v>
      </c>
      <c r="H37" s="2" t="s">
        <v>112</v>
      </c>
      <c r="I37" s="15">
        <v>152280</v>
      </c>
      <c r="J37" s="2" t="s">
        <v>9</v>
      </c>
      <c r="K37" s="2" t="s">
        <v>91</v>
      </c>
      <c r="L37" s="13"/>
      <c r="M37">
        <f t="shared" si="0"/>
        <v>10</v>
      </c>
      <c r="N37">
        <f t="shared" si="1"/>
        <v>41</v>
      </c>
      <c r="R37" s="6" t="s">
        <v>104</v>
      </c>
      <c r="S37" s="6">
        <v>5</v>
      </c>
    </row>
    <row r="38" spans="2:19" x14ac:dyDescent="0.3">
      <c r="B38" s="12">
        <v>43697</v>
      </c>
      <c r="C38" s="13" t="s">
        <v>85</v>
      </c>
      <c r="D38" s="13" t="s">
        <v>12</v>
      </c>
      <c r="E38" s="2" t="s">
        <v>171</v>
      </c>
      <c r="F38" s="14" t="s">
        <v>172</v>
      </c>
      <c r="G38" s="1">
        <v>3220</v>
      </c>
      <c r="H38" s="2" t="s">
        <v>101</v>
      </c>
      <c r="I38" s="18">
        <v>0</v>
      </c>
      <c r="J38" s="2" t="s">
        <v>103</v>
      </c>
      <c r="K38" s="2" t="s">
        <v>91</v>
      </c>
      <c r="L38" s="13"/>
      <c r="M38">
        <f t="shared" si="0"/>
        <v>6</v>
      </c>
      <c r="N38">
        <f t="shared" si="1"/>
        <v>3</v>
      </c>
      <c r="R38" s="6" t="s">
        <v>1444</v>
      </c>
      <c r="S38" s="6">
        <v>6</v>
      </c>
    </row>
    <row r="39" spans="2:19" x14ac:dyDescent="0.3">
      <c r="B39" s="12">
        <v>43701</v>
      </c>
      <c r="C39" s="13" t="s">
        <v>152</v>
      </c>
      <c r="D39" s="13" t="s">
        <v>153</v>
      </c>
      <c r="E39" s="2" t="s">
        <v>173</v>
      </c>
      <c r="F39" s="14" t="s">
        <v>174</v>
      </c>
      <c r="G39" s="1">
        <v>1122.5</v>
      </c>
      <c r="H39" s="2" t="s">
        <v>112</v>
      </c>
      <c r="I39" s="18">
        <v>0</v>
      </c>
      <c r="J39" s="2" t="s">
        <v>38</v>
      </c>
      <c r="K39" s="2" t="s">
        <v>91</v>
      </c>
      <c r="L39" s="13"/>
      <c r="M39">
        <f t="shared" si="0"/>
        <v>4</v>
      </c>
      <c r="N39">
        <f t="shared" si="1"/>
        <v>83</v>
      </c>
      <c r="R39" s="6" t="s">
        <v>1445</v>
      </c>
      <c r="S39" s="6">
        <v>7</v>
      </c>
    </row>
    <row r="40" spans="2:19" x14ac:dyDescent="0.3">
      <c r="B40" s="12">
        <v>43705</v>
      </c>
      <c r="C40" s="13" t="s">
        <v>0</v>
      </c>
      <c r="D40" s="13" t="s">
        <v>26</v>
      </c>
      <c r="E40" s="2" t="s">
        <v>175</v>
      </c>
      <c r="F40" s="14" t="s">
        <v>129</v>
      </c>
      <c r="G40" s="1">
        <v>1876.8</v>
      </c>
      <c r="H40" s="2" t="s">
        <v>176</v>
      </c>
      <c r="I40" s="18">
        <v>0</v>
      </c>
      <c r="J40" s="2" t="s">
        <v>131</v>
      </c>
      <c r="K40" s="2" t="s">
        <v>91</v>
      </c>
      <c r="L40" s="13"/>
      <c r="M40">
        <f t="shared" si="0"/>
        <v>15</v>
      </c>
      <c r="N40">
        <f t="shared" si="1"/>
        <v>1</v>
      </c>
      <c r="R40" s="6" t="s">
        <v>1446</v>
      </c>
      <c r="S40" s="6">
        <v>8</v>
      </c>
    </row>
    <row r="41" spans="2:19" x14ac:dyDescent="0.3">
      <c r="B41" s="12">
        <v>43705</v>
      </c>
      <c r="C41" s="13" t="s">
        <v>85</v>
      </c>
      <c r="D41" s="13" t="s">
        <v>66</v>
      </c>
      <c r="E41" s="2" t="s">
        <v>177</v>
      </c>
      <c r="F41" s="14" t="s">
        <v>178</v>
      </c>
      <c r="G41" s="1">
        <v>2537.88</v>
      </c>
      <c r="H41" s="2" t="s">
        <v>176</v>
      </c>
      <c r="I41" s="18">
        <v>0</v>
      </c>
      <c r="J41" s="2" t="s">
        <v>90</v>
      </c>
      <c r="K41" s="2" t="s">
        <v>91</v>
      </c>
      <c r="L41" s="13"/>
      <c r="M41">
        <f t="shared" si="0"/>
        <v>41</v>
      </c>
      <c r="N41">
        <f t="shared" si="1"/>
        <v>10</v>
      </c>
      <c r="R41" s="6" t="s">
        <v>65</v>
      </c>
      <c r="S41" s="6">
        <v>9</v>
      </c>
    </row>
    <row r="42" spans="2:19" x14ac:dyDescent="0.3">
      <c r="B42" s="12">
        <v>43710</v>
      </c>
      <c r="C42" s="13" t="s">
        <v>85</v>
      </c>
      <c r="D42" s="13" t="s">
        <v>104</v>
      </c>
      <c r="E42" s="2" t="s">
        <v>179</v>
      </c>
      <c r="F42" s="14" t="s">
        <v>180</v>
      </c>
      <c r="G42" s="1">
        <v>2800</v>
      </c>
      <c r="H42" s="2" t="s">
        <v>181</v>
      </c>
      <c r="I42" s="18">
        <v>0</v>
      </c>
      <c r="J42" s="2" t="s">
        <v>121</v>
      </c>
      <c r="K42" s="2" t="s">
        <v>91</v>
      </c>
      <c r="L42" s="13"/>
      <c r="M42">
        <f t="shared" si="0"/>
        <v>39</v>
      </c>
      <c r="N42">
        <f t="shared" si="1"/>
        <v>5</v>
      </c>
      <c r="R42" s="6" t="s">
        <v>66</v>
      </c>
      <c r="S42" s="6">
        <v>10</v>
      </c>
    </row>
    <row r="43" spans="2:19" x14ac:dyDescent="0.3">
      <c r="B43" s="12">
        <v>43710</v>
      </c>
      <c r="C43" s="13" t="s">
        <v>0</v>
      </c>
      <c r="D43" s="13" t="s">
        <v>26</v>
      </c>
      <c r="E43" s="2" t="s">
        <v>182</v>
      </c>
      <c r="F43" s="14" t="s">
        <v>183</v>
      </c>
      <c r="G43" s="1">
        <v>8846.23</v>
      </c>
      <c r="H43" s="2" t="s">
        <v>181</v>
      </c>
      <c r="I43" s="15">
        <v>150000</v>
      </c>
      <c r="J43" s="2" t="s">
        <v>63</v>
      </c>
      <c r="K43" s="2" t="s">
        <v>91</v>
      </c>
      <c r="L43" s="13"/>
      <c r="M43">
        <f t="shared" si="0"/>
        <v>16</v>
      </c>
      <c r="N43">
        <f t="shared" si="1"/>
        <v>1</v>
      </c>
      <c r="R43" s="6" t="s">
        <v>1447</v>
      </c>
      <c r="S43" s="6">
        <v>11</v>
      </c>
    </row>
    <row r="44" spans="2:19" ht="28.8" x14ac:dyDescent="0.3">
      <c r="B44" s="12">
        <v>43715</v>
      </c>
      <c r="C44" s="13" t="s">
        <v>184</v>
      </c>
      <c r="D44" s="2" t="s">
        <v>26</v>
      </c>
      <c r="E44" s="2" t="s">
        <v>185</v>
      </c>
      <c r="F44" s="14" t="s">
        <v>186</v>
      </c>
      <c r="G44" s="1">
        <v>3559.6</v>
      </c>
      <c r="H44" s="2" t="s">
        <v>181</v>
      </c>
      <c r="I44" s="18">
        <v>0</v>
      </c>
      <c r="J44" s="2" t="s">
        <v>45</v>
      </c>
      <c r="K44" s="2" t="s">
        <v>91</v>
      </c>
      <c r="L44" s="13"/>
      <c r="M44">
        <f t="shared" si="0"/>
        <v>17</v>
      </c>
      <c r="N44">
        <f t="shared" si="1"/>
        <v>1</v>
      </c>
      <c r="R44" s="6" t="s">
        <v>1448</v>
      </c>
      <c r="S44" s="6">
        <v>12</v>
      </c>
    </row>
    <row r="45" spans="2:19" x14ac:dyDescent="0.3">
      <c r="B45" s="12">
        <v>43721</v>
      </c>
      <c r="C45" s="13" t="s">
        <v>187</v>
      </c>
      <c r="D45" s="13" t="s">
        <v>26</v>
      </c>
      <c r="E45" s="2" t="s">
        <v>188</v>
      </c>
      <c r="F45" s="14" t="s">
        <v>189</v>
      </c>
      <c r="G45" s="1">
        <v>2116.92</v>
      </c>
      <c r="H45" s="2" t="s">
        <v>112</v>
      </c>
      <c r="I45" s="18">
        <v>0</v>
      </c>
      <c r="J45" s="2" t="s">
        <v>90</v>
      </c>
      <c r="K45" s="2" t="s">
        <v>91</v>
      </c>
      <c r="L45" s="13"/>
      <c r="M45">
        <f t="shared" si="0"/>
        <v>41</v>
      </c>
      <c r="N45">
        <f t="shared" si="1"/>
        <v>1</v>
      </c>
      <c r="R45" s="6" t="s">
        <v>67</v>
      </c>
      <c r="S45" s="6">
        <v>13</v>
      </c>
    </row>
    <row r="46" spans="2:19" x14ac:dyDescent="0.3">
      <c r="B46" s="12">
        <v>43721</v>
      </c>
      <c r="C46" s="13" t="s">
        <v>132</v>
      </c>
      <c r="D46" s="13" t="s">
        <v>104</v>
      </c>
      <c r="E46" s="2" t="s">
        <v>190</v>
      </c>
      <c r="F46" s="14" t="s">
        <v>191</v>
      </c>
      <c r="G46" s="1">
        <v>440</v>
      </c>
      <c r="H46" s="2" t="s">
        <v>130</v>
      </c>
      <c r="I46" s="18">
        <v>0</v>
      </c>
      <c r="J46" s="2" t="s">
        <v>90</v>
      </c>
      <c r="K46" s="2" t="s">
        <v>91</v>
      </c>
      <c r="L46" s="13"/>
      <c r="M46">
        <f t="shared" si="0"/>
        <v>41</v>
      </c>
      <c r="N46">
        <f t="shared" si="1"/>
        <v>5</v>
      </c>
      <c r="R46" s="6" t="s">
        <v>68</v>
      </c>
      <c r="S46" s="6">
        <v>14</v>
      </c>
    </row>
    <row r="47" spans="2:19" x14ac:dyDescent="0.3">
      <c r="B47" s="12">
        <v>43721</v>
      </c>
      <c r="C47" s="13" t="s">
        <v>152</v>
      </c>
      <c r="D47" s="13" t="s">
        <v>1446</v>
      </c>
      <c r="E47" s="2" t="s">
        <v>192</v>
      </c>
      <c r="F47" s="14" t="s">
        <v>193</v>
      </c>
      <c r="G47" s="1">
        <v>161</v>
      </c>
      <c r="H47" s="2" t="s">
        <v>111</v>
      </c>
      <c r="I47" s="18">
        <v>0</v>
      </c>
      <c r="J47" s="2" t="s">
        <v>22</v>
      </c>
      <c r="K47" s="2" t="s">
        <v>91</v>
      </c>
      <c r="L47" s="13"/>
      <c r="M47">
        <f t="shared" si="0"/>
        <v>9</v>
      </c>
      <c r="N47">
        <f t="shared" si="1"/>
        <v>8</v>
      </c>
      <c r="R47" s="6" t="s">
        <v>1449</v>
      </c>
      <c r="S47" s="6">
        <v>15</v>
      </c>
    </row>
    <row r="48" spans="2:19" x14ac:dyDescent="0.3">
      <c r="B48" s="12">
        <v>43722</v>
      </c>
      <c r="C48" s="13" t="s">
        <v>135</v>
      </c>
      <c r="D48" s="13" t="s">
        <v>194</v>
      </c>
      <c r="E48" s="2" t="s">
        <v>195</v>
      </c>
      <c r="F48" s="14" t="s">
        <v>196</v>
      </c>
      <c r="G48" s="1">
        <v>498</v>
      </c>
      <c r="H48" s="2" t="s">
        <v>197</v>
      </c>
      <c r="I48" s="18">
        <v>0</v>
      </c>
      <c r="J48" s="19" t="s">
        <v>118</v>
      </c>
      <c r="K48" s="2" t="s">
        <v>91</v>
      </c>
      <c r="L48" s="13"/>
      <c r="M48">
        <f t="shared" si="0"/>
        <v>33</v>
      </c>
      <c r="N48">
        <f t="shared" si="1"/>
        <v>46</v>
      </c>
      <c r="R48" s="6" t="s">
        <v>69</v>
      </c>
      <c r="S48" s="6">
        <v>16</v>
      </c>
    </row>
    <row r="49" spans="2:19" x14ac:dyDescent="0.3">
      <c r="B49" s="12">
        <v>43724</v>
      </c>
      <c r="C49" s="13" t="s">
        <v>85</v>
      </c>
      <c r="D49" s="13" t="s">
        <v>26</v>
      </c>
      <c r="E49" s="2" t="s">
        <v>198</v>
      </c>
      <c r="F49" s="14" t="s">
        <v>199</v>
      </c>
      <c r="G49" s="1">
        <v>348.68</v>
      </c>
      <c r="H49" s="2" t="s">
        <v>111</v>
      </c>
      <c r="I49" s="18">
        <v>0</v>
      </c>
      <c r="J49" s="2" t="s">
        <v>90</v>
      </c>
      <c r="K49" s="2" t="s">
        <v>91</v>
      </c>
      <c r="L49" s="13"/>
      <c r="M49">
        <f t="shared" si="0"/>
        <v>41</v>
      </c>
      <c r="N49">
        <f t="shared" si="1"/>
        <v>1</v>
      </c>
      <c r="R49" s="6" t="s">
        <v>70</v>
      </c>
      <c r="S49" s="6">
        <v>17</v>
      </c>
    </row>
    <row r="50" spans="2:19" x14ac:dyDescent="0.3">
      <c r="B50" s="12">
        <v>43727</v>
      </c>
      <c r="C50" s="13" t="s">
        <v>152</v>
      </c>
      <c r="D50" s="13" t="s">
        <v>65</v>
      </c>
      <c r="E50" s="2" t="s">
        <v>200</v>
      </c>
      <c r="F50" s="14" t="s">
        <v>201</v>
      </c>
      <c r="G50" s="1">
        <v>3450</v>
      </c>
      <c r="H50" s="2" t="s">
        <v>181</v>
      </c>
      <c r="I50" s="18">
        <v>0</v>
      </c>
      <c r="J50" s="2" t="s">
        <v>55</v>
      </c>
      <c r="K50" s="2" t="s">
        <v>91</v>
      </c>
      <c r="L50" s="13"/>
      <c r="M50">
        <f t="shared" si="0"/>
        <v>1</v>
      </c>
      <c r="N50">
        <f t="shared" si="1"/>
        <v>9</v>
      </c>
      <c r="R50" s="6" t="s">
        <v>1450</v>
      </c>
      <c r="S50" s="6">
        <v>18</v>
      </c>
    </row>
    <row r="51" spans="2:19" x14ac:dyDescent="0.3">
      <c r="B51" s="12">
        <v>43729</v>
      </c>
      <c r="C51" s="13" t="s">
        <v>152</v>
      </c>
      <c r="D51" s="13" t="s">
        <v>153</v>
      </c>
      <c r="E51" s="2" t="s">
        <v>202</v>
      </c>
      <c r="F51" s="14" t="s">
        <v>203</v>
      </c>
      <c r="G51" s="1">
        <v>600.6</v>
      </c>
      <c r="H51" s="2" t="s">
        <v>181</v>
      </c>
      <c r="I51" s="18">
        <v>0</v>
      </c>
      <c r="J51" s="2" t="s">
        <v>38</v>
      </c>
      <c r="K51" s="2" t="s">
        <v>91</v>
      </c>
      <c r="L51" s="13"/>
      <c r="M51">
        <f t="shared" si="0"/>
        <v>4</v>
      </c>
      <c r="N51">
        <f t="shared" si="1"/>
        <v>83</v>
      </c>
      <c r="R51" s="6" t="s">
        <v>71</v>
      </c>
      <c r="S51" s="6">
        <v>19</v>
      </c>
    </row>
    <row r="52" spans="2:19" x14ac:dyDescent="0.3">
      <c r="B52" s="12">
        <v>43729</v>
      </c>
      <c r="C52" s="13" t="s">
        <v>85</v>
      </c>
      <c r="D52" s="13" t="s">
        <v>12</v>
      </c>
      <c r="E52" s="2" t="s">
        <v>204</v>
      </c>
      <c r="F52" s="14" t="s">
        <v>205</v>
      </c>
      <c r="G52" s="1">
        <v>1150</v>
      </c>
      <c r="H52" s="2" t="s">
        <v>130</v>
      </c>
      <c r="I52" s="18">
        <v>0</v>
      </c>
      <c r="J52" s="2" t="s">
        <v>99</v>
      </c>
      <c r="K52" s="2" t="s">
        <v>91</v>
      </c>
      <c r="L52" s="13"/>
      <c r="M52">
        <f t="shared" si="0"/>
        <v>35</v>
      </c>
      <c r="N52">
        <f t="shared" si="1"/>
        <v>3</v>
      </c>
      <c r="R52" s="6" t="s">
        <v>1451</v>
      </c>
      <c r="S52" s="6">
        <v>20</v>
      </c>
    </row>
    <row r="53" spans="2:19" x14ac:dyDescent="0.3">
      <c r="B53" s="12">
        <v>43729</v>
      </c>
      <c r="C53" s="13" t="s">
        <v>85</v>
      </c>
      <c r="D53" s="13" t="s">
        <v>12</v>
      </c>
      <c r="E53" s="2" t="s">
        <v>206</v>
      </c>
      <c r="F53" s="14" t="s">
        <v>205</v>
      </c>
      <c r="G53" s="1">
        <v>1150</v>
      </c>
      <c r="H53" s="2" t="s">
        <v>101</v>
      </c>
      <c r="I53" s="18">
        <v>0</v>
      </c>
      <c r="J53" s="2" t="s">
        <v>99</v>
      </c>
      <c r="K53" s="2" t="s">
        <v>91</v>
      </c>
      <c r="L53" s="13"/>
      <c r="M53">
        <f t="shared" si="0"/>
        <v>35</v>
      </c>
      <c r="N53">
        <f t="shared" si="1"/>
        <v>3</v>
      </c>
      <c r="R53" s="6" t="s">
        <v>1452</v>
      </c>
      <c r="S53" s="6">
        <v>21</v>
      </c>
    </row>
    <row r="54" spans="2:19" x14ac:dyDescent="0.3">
      <c r="B54" s="12">
        <v>43729</v>
      </c>
      <c r="C54" s="13" t="s">
        <v>85</v>
      </c>
      <c r="D54" s="13" t="s">
        <v>12</v>
      </c>
      <c r="E54" s="2" t="s">
        <v>207</v>
      </c>
      <c r="F54" s="14" t="s">
        <v>208</v>
      </c>
      <c r="G54" s="1">
        <v>1092.5</v>
      </c>
      <c r="H54" s="2" t="s">
        <v>197</v>
      </c>
      <c r="I54" s="18">
        <v>0</v>
      </c>
      <c r="J54" s="2" t="s">
        <v>99</v>
      </c>
      <c r="K54" s="2" t="s">
        <v>91</v>
      </c>
      <c r="L54" s="13"/>
      <c r="M54">
        <f t="shared" si="0"/>
        <v>35</v>
      </c>
      <c r="N54">
        <f t="shared" si="1"/>
        <v>3</v>
      </c>
      <c r="R54" s="6" t="s">
        <v>72</v>
      </c>
      <c r="S54" s="6">
        <v>22</v>
      </c>
    </row>
    <row r="55" spans="2:19" x14ac:dyDescent="0.3">
      <c r="B55" s="12">
        <v>43729</v>
      </c>
      <c r="C55" s="13" t="s">
        <v>85</v>
      </c>
      <c r="D55" s="13" t="s">
        <v>12</v>
      </c>
      <c r="E55" s="2" t="s">
        <v>209</v>
      </c>
      <c r="F55" s="14" t="s">
        <v>210</v>
      </c>
      <c r="G55" s="1">
        <v>4772.5</v>
      </c>
      <c r="H55" s="2" t="s">
        <v>181</v>
      </c>
      <c r="I55" s="18">
        <v>0</v>
      </c>
      <c r="J55" s="2" t="s">
        <v>211</v>
      </c>
      <c r="K55" s="2" t="s">
        <v>91</v>
      </c>
      <c r="L55" s="13"/>
      <c r="M55">
        <f t="shared" si="0"/>
        <v>36</v>
      </c>
      <c r="N55">
        <f t="shared" si="1"/>
        <v>3</v>
      </c>
      <c r="R55" s="6" t="s">
        <v>1453</v>
      </c>
      <c r="S55" s="6">
        <v>23</v>
      </c>
    </row>
    <row r="56" spans="2:19" x14ac:dyDescent="0.3">
      <c r="B56" s="12">
        <v>43732</v>
      </c>
      <c r="C56" s="13" t="s">
        <v>152</v>
      </c>
      <c r="D56" s="13" t="s">
        <v>153</v>
      </c>
      <c r="E56" s="2" t="s">
        <v>212</v>
      </c>
      <c r="F56" s="14" t="s">
        <v>213</v>
      </c>
      <c r="G56" s="1">
        <v>892.6</v>
      </c>
      <c r="H56" s="2" t="s">
        <v>111</v>
      </c>
      <c r="I56" s="18">
        <v>0</v>
      </c>
      <c r="J56" s="2" t="s">
        <v>38</v>
      </c>
      <c r="K56" s="2" t="s">
        <v>91</v>
      </c>
      <c r="L56" s="13"/>
      <c r="M56">
        <f t="shared" si="0"/>
        <v>4</v>
      </c>
      <c r="N56">
        <f t="shared" si="1"/>
        <v>83</v>
      </c>
      <c r="R56" s="6" t="s">
        <v>73</v>
      </c>
      <c r="S56" s="6">
        <v>24</v>
      </c>
    </row>
    <row r="57" spans="2:19" x14ac:dyDescent="0.3">
      <c r="B57" s="12">
        <v>43733</v>
      </c>
      <c r="C57" s="13" t="s">
        <v>152</v>
      </c>
      <c r="D57" s="13" t="s">
        <v>6</v>
      </c>
      <c r="E57" s="2" t="s">
        <v>214</v>
      </c>
      <c r="F57" s="14" t="s">
        <v>215</v>
      </c>
      <c r="G57" s="1">
        <v>24000.22</v>
      </c>
      <c r="H57" s="2" t="s">
        <v>4</v>
      </c>
      <c r="I57" s="15">
        <v>72000</v>
      </c>
      <c r="J57" s="2" t="s">
        <v>9</v>
      </c>
      <c r="K57" s="2" t="s">
        <v>91</v>
      </c>
      <c r="L57" s="13" t="s">
        <v>216</v>
      </c>
      <c r="M57">
        <f t="shared" si="0"/>
        <v>10</v>
      </c>
      <c r="N57">
        <f t="shared" si="1"/>
        <v>6</v>
      </c>
      <c r="R57" s="6" t="s">
        <v>1454</v>
      </c>
      <c r="S57" s="6">
        <v>25</v>
      </c>
    </row>
    <row r="58" spans="2:19" x14ac:dyDescent="0.3">
      <c r="B58" s="12">
        <v>43734</v>
      </c>
      <c r="C58" s="13" t="s">
        <v>132</v>
      </c>
      <c r="D58" s="13" t="s">
        <v>104</v>
      </c>
      <c r="E58" s="2" t="s">
        <v>217</v>
      </c>
      <c r="F58" s="14" t="s">
        <v>218</v>
      </c>
      <c r="G58" s="1">
        <v>2820</v>
      </c>
      <c r="H58" s="2" t="s">
        <v>95</v>
      </c>
      <c r="I58" s="15">
        <v>192046</v>
      </c>
      <c r="J58" s="2" t="s">
        <v>121</v>
      </c>
      <c r="K58" s="3">
        <v>43753</v>
      </c>
      <c r="L58" s="13"/>
      <c r="M58">
        <f t="shared" si="0"/>
        <v>39</v>
      </c>
      <c r="N58">
        <f t="shared" si="1"/>
        <v>5</v>
      </c>
      <c r="R58" s="6" t="s">
        <v>1455</v>
      </c>
      <c r="S58" s="6">
        <v>26</v>
      </c>
    </row>
    <row r="59" spans="2:19" x14ac:dyDescent="0.3">
      <c r="B59" s="12">
        <v>43734</v>
      </c>
      <c r="C59" s="13" t="s">
        <v>0</v>
      </c>
      <c r="D59" s="13" t="s">
        <v>26</v>
      </c>
      <c r="E59" s="2" t="s">
        <v>219</v>
      </c>
      <c r="F59" s="14" t="s">
        <v>220</v>
      </c>
      <c r="G59" s="1">
        <v>1759.96</v>
      </c>
      <c r="H59" s="2" t="s">
        <v>95</v>
      </c>
      <c r="I59" s="15">
        <v>192046</v>
      </c>
      <c r="J59" s="19" t="s">
        <v>118</v>
      </c>
      <c r="K59" s="3">
        <v>43753</v>
      </c>
      <c r="L59" s="13"/>
      <c r="M59">
        <f t="shared" si="0"/>
        <v>33</v>
      </c>
      <c r="N59">
        <f t="shared" si="1"/>
        <v>1</v>
      </c>
      <c r="R59" s="6" t="s">
        <v>1456</v>
      </c>
      <c r="S59" s="6">
        <v>27</v>
      </c>
    </row>
    <row r="60" spans="2:19" x14ac:dyDescent="0.3">
      <c r="B60" s="12">
        <v>43734</v>
      </c>
      <c r="C60" s="13" t="s">
        <v>85</v>
      </c>
      <c r="D60" s="13" t="s">
        <v>12</v>
      </c>
      <c r="E60" s="2" t="s">
        <v>221</v>
      </c>
      <c r="F60" s="14" t="s">
        <v>222</v>
      </c>
      <c r="G60" s="1">
        <v>1650</v>
      </c>
      <c r="H60" s="2" t="s">
        <v>95</v>
      </c>
      <c r="I60" s="15">
        <v>192046</v>
      </c>
      <c r="J60" s="2" t="s">
        <v>99</v>
      </c>
      <c r="K60" s="3">
        <v>43753</v>
      </c>
      <c r="L60" s="13"/>
      <c r="M60">
        <f t="shared" si="0"/>
        <v>35</v>
      </c>
      <c r="N60">
        <f t="shared" si="1"/>
        <v>3</v>
      </c>
      <c r="R60" s="6" t="s">
        <v>893</v>
      </c>
      <c r="S60" s="6">
        <v>29</v>
      </c>
    </row>
    <row r="61" spans="2:19" x14ac:dyDescent="0.3">
      <c r="B61" s="12">
        <v>43734</v>
      </c>
      <c r="C61" s="13" t="s">
        <v>85</v>
      </c>
      <c r="D61" s="13" t="s">
        <v>12</v>
      </c>
      <c r="E61" s="2" t="s">
        <v>221</v>
      </c>
      <c r="F61" s="14" t="s">
        <v>223</v>
      </c>
      <c r="G61" s="1">
        <v>1650</v>
      </c>
      <c r="H61" s="2" t="s">
        <v>95</v>
      </c>
      <c r="I61" s="15">
        <v>192046</v>
      </c>
      <c r="J61" s="2" t="s">
        <v>211</v>
      </c>
      <c r="K61" s="3">
        <v>43753</v>
      </c>
      <c r="L61" s="13"/>
      <c r="M61">
        <f t="shared" si="0"/>
        <v>36</v>
      </c>
      <c r="N61">
        <f t="shared" si="1"/>
        <v>3</v>
      </c>
      <c r="R61" s="6" t="s">
        <v>475</v>
      </c>
      <c r="S61" s="6">
        <v>30</v>
      </c>
    </row>
    <row r="62" spans="2:19" x14ac:dyDescent="0.3">
      <c r="B62" s="12">
        <v>43747</v>
      </c>
      <c r="C62" s="13" t="s">
        <v>132</v>
      </c>
      <c r="D62" s="13" t="s">
        <v>104</v>
      </c>
      <c r="E62" s="2" t="s">
        <v>224</v>
      </c>
      <c r="F62" s="14" t="s">
        <v>225</v>
      </c>
      <c r="G62" s="1">
        <v>2600</v>
      </c>
      <c r="H62" s="2" t="s">
        <v>176</v>
      </c>
      <c r="I62" s="15">
        <v>141226</v>
      </c>
      <c r="J62" s="2" t="s">
        <v>45</v>
      </c>
      <c r="K62" s="3">
        <v>43762</v>
      </c>
      <c r="L62" s="13"/>
      <c r="M62">
        <f t="shared" si="0"/>
        <v>17</v>
      </c>
      <c r="N62">
        <f t="shared" si="1"/>
        <v>5</v>
      </c>
      <c r="R62" s="6" t="s">
        <v>86</v>
      </c>
      <c r="S62" s="6">
        <v>31</v>
      </c>
    </row>
    <row r="63" spans="2:19" x14ac:dyDescent="0.3">
      <c r="B63" s="12">
        <v>43747</v>
      </c>
      <c r="C63" s="13" t="s">
        <v>85</v>
      </c>
      <c r="D63" s="13" t="s">
        <v>12</v>
      </c>
      <c r="E63" s="2" t="s">
        <v>221</v>
      </c>
      <c r="F63" s="14" t="s">
        <v>226</v>
      </c>
      <c r="G63" s="1">
        <v>1150</v>
      </c>
      <c r="H63" s="2" t="s">
        <v>176</v>
      </c>
      <c r="I63" s="15">
        <v>141226</v>
      </c>
      <c r="J63" s="2" t="s">
        <v>99</v>
      </c>
      <c r="K63" s="3">
        <v>43762</v>
      </c>
      <c r="L63" s="13"/>
      <c r="M63">
        <f t="shared" si="0"/>
        <v>35</v>
      </c>
      <c r="N63">
        <f t="shared" si="1"/>
        <v>3</v>
      </c>
      <c r="R63" s="6" t="s">
        <v>324</v>
      </c>
      <c r="S63" s="6">
        <v>35</v>
      </c>
    </row>
    <row r="64" spans="2:19" x14ac:dyDescent="0.3">
      <c r="B64" s="12">
        <v>43747</v>
      </c>
      <c r="C64" s="13" t="s">
        <v>85</v>
      </c>
      <c r="D64" s="13" t="s">
        <v>12</v>
      </c>
      <c r="E64" s="2" t="s">
        <v>221</v>
      </c>
      <c r="F64" s="14" t="s">
        <v>227</v>
      </c>
      <c r="G64" s="1">
        <v>920</v>
      </c>
      <c r="H64" s="2" t="s">
        <v>176</v>
      </c>
      <c r="I64" s="15">
        <v>141226</v>
      </c>
      <c r="J64" s="2" t="s">
        <v>103</v>
      </c>
      <c r="K64" s="3">
        <v>43762</v>
      </c>
      <c r="L64" s="13"/>
      <c r="M64">
        <f t="shared" si="0"/>
        <v>6</v>
      </c>
      <c r="N64">
        <f t="shared" si="1"/>
        <v>3</v>
      </c>
      <c r="R64" s="6" t="s">
        <v>1230</v>
      </c>
      <c r="S64" s="6">
        <v>38</v>
      </c>
    </row>
    <row r="65" spans="2:19" x14ac:dyDescent="0.3">
      <c r="B65" s="12">
        <v>43747</v>
      </c>
      <c r="C65" s="13" t="s">
        <v>228</v>
      </c>
      <c r="D65" s="13" t="s">
        <v>26</v>
      </c>
      <c r="E65" s="2" t="s">
        <v>229</v>
      </c>
      <c r="F65" s="14" t="s">
        <v>230</v>
      </c>
      <c r="G65" s="1">
        <v>5418.87</v>
      </c>
      <c r="H65" s="2" t="s">
        <v>176</v>
      </c>
      <c r="I65" s="15">
        <v>141226</v>
      </c>
      <c r="J65" s="2" t="s">
        <v>103</v>
      </c>
      <c r="K65" s="3">
        <v>43762</v>
      </c>
      <c r="L65" s="13"/>
      <c r="M65">
        <f t="shared" si="0"/>
        <v>6</v>
      </c>
      <c r="N65">
        <f t="shared" si="1"/>
        <v>1</v>
      </c>
      <c r="R65" s="6" t="s">
        <v>1164</v>
      </c>
      <c r="S65" s="6">
        <v>40</v>
      </c>
    </row>
    <row r="66" spans="2:19" ht="28.8" x14ac:dyDescent="0.3">
      <c r="B66" s="12">
        <v>43750</v>
      </c>
      <c r="C66" s="13" t="s">
        <v>152</v>
      </c>
      <c r="D66" s="13" t="s">
        <v>65</v>
      </c>
      <c r="E66" s="2" t="s">
        <v>231</v>
      </c>
      <c r="F66" s="14" t="s">
        <v>232</v>
      </c>
      <c r="G66" s="1">
        <v>2875</v>
      </c>
      <c r="H66" s="2" t="s">
        <v>158</v>
      </c>
      <c r="I66" s="15">
        <v>135539</v>
      </c>
      <c r="J66" s="2" t="s">
        <v>55</v>
      </c>
      <c r="K66" s="3">
        <v>43753</v>
      </c>
      <c r="L66" s="13"/>
      <c r="M66">
        <f t="shared" si="0"/>
        <v>1</v>
      </c>
      <c r="N66">
        <f t="shared" si="1"/>
        <v>9</v>
      </c>
      <c r="R66" s="6" t="s">
        <v>136</v>
      </c>
      <c r="S66" s="6">
        <v>41</v>
      </c>
    </row>
    <row r="67" spans="2:19" x14ac:dyDescent="0.3">
      <c r="B67" s="12">
        <v>43750</v>
      </c>
      <c r="C67" s="13" t="s">
        <v>132</v>
      </c>
      <c r="D67" s="13" t="s">
        <v>65</v>
      </c>
      <c r="E67" s="2" t="s">
        <v>233</v>
      </c>
      <c r="F67" s="14" t="s">
        <v>234</v>
      </c>
      <c r="G67" s="1">
        <v>5175</v>
      </c>
      <c r="H67" s="2" t="s">
        <v>4</v>
      </c>
      <c r="I67" s="15">
        <v>74200</v>
      </c>
      <c r="J67" s="2" t="s">
        <v>55</v>
      </c>
      <c r="K67" s="3">
        <v>43776</v>
      </c>
      <c r="L67" s="13"/>
      <c r="M67">
        <f t="shared" ref="M67:M130" si="2">VLOOKUP(J67,$R$1:$S$31,2,FALSE)</f>
        <v>1</v>
      </c>
      <c r="N67">
        <f t="shared" ref="N67:N130" si="3">VLOOKUP(D67,$R$33:$S$102,2,FALSE)</f>
        <v>9</v>
      </c>
      <c r="R67" s="6" t="s">
        <v>1140</v>
      </c>
      <c r="S67" s="6">
        <v>42</v>
      </c>
    </row>
    <row r="68" spans="2:19" x14ac:dyDescent="0.3">
      <c r="B68" s="12">
        <v>43752</v>
      </c>
      <c r="C68" s="13" t="s">
        <v>132</v>
      </c>
      <c r="D68" s="13" t="s">
        <v>104</v>
      </c>
      <c r="E68" s="2" t="s">
        <v>235</v>
      </c>
      <c r="F68" s="14" t="s">
        <v>236</v>
      </c>
      <c r="G68" s="1">
        <v>2885</v>
      </c>
      <c r="H68" s="2" t="s">
        <v>237</v>
      </c>
      <c r="I68" s="15">
        <v>142216</v>
      </c>
      <c r="J68" s="2" t="s">
        <v>121</v>
      </c>
      <c r="K68" s="3">
        <v>43776</v>
      </c>
      <c r="L68" s="13"/>
      <c r="M68">
        <f t="shared" si="2"/>
        <v>39</v>
      </c>
      <c r="N68">
        <f t="shared" si="3"/>
        <v>5</v>
      </c>
      <c r="R68" s="6" t="s">
        <v>421</v>
      </c>
      <c r="S68" s="6">
        <v>43</v>
      </c>
    </row>
    <row r="69" spans="2:19" ht="28.8" x14ac:dyDescent="0.3">
      <c r="B69" s="12">
        <v>43753</v>
      </c>
      <c r="C69" s="13" t="s">
        <v>135</v>
      </c>
      <c r="D69" s="13" t="s">
        <v>238</v>
      </c>
      <c r="E69" s="2" t="s">
        <v>239</v>
      </c>
      <c r="F69" s="14" t="s">
        <v>240</v>
      </c>
      <c r="G69" s="1">
        <v>12554.19</v>
      </c>
      <c r="H69" s="2" t="s">
        <v>237</v>
      </c>
      <c r="I69" s="15">
        <v>142216</v>
      </c>
      <c r="J69" s="2" t="s">
        <v>59</v>
      </c>
      <c r="K69" s="3">
        <v>43776</v>
      </c>
      <c r="L69" s="13"/>
      <c r="M69">
        <f t="shared" si="2"/>
        <v>8</v>
      </c>
      <c r="N69">
        <f t="shared" si="3"/>
        <v>72</v>
      </c>
      <c r="R69" s="6" t="s">
        <v>977</v>
      </c>
      <c r="S69" s="6">
        <v>44</v>
      </c>
    </row>
    <row r="70" spans="2:19" x14ac:dyDescent="0.3">
      <c r="B70" s="12">
        <v>43755</v>
      </c>
      <c r="C70" s="13" t="s">
        <v>152</v>
      </c>
      <c r="D70" s="13" t="s">
        <v>6</v>
      </c>
      <c r="E70" s="2" t="s">
        <v>241</v>
      </c>
      <c r="F70" s="14" t="s">
        <v>155</v>
      </c>
      <c r="G70" s="1">
        <v>400</v>
      </c>
      <c r="H70" s="2" t="s">
        <v>4</v>
      </c>
      <c r="I70" s="15">
        <v>74200</v>
      </c>
      <c r="J70" s="2" t="s">
        <v>52</v>
      </c>
      <c r="K70" s="3">
        <v>43755</v>
      </c>
      <c r="L70" s="13"/>
      <c r="M70">
        <f t="shared" si="2"/>
        <v>31</v>
      </c>
      <c r="N70">
        <f t="shared" si="3"/>
        <v>6</v>
      </c>
      <c r="R70" s="6" t="s">
        <v>548</v>
      </c>
      <c r="S70" s="6">
        <v>45</v>
      </c>
    </row>
    <row r="71" spans="2:19" x14ac:dyDescent="0.3">
      <c r="B71" s="12">
        <v>43755</v>
      </c>
      <c r="C71" s="13" t="s">
        <v>152</v>
      </c>
      <c r="D71" s="13" t="s">
        <v>136</v>
      </c>
      <c r="E71" s="2" t="s">
        <v>242</v>
      </c>
      <c r="F71" s="14" t="s">
        <v>243</v>
      </c>
      <c r="G71" s="1">
        <v>16000</v>
      </c>
      <c r="H71" s="2" t="s">
        <v>144</v>
      </c>
      <c r="I71" s="15">
        <v>78500</v>
      </c>
      <c r="J71" s="2" t="s">
        <v>9</v>
      </c>
      <c r="K71" s="3">
        <v>43762</v>
      </c>
      <c r="L71" s="13"/>
      <c r="M71">
        <f t="shared" si="2"/>
        <v>10</v>
      </c>
      <c r="N71">
        <f t="shared" si="3"/>
        <v>41</v>
      </c>
      <c r="R71" s="6" t="s">
        <v>194</v>
      </c>
      <c r="S71" s="6">
        <v>46</v>
      </c>
    </row>
    <row r="72" spans="2:19" x14ac:dyDescent="0.3">
      <c r="B72" s="12">
        <v>43755</v>
      </c>
      <c r="C72" s="13" t="s">
        <v>152</v>
      </c>
      <c r="D72" s="13" t="s">
        <v>136</v>
      </c>
      <c r="E72" s="2" t="s">
        <v>244</v>
      </c>
      <c r="F72" s="14" t="s">
        <v>243</v>
      </c>
      <c r="G72" s="1">
        <v>16000</v>
      </c>
      <c r="H72" s="2" t="s">
        <v>130</v>
      </c>
      <c r="I72" s="15">
        <v>166977</v>
      </c>
      <c r="J72" s="2" t="s">
        <v>9</v>
      </c>
      <c r="K72" s="3">
        <v>43762</v>
      </c>
      <c r="L72" s="13"/>
      <c r="M72">
        <f t="shared" si="2"/>
        <v>10</v>
      </c>
      <c r="N72">
        <f t="shared" si="3"/>
        <v>41</v>
      </c>
      <c r="R72" s="6" t="s">
        <v>724</v>
      </c>
      <c r="S72" s="6">
        <v>49</v>
      </c>
    </row>
    <row r="73" spans="2:19" x14ac:dyDescent="0.3">
      <c r="B73" s="12">
        <v>43755</v>
      </c>
      <c r="C73" s="13" t="s">
        <v>132</v>
      </c>
      <c r="D73" s="13" t="s">
        <v>104</v>
      </c>
      <c r="E73" s="2" t="s">
        <v>245</v>
      </c>
      <c r="F73" s="14" t="s">
        <v>246</v>
      </c>
      <c r="G73" s="1">
        <v>700</v>
      </c>
      <c r="H73" s="2" t="s">
        <v>237</v>
      </c>
      <c r="I73" s="15">
        <v>142216</v>
      </c>
      <c r="J73" s="2" t="s">
        <v>131</v>
      </c>
      <c r="K73" s="3">
        <v>43776</v>
      </c>
      <c r="L73" s="13"/>
      <c r="M73">
        <f t="shared" si="2"/>
        <v>15</v>
      </c>
      <c r="N73">
        <f t="shared" si="3"/>
        <v>5</v>
      </c>
      <c r="R73" s="6" t="s">
        <v>282</v>
      </c>
      <c r="S73" s="6">
        <v>50</v>
      </c>
    </row>
    <row r="74" spans="2:19" x14ac:dyDescent="0.3">
      <c r="B74" s="12">
        <v>43757</v>
      </c>
      <c r="C74" s="13" t="s">
        <v>0</v>
      </c>
      <c r="D74" s="13" t="s">
        <v>26</v>
      </c>
      <c r="E74" s="2" t="s">
        <v>247</v>
      </c>
      <c r="F74" s="14" t="s">
        <v>248</v>
      </c>
      <c r="G74" s="1">
        <v>3129.15</v>
      </c>
      <c r="H74" s="2" t="s">
        <v>95</v>
      </c>
      <c r="I74" s="15">
        <v>192500</v>
      </c>
      <c r="J74" s="2" t="s">
        <v>56</v>
      </c>
      <c r="K74" s="3">
        <v>43831</v>
      </c>
      <c r="L74" s="13"/>
      <c r="M74">
        <f t="shared" si="2"/>
        <v>2</v>
      </c>
      <c r="N74">
        <f t="shared" si="3"/>
        <v>1</v>
      </c>
      <c r="R74" s="6" t="s">
        <v>1407</v>
      </c>
      <c r="S74" s="6">
        <v>52</v>
      </c>
    </row>
    <row r="75" spans="2:19" x14ac:dyDescent="0.3">
      <c r="B75" s="12">
        <v>43757</v>
      </c>
      <c r="C75" s="13" t="s">
        <v>132</v>
      </c>
      <c r="D75" s="13" t="s">
        <v>104</v>
      </c>
      <c r="E75" s="2" t="s">
        <v>249</v>
      </c>
      <c r="F75" s="14" t="s">
        <v>250</v>
      </c>
      <c r="G75" s="1">
        <v>1700</v>
      </c>
      <c r="H75" s="2" t="s">
        <v>237</v>
      </c>
      <c r="I75" s="15">
        <v>142216</v>
      </c>
      <c r="J75" s="2" t="s">
        <v>90</v>
      </c>
      <c r="K75" s="3">
        <v>43776</v>
      </c>
      <c r="L75" s="13"/>
      <c r="M75">
        <f t="shared" si="2"/>
        <v>41</v>
      </c>
      <c r="N75">
        <f t="shared" si="3"/>
        <v>5</v>
      </c>
      <c r="R75" s="6" t="s">
        <v>1307</v>
      </c>
      <c r="S75" s="6">
        <v>53</v>
      </c>
    </row>
    <row r="76" spans="2:19" x14ac:dyDescent="0.3">
      <c r="B76" s="12">
        <v>43760</v>
      </c>
      <c r="C76" s="13" t="s">
        <v>152</v>
      </c>
      <c r="D76" s="13" t="s">
        <v>251</v>
      </c>
      <c r="E76" s="2" t="s">
        <v>252</v>
      </c>
      <c r="F76" s="14" t="s">
        <v>253</v>
      </c>
      <c r="G76" s="1">
        <v>788</v>
      </c>
      <c r="H76" s="2" t="s">
        <v>237</v>
      </c>
      <c r="I76" s="15">
        <v>142216</v>
      </c>
      <c r="J76" s="2" t="s">
        <v>38</v>
      </c>
      <c r="K76" s="3">
        <v>43776</v>
      </c>
      <c r="L76" s="13"/>
      <c r="M76">
        <f t="shared" si="2"/>
        <v>4</v>
      </c>
      <c r="N76">
        <f t="shared" si="3"/>
        <v>82</v>
      </c>
      <c r="R76" s="6" t="s">
        <v>1012</v>
      </c>
      <c r="S76" s="6">
        <v>54</v>
      </c>
    </row>
    <row r="77" spans="2:19" x14ac:dyDescent="0.3">
      <c r="B77" s="12">
        <v>43760</v>
      </c>
      <c r="C77" s="13" t="s">
        <v>152</v>
      </c>
      <c r="D77" s="13" t="s">
        <v>6</v>
      </c>
      <c r="E77" s="2" t="s">
        <v>254</v>
      </c>
      <c r="F77" s="14" t="s">
        <v>255</v>
      </c>
      <c r="G77" s="1">
        <v>250.01</v>
      </c>
      <c r="H77" s="2" t="s">
        <v>237</v>
      </c>
      <c r="I77" s="15">
        <v>142216</v>
      </c>
      <c r="J77" s="2" t="s">
        <v>52</v>
      </c>
      <c r="K77" s="3">
        <v>43776</v>
      </c>
      <c r="L77" s="13"/>
      <c r="M77">
        <f t="shared" si="2"/>
        <v>31</v>
      </c>
      <c r="N77">
        <f t="shared" si="3"/>
        <v>6</v>
      </c>
      <c r="R77" s="6" t="s">
        <v>1393</v>
      </c>
      <c r="S77" s="6">
        <v>57</v>
      </c>
    </row>
    <row r="78" spans="2:19" x14ac:dyDescent="0.3">
      <c r="B78" s="12">
        <v>43760</v>
      </c>
      <c r="C78" s="13" t="s">
        <v>0</v>
      </c>
      <c r="D78" s="13" t="s">
        <v>26</v>
      </c>
      <c r="E78" s="2" t="s">
        <v>256</v>
      </c>
      <c r="F78" s="14" t="s">
        <v>257</v>
      </c>
      <c r="G78" s="1">
        <v>1953.56</v>
      </c>
      <c r="H78" s="2" t="s">
        <v>237</v>
      </c>
      <c r="I78" s="15">
        <v>142216</v>
      </c>
      <c r="J78" s="2" t="s">
        <v>56</v>
      </c>
      <c r="K78" s="3">
        <v>43776</v>
      </c>
      <c r="L78" s="13"/>
      <c r="M78">
        <f t="shared" si="2"/>
        <v>2</v>
      </c>
      <c r="N78">
        <f t="shared" si="3"/>
        <v>1</v>
      </c>
      <c r="R78" s="6" t="s">
        <v>1429</v>
      </c>
      <c r="S78" s="6">
        <v>58</v>
      </c>
    </row>
    <row r="79" spans="2:19" ht="28.8" x14ac:dyDescent="0.3">
      <c r="B79" s="12">
        <v>43761</v>
      </c>
      <c r="C79" s="13" t="s">
        <v>152</v>
      </c>
      <c r="D79" s="13" t="s">
        <v>65</v>
      </c>
      <c r="E79" s="2" t="s">
        <v>258</v>
      </c>
      <c r="F79" s="14" t="s">
        <v>259</v>
      </c>
      <c r="G79" s="1">
        <v>4025</v>
      </c>
      <c r="H79" s="2" t="s">
        <v>237</v>
      </c>
      <c r="I79" s="15">
        <v>142216</v>
      </c>
      <c r="J79" s="2" t="s">
        <v>55</v>
      </c>
      <c r="K79" s="3">
        <v>43776</v>
      </c>
      <c r="L79" s="13"/>
      <c r="M79">
        <f t="shared" si="2"/>
        <v>1</v>
      </c>
      <c r="N79">
        <f t="shared" si="3"/>
        <v>9</v>
      </c>
      <c r="R79" s="6" t="s">
        <v>565</v>
      </c>
      <c r="S79" s="6">
        <v>59</v>
      </c>
    </row>
    <row r="80" spans="2:19" x14ac:dyDescent="0.3">
      <c r="B80" s="12">
        <v>43763</v>
      </c>
      <c r="C80" s="13" t="s">
        <v>85</v>
      </c>
      <c r="D80" s="13" t="s">
        <v>66</v>
      </c>
      <c r="E80" s="2" t="s">
        <v>260</v>
      </c>
      <c r="F80" s="14" t="s">
        <v>261</v>
      </c>
      <c r="G80" s="1">
        <v>1762.01</v>
      </c>
      <c r="H80" s="2" t="s">
        <v>237</v>
      </c>
      <c r="I80" s="15">
        <v>142216</v>
      </c>
      <c r="J80" s="2" t="s">
        <v>121</v>
      </c>
      <c r="K80" s="3">
        <v>43776</v>
      </c>
      <c r="L80" s="13"/>
      <c r="M80">
        <f t="shared" si="2"/>
        <v>39</v>
      </c>
      <c r="N80">
        <f t="shared" si="3"/>
        <v>10</v>
      </c>
      <c r="R80" s="6" t="s">
        <v>1237</v>
      </c>
      <c r="S80" s="6">
        <v>60</v>
      </c>
    </row>
    <row r="81" spans="2:19" x14ac:dyDescent="0.3">
      <c r="B81" s="12">
        <v>43763</v>
      </c>
      <c r="C81" s="13" t="s">
        <v>85</v>
      </c>
      <c r="D81" s="2" t="s">
        <v>66</v>
      </c>
      <c r="E81" s="2" t="s">
        <v>260</v>
      </c>
      <c r="F81" s="14" t="s">
        <v>262</v>
      </c>
      <c r="G81" s="1">
        <v>3753.16</v>
      </c>
      <c r="H81" s="2" t="s">
        <v>237</v>
      </c>
      <c r="I81" s="15">
        <v>142216</v>
      </c>
      <c r="J81" s="2" t="s">
        <v>61</v>
      </c>
      <c r="K81" s="3">
        <v>43776</v>
      </c>
      <c r="L81" s="13"/>
      <c r="M81">
        <f t="shared" si="2"/>
        <v>13</v>
      </c>
      <c r="N81">
        <f t="shared" si="3"/>
        <v>10</v>
      </c>
      <c r="R81" s="6" t="s">
        <v>1276</v>
      </c>
      <c r="S81" s="6">
        <v>61</v>
      </c>
    </row>
    <row r="82" spans="2:19" x14ac:dyDescent="0.3">
      <c r="B82" s="12">
        <v>43763</v>
      </c>
      <c r="C82" s="13" t="s">
        <v>85</v>
      </c>
      <c r="D82" s="13" t="s">
        <v>66</v>
      </c>
      <c r="E82" s="2" t="s">
        <v>260</v>
      </c>
      <c r="F82" s="14" t="s">
        <v>263</v>
      </c>
      <c r="G82" s="1">
        <v>669.15</v>
      </c>
      <c r="H82" s="2" t="s">
        <v>237</v>
      </c>
      <c r="I82" s="15">
        <v>142216</v>
      </c>
      <c r="J82" s="2" t="s">
        <v>90</v>
      </c>
      <c r="K82" s="3">
        <v>43776</v>
      </c>
      <c r="L82" s="12">
        <v>43796</v>
      </c>
      <c r="M82">
        <f t="shared" si="2"/>
        <v>41</v>
      </c>
      <c r="N82">
        <f t="shared" si="3"/>
        <v>10</v>
      </c>
      <c r="R82" s="6" t="s">
        <v>1360</v>
      </c>
      <c r="S82" s="6">
        <v>62</v>
      </c>
    </row>
    <row r="83" spans="2:19" x14ac:dyDescent="0.3">
      <c r="B83" s="12">
        <v>43763</v>
      </c>
      <c r="C83" s="13" t="s">
        <v>132</v>
      </c>
      <c r="D83" s="13" t="s">
        <v>104</v>
      </c>
      <c r="E83" s="2" t="s">
        <v>264</v>
      </c>
      <c r="F83" s="14" t="s">
        <v>265</v>
      </c>
      <c r="G83" s="1">
        <v>810</v>
      </c>
      <c r="H83" s="2" t="s">
        <v>158</v>
      </c>
      <c r="I83" s="15">
        <v>137587</v>
      </c>
      <c r="J83" s="19" t="s">
        <v>118</v>
      </c>
      <c r="K83" s="3">
        <v>43776</v>
      </c>
      <c r="L83" s="13" t="s">
        <v>266</v>
      </c>
      <c r="M83">
        <f t="shared" si="2"/>
        <v>33</v>
      </c>
      <c r="N83">
        <f t="shared" si="3"/>
        <v>5</v>
      </c>
      <c r="R83" s="6" t="s">
        <v>830</v>
      </c>
      <c r="S83" s="6">
        <v>63</v>
      </c>
    </row>
    <row r="84" spans="2:19" x14ac:dyDescent="0.3">
      <c r="B84" s="12">
        <v>43763</v>
      </c>
      <c r="C84" s="13" t="s">
        <v>132</v>
      </c>
      <c r="D84" s="13" t="s">
        <v>104</v>
      </c>
      <c r="E84" s="2" t="s">
        <v>267</v>
      </c>
      <c r="F84" s="14" t="s">
        <v>268</v>
      </c>
      <c r="G84" s="1">
        <v>250</v>
      </c>
      <c r="H84" s="2" t="s">
        <v>158</v>
      </c>
      <c r="I84" s="15">
        <v>137587</v>
      </c>
      <c r="J84" s="19" t="s">
        <v>118</v>
      </c>
      <c r="K84" s="3">
        <v>43776</v>
      </c>
      <c r="L84" s="20" t="s">
        <v>269</v>
      </c>
      <c r="M84">
        <f t="shared" si="2"/>
        <v>33</v>
      </c>
      <c r="N84">
        <f t="shared" si="3"/>
        <v>5</v>
      </c>
      <c r="R84" s="6" t="s">
        <v>295</v>
      </c>
      <c r="S84" s="6">
        <v>64</v>
      </c>
    </row>
    <row r="85" spans="2:19" x14ac:dyDescent="0.3">
      <c r="B85" s="12">
        <v>43764</v>
      </c>
      <c r="C85" s="13" t="s">
        <v>85</v>
      </c>
      <c r="D85" s="13" t="s">
        <v>12</v>
      </c>
      <c r="E85" s="2" t="s">
        <v>270</v>
      </c>
      <c r="F85" s="14" t="s">
        <v>271</v>
      </c>
      <c r="G85" s="1">
        <v>996.66666666666663</v>
      </c>
      <c r="H85" s="2" t="s">
        <v>237</v>
      </c>
      <c r="I85" s="18">
        <v>0</v>
      </c>
      <c r="J85" s="2" t="s">
        <v>99</v>
      </c>
      <c r="K85" s="3">
        <v>43776</v>
      </c>
      <c r="L85" s="13"/>
      <c r="M85">
        <f t="shared" si="2"/>
        <v>35</v>
      </c>
      <c r="N85">
        <f t="shared" si="3"/>
        <v>3</v>
      </c>
      <c r="R85" s="6" t="s">
        <v>449</v>
      </c>
      <c r="S85" s="6">
        <v>65</v>
      </c>
    </row>
    <row r="86" spans="2:19" x14ac:dyDescent="0.3">
      <c r="B86" s="12">
        <v>43764</v>
      </c>
      <c r="C86" s="13" t="s">
        <v>85</v>
      </c>
      <c r="D86" s="13" t="s">
        <v>12</v>
      </c>
      <c r="E86" s="2" t="s">
        <v>270</v>
      </c>
      <c r="F86" s="14" t="s">
        <v>272</v>
      </c>
      <c r="G86" s="1">
        <v>996.66666666666663</v>
      </c>
      <c r="H86" s="2" t="s">
        <v>4</v>
      </c>
      <c r="I86" s="18">
        <v>0</v>
      </c>
      <c r="J86" s="2" t="s">
        <v>211</v>
      </c>
      <c r="K86" s="3">
        <v>43776</v>
      </c>
      <c r="L86" s="13"/>
      <c r="M86">
        <f t="shared" si="2"/>
        <v>36</v>
      </c>
      <c r="N86">
        <f t="shared" si="3"/>
        <v>3</v>
      </c>
      <c r="R86" s="6" t="s">
        <v>1135</v>
      </c>
      <c r="S86" s="6">
        <v>68</v>
      </c>
    </row>
    <row r="87" spans="2:19" x14ac:dyDescent="0.3">
      <c r="B87" s="12">
        <v>43764</v>
      </c>
      <c r="C87" s="13" t="s">
        <v>85</v>
      </c>
      <c r="D87" s="13" t="s">
        <v>12</v>
      </c>
      <c r="E87" s="2" t="s">
        <v>270</v>
      </c>
      <c r="F87" s="14" t="s">
        <v>273</v>
      </c>
      <c r="G87" s="1">
        <v>996.66666666666663</v>
      </c>
      <c r="H87" s="2" t="s">
        <v>111</v>
      </c>
      <c r="I87" s="18">
        <v>0</v>
      </c>
      <c r="J87" s="2" t="s">
        <v>99</v>
      </c>
      <c r="K87" s="3">
        <v>43776</v>
      </c>
      <c r="L87" s="13"/>
      <c r="M87">
        <f t="shared" si="2"/>
        <v>35</v>
      </c>
      <c r="N87">
        <f t="shared" si="3"/>
        <v>3</v>
      </c>
      <c r="R87" s="6" t="s">
        <v>288</v>
      </c>
      <c r="S87" s="6">
        <v>69</v>
      </c>
    </row>
    <row r="88" spans="2:19" x14ac:dyDescent="0.3">
      <c r="B88" s="12">
        <v>43764</v>
      </c>
      <c r="C88" s="13" t="s">
        <v>0</v>
      </c>
      <c r="D88" s="13" t="s">
        <v>26</v>
      </c>
      <c r="E88" s="2" t="s">
        <v>274</v>
      </c>
      <c r="F88" s="14" t="s">
        <v>275</v>
      </c>
      <c r="G88" s="1">
        <v>11739.2</v>
      </c>
      <c r="H88" s="2" t="s">
        <v>112</v>
      </c>
      <c r="I88" s="15">
        <v>164000</v>
      </c>
      <c r="J88" s="2" t="s">
        <v>59</v>
      </c>
      <c r="K88" s="3">
        <v>43803</v>
      </c>
      <c r="L88" s="13"/>
      <c r="M88">
        <f t="shared" si="2"/>
        <v>8</v>
      </c>
      <c r="N88">
        <f t="shared" si="3"/>
        <v>1</v>
      </c>
      <c r="R88" s="6" t="s">
        <v>238</v>
      </c>
      <c r="S88" s="6">
        <v>72</v>
      </c>
    </row>
    <row r="89" spans="2:19" x14ac:dyDescent="0.3">
      <c r="B89" s="12">
        <v>43767</v>
      </c>
      <c r="C89" s="13" t="s">
        <v>0</v>
      </c>
      <c r="D89" s="2" t="s">
        <v>26</v>
      </c>
      <c r="E89" s="2" t="s">
        <v>276</v>
      </c>
      <c r="F89" s="14" t="s">
        <v>277</v>
      </c>
      <c r="G89" s="1">
        <v>3827.2</v>
      </c>
      <c r="H89" s="2" t="s">
        <v>112</v>
      </c>
      <c r="I89" s="15">
        <v>164000</v>
      </c>
      <c r="J89" s="2" t="s">
        <v>29</v>
      </c>
      <c r="K89" s="3">
        <v>43803</v>
      </c>
      <c r="L89" s="13"/>
      <c r="M89">
        <f t="shared" si="2"/>
        <v>5</v>
      </c>
      <c r="N89">
        <f t="shared" si="3"/>
        <v>1</v>
      </c>
      <c r="R89" s="6" t="s">
        <v>365</v>
      </c>
      <c r="S89" s="6">
        <v>73</v>
      </c>
    </row>
    <row r="90" spans="2:19" x14ac:dyDescent="0.3">
      <c r="B90" s="12">
        <v>43771</v>
      </c>
      <c r="C90" s="13" t="s">
        <v>152</v>
      </c>
      <c r="D90" s="13" t="s">
        <v>6</v>
      </c>
      <c r="E90" s="2" t="s">
        <v>278</v>
      </c>
      <c r="F90" s="14" t="s">
        <v>279</v>
      </c>
      <c r="G90" s="1">
        <v>18180.02</v>
      </c>
      <c r="H90" s="2" t="s">
        <v>158</v>
      </c>
      <c r="I90" s="15">
        <v>137587</v>
      </c>
      <c r="J90" s="2" t="s">
        <v>9</v>
      </c>
      <c r="K90" s="3">
        <v>43776</v>
      </c>
      <c r="L90" s="13"/>
      <c r="M90">
        <f t="shared" si="2"/>
        <v>10</v>
      </c>
      <c r="N90">
        <f t="shared" si="3"/>
        <v>6</v>
      </c>
      <c r="R90" s="6" t="s">
        <v>1177</v>
      </c>
      <c r="S90" s="6">
        <v>75</v>
      </c>
    </row>
    <row r="91" spans="2:19" x14ac:dyDescent="0.3">
      <c r="B91" s="12">
        <v>43773</v>
      </c>
      <c r="C91" s="13" t="s">
        <v>0</v>
      </c>
      <c r="D91" s="13" t="s">
        <v>26</v>
      </c>
      <c r="E91" s="2" t="s">
        <v>280</v>
      </c>
      <c r="F91" s="14" t="s">
        <v>281</v>
      </c>
      <c r="G91" s="1">
        <v>16195.68</v>
      </c>
      <c r="H91" s="2" t="s">
        <v>158</v>
      </c>
      <c r="I91" s="15">
        <v>137689</v>
      </c>
      <c r="J91" s="2" t="s">
        <v>59</v>
      </c>
      <c r="K91" s="3">
        <v>43776</v>
      </c>
      <c r="L91" s="13"/>
      <c r="M91">
        <f t="shared" si="2"/>
        <v>8</v>
      </c>
      <c r="N91">
        <f t="shared" si="3"/>
        <v>1</v>
      </c>
      <c r="R91" s="6" t="s">
        <v>512</v>
      </c>
      <c r="S91" s="6">
        <v>76</v>
      </c>
    </row>
    <row r="92" spans="2:19" x14ac:dyDescent="0.3">
      <c r="B92" s="12">
        <v>43775</v>
      </c>
      <c r="C92" s="13" t="s">
        <v>0</v>
      </c>
      <c r="D92" s="13" t="s">
        <v>282</v>
      </c>
      <c r="E92" s="2" t="s">
        <v>283</v>
      </c>
      <c r="F92" s="14" t="s">
        <v>284</v>
      </c>
      <c r="G92" s="1">
        <v>8000</v>
      </c>
      <c r="H92" s="2" t="s">
        <v>176</v>
      </c>
      <c r="I92" s="15">
        <v>145092</v>
      </c>
      <c r="J92" s="2" t="s">
        <v>48</v>
      </c>
      <c r="K92" s="3">
        <v>43775</v>
      </c>
      <c r="L92" s="13"/>
      <c r="M92">
        <f t="shared" si="2"/>
        <v>18</v>
      </c>
      <c r="N92">
        <f t="shared" si="3"/>
        <v>50</v>
      </c>
      <c r="R92" s="6" t="s">
        <v>285</v>
      </c>
      <c r="S92" s="6">
        <v>77</v>
      </c>
    </row>
    <row r="93" spans="2:19" x14ac:dyDescent="0.3">
      <c r="B93" s="12">
        <v>43776</v>
      </c>
      <c r="C93" s="13" t="s">
        <v>152</v>
      </c>
      <c r="D93" s="13" t="s">
        <v>285</v>
      </c>
      <c r="E93" s="2" t="s">
        <v>286</v>
      </c>
      <c r="F93" s="14" t="s">
        <v>287</v>
      </c>
      <c r="G93" s="1">
        <v>940</v>
      </c>
      <c r="H93" s="2" t="s">
        <v>158</v>
      </c>
      <c r="I93" s="15">
        <v>138132</v>
      </c>
      <c r="J93" s="2" t="s">
        <v>38</v>
      </c>
      <c r="K93" s="3">
        <v>43803</v>
      </c>
      <c r="L93" s="13"/>
      <c r="M93">
        <f t="shared" si="2"/>
        <v>4</v>
      </c>
      <c r="N93">
        <f t="shared" si="3"/>
        <v>77</v>
      </c>
      <c r="R93" s="6" t="s">
        <v>1313</v>
      </c>
      <c r="S93" s="6">
        <v>78</v>
      </c>
    </row>
    <row r="94" spans="2:19" ht="28.8" x14ac:dyDescent="0.3">
      <c r="B94" s="12">
        <v>43777</v>
      </c>
      <c r="C94" s="13" t="s">
        <v>85</v>
      </c>
      <c r="D94" s="2" t="s">
        <v>288</v>
      </c>
      <c r="E94" s="2" t="s">
        <v>289</v>
      </c>
      <c r="F94" s="14" t="s">
        <v>290</v>
      </c>
      <c r="G94" s="1">
        <v>5517.94</v>
      </c>
      <c r="H94" s="2" t="s">
        <v>291</v>
      </c>
      <c r="I94" s="15">
        <v>50049</v>
      </c>
      <c r="J94" s="2" t="s">
        <v>57</v>
      </c>
      <c r="K94" s="3">
        <v>43803</v>
      </c>
      <c r="L94" s="13" t="s">
        <v>292</v>
      </c>
      <c r="M94">
        <f t="shared" si="2"/>
        <v>3</v>
      </c>
      <c r="N94">
        <f t="shared" si="3"/>
        <v>69</v>
      </c>
      <c r="R94" s="6" t="s">
        <v>995</v>
      </c>
      <c r="S94" s="6">
        <v>79</v>
      </c>
    </row>
    <row r="95" spans="2:19" x14ac:dyDescent="0.3">
      <c r="B95" s="12">
        <v>43778</v>
      </c>
      <c r="C95" s="13" t="s">
        <v>132</v>
      </c>
      <c r="D95" s="13" t="s">
        <v>104</v>
      </c>
      <c r="E95" s="2" t="s">
        <v>293</v>
      </c>
      <c r="F95" s="14" t="s">
        <v>294</v>
      </c>
      <c r="G95" s="1">
        <v>440</v>
      </c>
      <c r="H95" s="2" t="s">
        <v>291</v>
      </c>
      <c r="I95" s="15">
        <v>50049</v>
      </c>
      <c r="J95" s="2" t="s">
        <v>90</v>
      </c>
      <c r="K95" s="3">
        <v>43803</v>
      </c>
      <c r="L95" s="13" t="s">
        <v>292</v>
      </c>
      <c r="M95">
        <f t="shared" si="2"/>
        <v>41</v>
      </c>
      <c r="N95">
        <f t="shared" si="3"/>
        <v>5</v>
      </c>
      <c r="R95" s="6" t="s">
        <v>983</v>
      </c>
      <c r="S95" s="6">
        <v>80</v>
      </c>
    </row>
    <row r="96" spans="2:19" x14ac:dyDescent="0.3">
      <c r="B96" s="12">
        <v>43779</v>
      </c>
      <c r="C96" s="13" t="s">
        <v>152</v>
      </c>
      <c r="D96" s="13" t="s">
        <v>295</v>
      </c>
      <c r="E96" s="2" t="s">
        <v>296</v>
      </c>
      <c r="F96" s="14" t="s">
        <v>297</v>
      </c>
      <c r="G96" s="1">
        <v>970.03</v>
      </c>
      <c r="H96" s="2" t="s">
        <v>158</v>
      </c>
      <c r="I96" s="15">
        <v>138491</v>
      </c>
      <c r="J96" s="2" t="s">
        <v>90</v>
      </c>
      <c r="K96" s="3">
        <v>43803</v>
      </c>
      <c r="L96" s="15"/>
      <c r="M96">
        <f t="shared" si="2"/>
        <v>41</v>
      </c>
      <c r="N96">
        <f t="shared" si="3"/>
        <v>64</v>
      </c>
      <c r="R96" s="6" t="s">
        <v>1398</v>
      </c>
      <c r="S96" s="6">
        <v>81</v>
      </c>
    </row>
    <row r="97" spans="2:19" x14ac:dyDescent="0.3">
      <c r="B97" s="12">
        <v>43780</v>
      </c>
      <c r="C97" s="13" t="s">
        <v>152</v>
      </c>
      <c r="D97" s="13" t="s">
        <v>6</v>
      </c>
      <c r="E97" s="2" t="s">
        <v>298</v>
      </c>
      <c r="F97" s="14" t="s">
        <v>52</v>
      </c>
      <c r="G97" s="1">
        <v>700</v>
      </c>
      <c r="H97" s="2" t="s">
        <v>291</v>
      </c>
      <c r="I97" s="15">
        <v>50049</v>
      </c>
      <c r="J97" s="2" t="s">
        <v>52</v>
      </c>
      <c r="K97" s="3">
        <v>43803</v>
      </c>
      <c r="L97" s="13" t="s">
        <v>292</v>
      </c>
      <c r="M97">
        <f t="shared" si="2"/>
        <v>31</v>
      </c>
      <c r="N97">
        <f t="shared" si="3"/>
        <v>6</v>
      </c>
      <c r="R97" s="6" t="s">
        <v>251</v>
      </c>
      <c r="S97" s="6">
        <v>82</v>
      </c>
    </row>
    <row r="98" spans="2:19" x14ac:dyDescent="0.3">
      <c r="B98" s="12">
        <v>43780</v>
      </c>
      <c r="C98" s="13" t="s">
        <v>152</v>
      </c>
      <c r="D98" s="13" t="s">
        <v>1446</v>
      </c>
      <c r="E98" s="2" t="s">
        <v>299</v>
      </c>
      <c r="F98" s="14" t="s">
        <v>300</v>
      </c>
      <c r="G98" s="1">
        <v>161</v>
      </c>
      <c r="H98" s="2" t="s">
        <v>291</v>
      </c>
      <c r="I98" s="15">
        <v>50049</v>
      </c>
      <c r="J98" s="2" t="s">
        <v>22</v>
      </c>
      <c r="K98" s="3">
        <v>43803</v>
      </c>
      <c r="L98" s="13"/>
      <c r="M98">
        <f t="shared" si="2"/>
        <v>9</v>
      </c>
      <c r="N98">
        <f t="shared" si="3"/>
        <v>8</v>
      </c>
      <c r="R98" s="6" t="s">
        <v>153</v>
      </c>
      <c r="S98" s="6">
        <v>83</v>
      </c>
    </row>
    <row r="99" spans="2:19" x14ac:dyDescent="0.3">
      <c r="B99" s="12">
        <v>43780</v>
      </c>
      <c r="C99" s="13" t="s">
        <v>152</v>
      </c>
      <c r="D99" s="13" t="s">
        <v>6</v>
      </c>
      <c r="E99" s="2" t="s">
        <v>301</v>
      </c>
      <c r="F99" s="14" t="s">
        <v>302</v>
      </c>
      <c r="G99" s="1">
        <v>19340</v>
      </c>
      <c r="H99" s="2" t="s">
        <v>181</v>
      </c>
      <c r="I99" s="15">
        <v>156889</v>
      </c>
      <c r="J99" s="2" t="s">
        <v>9</v>
      </c>
      <c r="K99" s="3">
        <v>43803</v>
      </c>
      <c r="L99" s="13"/>
      <c r="M99">
        <f t="shared" si="2"/>
        <v>10</v>
      </c>
      <c r="N99">
        <f t="shared" si="3"/>
        <v>6</v>
      </c>
      <c r="R99" s="6" t="s">
        <v>1268</v>
      </c>
      <c r="S99" s="6">
        <v>84</v>
      </c>
    </row>
    <row r="100" spans="2:19" x14ac:dyDescent="0.3">
      <c r="B100" s="12">
        <v>43780</v>
      </c>
      <c r="C100" s="13" t="s">
        <v>85</v>
      </c>
      <c r="D100" s="13" t="s">
        <v>12</v>
      </c>
      <c r="E100" s="2" t="s">
        <v>303</v>
      </c>
      <c r="F100" s="14" t="s">
        <v>102</v>
      </c>
      <c r="G100" s="1">
        <v>460</v>
      </c>
      <c r="H100" s="2" t="s">
        <v>291</v>
      </c>
      <c r="I100" s="15">
        <v>50049</v>
      </c>
      <c r="J100" s="2" t="s">
        <v>103</v>
      </c>
      <c r="K100" s="3">
        <v>43803</v>
      </c>
      <c r="L100" s="13"/>
      <c r="M100">
        <f t="shared" si="2"/>
        <v>6</v>
      </c>
      <c r="N100">
        <f t="shared" si="3"/>
        <v>3</v>
      </c>
      <c r="R100" s="6" t="s">
        <v>970</v>
      </c>
      <c r="S100" s="6">
        <v>85</v>
      </c>
    </row>
    <row r="101" spans="2:19" x14ac:dyDescent="0.3">
      <c r="B101" s="12">
        <v>43783</v>
      </c>
      <c r="C101" s="13" t="s">
        <v>85</v>
      </c>
      <c r="D101" s="13" t="s">
        <v>12</v>
      </c>
      <c r="E101" s="2" t="s">
        <v>303</v>
      </c>
      <c r="F101" s="14" t="s">
        <v>304</v>
      </c>
      <c r="G101" s="1">
        <v>1150</v>
      </c>
      <c r="H101" s="2" t="s">
        <v>4</v>
      </c>
      <c r="I101" s="15">
        <v>78882</v>
      </c>
      <c r="J101" s="2" t="s">
        <v>99</v>
      </c>
      <c r="K101" s="3">
        <v>43803</v>
      </c>
      <c r="L101" s="13"/>
      <c r="M101">
        <f t="shared" si="2"/>
        <v>35</v>
      </c>
      <c r="N101">
        <f t="shared" si="3"/>
        <v>3</v>
      </c>
      <c r="R101" s="6" t="s">
        <v>700</v>
      </c>
      <c r="S101" s="6">
        <v>87</v>
      </c>
    </row>
    <row r="102" spans="2:19" x14ac:dyDescent="0.3">
      <c r="B102" s="12">
        <v>43784</v>
      </c>
      <c r="C102" s="2" t="s">
        <v>305</v>
      </c>
      <c r="D102" s="13" t="s">
        <v>26</v>
      </c>
      <c r="E102" s="2" t="s">
        <v>306</v>
      </c>
      <c r="F102" s="14" t="s">
        <v>307</v>
      </c>
      <c r="G102" s="1">
        <v>1923.26</v>
      </c>
      <c r="H102" s="2" t="s">
        <v>308</v>
      </c>
      <c r="I102" s="15">
        <v>271046</v>
      </c>
      <c r="J102" s="2" t="s">
        <v>109</v>
      </c>
      <c r="K102" s="3">
        <v>43787</v>
      </c>
      <c r="L102" s="13" t="s">
        <v>309</v>
      </c>
      <c r="M102">
        <f t="shared" si="2"/>
        <v>11</v>
      </c>
      <c r="N102">
        <f t="shared" si="3"/>
        <v>1</v>
      </c>
      <c r="R102" s="6" t="s">
        <v>92</v>
      </c>
      <c r="S102" s="6">
        <v>89</v>
      </c>
    </row>
    <row r="103" spans="2:19" x14ac:dyDescent="0.3">
      <c r="B103" s="12">
        <v>43784</v>
      </c>
      <c r="C103" s="13" t="s">
        <v>85</v>
      </c>
      <c r="D103" s="13" t="s">
        <v>12</v>
      </c>
      <c r="E103" s="2" t="s">
        <v>303</v>
      </c>
      <c r="F103" s="14" t="s">
        <v>310</v>
      </c>
      <c r="G103" s="1">
        <v>1092.5</v>
      </c>
      <c r="H103" s="2" t="s">
        <v>311</v>
      </c>
      <c r="I103" s="15">
        <v>45652</v>
      </c>
      <c r="J103" s="2" t="s">
        <v>99</v>
      </c>
      <c r="K103" s="3">
        <v>43803</v>
      </c>
      <c r="L103" s="13" t="s">
        <v>312</v>
      </c>
      <c r="M103">
        <f t="shared" si="2"/>
        <v>35</v>
      </c>
      <c r="N103">
        <f t="shared" si="3"/>
        <v>3</v>
      </c>
    </row>
    <row r="104" spans="2:19" x14ac:dyDescent="0.3">
      <c r="B104" s="12">
        <v>43788</v>
      </c>
      <c r="C104" s="13" t="s">
        <v>132</v>
      </c>
      <c r="D104" s="13" t="s">
        <v>104</v>
      </c>
      <c r="E104" s="2" t="s">
        <v>313</v>
      </c>
      <c r="F104" s="14" t="s">
        <v>314</v>
      </c>
      <c r="G104" s="1">
        <v>700</v>
      </c>
      <c r="H104" s="2" t="s">
        <v>181</v>
      </c>
      <c r="I104" s="15">
        <v>158174</v>
      </c>
      <c r="J104" s="19" t="s">
        <v>118</v>
      </c>
      <c r="K104" s="3">
        <v>43803</v>
      </c>
      <c r="L104" s="13"/>
      <c r="M104">
        <f t="shared" si="2"/>
        <v>33</v>
      </c>
      <c r="N104">
        <f t="shared" si="3"/>
        <v>5</v>
      </c>
    </row>
    <row r="105" spans="2:19" x14ac:dyDescent="0.3">
      <c r="B105" s="12">
        <v>43788</v>
      </c>
      <c r="C105" s="13" t="s">
        <v>132</v>
      </c>
      <c r="D105" s="13" t="s">
        <v>104</v>
      </c>
      <c r="E105" s="2" t="s">
        <v>313</v>
      </c>
      <c r="F105" s="14" t="s">
        <v>314</v>
      </c>
      <c r="G105" s="1">
        <v>700</v>
      </c>
      <c r="H105" s="2" t="s">
        <v>130</v>
      </c>
      <c r="I105" s="15">
        <v>146850</v>
      </c>
      <c r="J105" s="19" t="s">
        <v>118</v>
      </c>
      <c r="K105" s="3">
        <v>43803</v>
      </c>
      <c r="L105" s="13"/>
      <c r="M105">
        <f t="shared" si="2"/>
        <v>33</v>
      </c>
      <c r="N105">
        <f t="shared" si="3"/>
        <v>5</v>
      </c>
    </row>
    <row r="106" spans="2:19" x14ac:dyDescent="0.3">
      <c r="B106" s="12">
        <v>43788</v>
      </c>
      <c r="C106" s="13" t="s">
        <v>85</v>
      </c>
      <c r="D106" s="13" t="s">
        <v>12</v>
      </c>
      <c r="E106" s="2" t="s">
        <v>303</v>
      </c>
      <c r="F106" s="14" t="s">
        <v>14</v>
      </c>
      <c r="G106" s="1">
        <v>1150</v>
      </c>
      <c r="H106" s="2" t="s">
        <v>176</v>
      </c>
      <c r="I106" s="15">
        <v>146850</v>
      </c>
      <c r="J106" s="2" t="s">
        <v>211</v>
      </c>
      <c r="K106" s="3">
        <v>43803</v>
      </c>
      <c r="L106" s="13"/>
      <c r="M106">
        <f t="shared" si="2"/>
        <v>36</v>
      </c>
      <c r="N106">
        <f t="shared" si="3"/>
        <v>3</v>
      </c>
    </row>
    <row r="107" spans="2:19" x14ac:dyDescent="0.3">
      <c r="B107" s="12">
        <v>43790</v>
      </c>
      <c r="C107" s="13" t="s">
        <v>152</v>
      </c>
      <c r="D107" s="13" t="s">
        <v>6</v>
      </c>
      <c r="E107" s="2" t="s">
        <v>315</v>
      </c>
      <c r="F107" s="14" t="s">
        <v>316</v>
      </c>
      <c r="G107" s="1">
        <v>19300.02</v>
      </c>
      <c r="H107" s="2" t="s">
        <v>115</v>
      </c>
      <c r="I107" s="15">
        <v>62746</v>
      </c>
      <c r="J107" s="2" t="s">
        <v>9</v>
      </c>
      <c r="K107" s="3">
        <v>43803</v>
      </c>
      <c r="L107" s="13" t="s">
        <v>317</v>
      </c>
      <c r="M107">
        <f t="shared" si="2"/>
        <v>10</v>
      </c>
      <c r="N107">
        <f t="shared" si="3"/>
        <v>6</v>
      </c>
    </row>
    <row r="108" spans="2:19" x14ac:dyDescent="0.3">
      <c r="B108" s="12">
        <v>43790</v>
      </c>
      <c r="C108" s="13" t="s">
        <v>152</v>
      </c>
      <c r="D108" s="13" t="s">
        <v>6</v>
      </c>
      <c r="E108" s="2" t="s">
        <v>318</v>
      </c>
      <c r="F108" s="14" t="s">
        <v>316</v>
      </c>
      <c r="G108" s="1">
        <v>19300.02</v>
      </c>
      <c r="H108" s="2" t="s">
        <v>176</v>
      </c>
      <c r="I108" s="15">
        <v>147051</v>
      </c>
      <c r="J108" s="2" t="s">
        <v>9</v>
      </c>
      <c r="K108" s="3">
        <v>43803</v>
      </c>
      <c r="L108" s="13"/>
      <c r="M108">
        <f t="shared" si="2"/>
        <v>10</v>
      </c>
      <c r="N108">
        <f t="shared" si="3"/>
        <v>6</v>
      </c>
    </row>
    <row r="109" spans="2:19" x14ac:dyDescent="0.3">
      <c r="B109" s="12">
        <v>43790</v>
      </c>
      <c r="C109" s="13" t="s">
        <v>135</v>
      </c>
      <c r="D109" s="13" t="s">
        <v>26</v>
      </c>
      <c r="E109" s="2" t="s">
        <v>319</v>
      </c>
      <c r="F109" s="14" t="s">
        <v>320</v>
      </c>
      <c r="G109" s="1">
        <v>4917.3999999999996</v>
      </c>
      <c r="H109" s="2" t="s">
        <v>176</v>
      </c>
      <c r="I109" s="15">
        <v>147051</v>
      </c>
      <c r="J109" s="2" t="s">
        <v>63</v>
      </c>
      <c r="K109" s="3">
        <v>43803</v>
      </c>
      <c r="L109" s="13" t="s">
        <v>321</v>
      </c>
      <c r="M109">
        <f t="shared" si="2"/>
        <v>16</v>
      </c>
      <c r="N109">
        <f t="shared" si="3"/>
        <v>1</v>
      </c>
    </row>
    <row r="110" spans="2:19" x14ac:dyDescent="0.3">
      <c r="B110" s="12">
        <v>43791</v>
      </c>
      <c r="C110" s="13" t="s">
        <v>0</v>
      </c>
      <c r="D110" s="13" t="s">
        <v>26</v>
      </c>
      <c r="E110" s="2" t="s">
        <v>322</v>
      </c>
      <c r="F110" s="14" t="s">
        <v>323</v>
      </c>
      <c r="G110" s="1">
        <v>6147.44</v>
      </c>
      <c r="H110" s="2" t="s">
        <v>181</v>
      </c>
      <c r="I110" s="15">
        <v>158174</v>
      </c>
      <c r="J110" s="2" t="s">
        <v>57</v>
      </c>
      <c r="K110" s="3">
        <v>43803</v>
      </c>
      <c r="L110" s="13"/>
      <c r="M110">
        <f t="shared" si="2"/>
        <v>3</v>
      </c>
      <c r="N110">
        <f t="shared" si="3"/>
        <v>1</v>
      </c>
    </row>
    <row r="111" spans="2:19" x14ac:dyDescent="0.3">
      <c r="B111" s="12">
        <v>43792</v>
      </c>
      <c r="C111" s="13" t="s">
        <v>135</v>
      </c>
      <c r="D111" s="2" t="s">
        <v>324</v>
      </c>
      <c r="E111" s="2" t="s">
        <v>325</v>
      </c>
      <c r="F111" s="14" t="s">
        <v>326</v>
      </c>
      <c r="G111" s="1">
        <v>3582.87</v>
      </c>
      <c r="H111" s="2" t="s">
        <v>181</v>
      </c>
      <c r="I111" s="15">
        <v>158174</v>
      </c>
      <c r="J111" s="2" t="s">
        <v>61</v>
      </c>
      <c r="K111" s="3">
        <v>43803</v>
      </c>
      <c r="L111" s="13"/>
      <c r="M111">
        <f t="shared" si="2"/>
        <v>13</v>
      </c>
      <c r="N111">
        <f t="shared" si="3"/>
        <v>35</v>
      </c>
    </row>
    <row r="112" spans="2:19" x14ac:dyDescent="0.3">
      <c r="B112" s="12">
        <v>43794</v>
      </c>
      <c r="C112" s="13" t="s">
        <v>152</v>
      </c>
      <c r="D112" s="13" t="s">
        <v>153</v>
      </c>
      <c r="E112" s="2" t="s">
        <v>327</v>
      </c>
      <c r="F112" s="14" t="s">
        <v>328</v>
      </c>
      <c r="G112" s="1">
        <v>1305.8</v>
      </c>
      <c r="H112" s="2" t="s">
        <v>139</v>
      </c>
      <c r="I112" s="15">
        <v>145709</v>
      </c>
      <c r="J112" s="2" t="s">
        <v>38</v>
      </c>
      <c r="K112" s="3">
        <v>43803</v>
      </c>
      <c r="L112" s="13"/>
      <c r="M112">
        <f t="shared" si="2"/>
        <v>4</v>
      </c>
      <c r="N112">
        <f t="shared" si="3"/>
        <v>83</v>
      </c>
    </row>
    <row r="113" spans="2:14" x14ac:dyDescent="0.3">
      <c r="B113" s="12">
        <v>43794</v>
      </c>
      <c r="C113" s="13" t="s">
        <v>152</v>
      </c>
      <c r="D113" s="13" t="s">
        <v>136</v>
      </c>
      <c r="E113" s="2" t="s">
        <v>329</v>
      </c>
      <c r="F113" s="14" t="s">
        <v>330</v>
      </c>
      <c r="G113" s="1">
        <v>14582</v>
      </c>
      <c r="H113" s="2" t="s">
        <v>139</v>
      </c>
      <c r="I113" s="15">
        <v>145713</v>
      </c>
      <c r="J113" s="2" t="s">
        <v>9</v>
      </c>
      <c r="K113" s="3">
        <v>43803</v>
      </c>
      <c r="L113" s="13"/>
      <c r="M113">
        <f t="shared" si="2"/>
        <v>10</v>
      </c>
      <c r="N113">
        <f t="shared" si="3"/>
        <v>41</v>
      </c>
    </row>
    <row r="114" spans="2:14" x14ac:dyDescent="0.3">
      <c r="B114" s="12">
        <v>43794</v>
      </c>
      <c r="C114" s="13" t="s">
        <v>85</v>
      </c>
      <c r="D114" s="13" t="s">
        <v>12</v>
      </c>
      <c r="E114" s="2" t="s">
        <v>303</v>
      </c>
      <c r="F114" s="14" t="s">
        <v>331</v>
      </c>
      <c r="G114" s="1">
        <v>460</v>
      </c>
      <c r="H114" s="2" t="s">
        <v>158</v>
      </c>
      <c r="I114" s="15">
        <v>140278</v>
      </c>
      <c r="J114" s="2" t="s">
        <v>103</v>
      </c>
      <c r="K114" s="3">
        <v>43803</v>
      </c>
      <c r="L114" s="13"/>
      <c r="M114">
        <f t="shared" si="2"/>
        <v>6</v>
      </c>
      <c r="N114">
        <f t="shared" si="3"/>
        <v>3</v>
      </c>
    </row>
    <row r="115" spans="2:14" x14ac:dyDescent="0.3">
      <c r="B115" s="12">
        <v>43794</v>
      </c>
      <c r="C115" s="13" t="s">
        <v>85</v>
      </c>
      <c r="D115" s="13" t="s">
        <v>12</v>
      </c>
      <c r="E115" s="2" t="s">
        <v>303</v>
      </c>
      <c r="F115" s="14" t="s">
        <v>14</v>
      </c>
      <c r="G115" s="1">
        <v>1150</v>
      </c>
      <c r="H115" s="2" t="s">
        <v>158</v>
      </c>
      <c r="I115" s="15">
        <v>140278</v>
      </c>
      <c r="J115" s="2" t="s">
        <v>211</v>
      </c>
      <c r="K115" s="3">
        <v>43803</v>
      </c>
      <c r="L115" s="13"/>
      <c r="M115">
        <f t="shared" si="2"/>
        <v>36</v>
      </c>
      <c r="N115">
        <f t="shared" si="3"/>
        <v>3</v>
      </c>
    </row>
    <row r="116" spans="2:14" x14ac:dyDescent="0.3">
      <c r="B116" s="12">
        <v>43796</v>
      </c>
      <c r="C116" s="13" t="s">
        <v>132</v>
      </c>
      <c r="D116" s="13" t="s">
        <v>104</v>
      </c>
      <c r="E116" s="2" t="s">
        <v>313</v>
      </c>
      <c r="F116" s="14" t="s">
        <v>332</v>
      </c>
      <c r="G116" s="1">
        <v>400</v>
      </c>
      <c r="H116" s="2" t="s">
        <v>112</v>
      </c>
      <c r="I116" s="15">
        <v>166905</v>
      </c>
      <c r="J116" s="19" t="s">
        <v>118</v>
      </c>
      <c r="K116" s="3">
        <v>43823</v>
      </c>
      <c r="L116" s="13"/>
      <c r="M116">
        <f t="shared" si="2"/>
        <v>33</v>
      </c>
      <c r="N116">
        <f t="shared" si="3"/>
        <v>5</v>
      </c>
    </row>
    <row r="117" spans="2:14" x14ac:dyDescent="0.3">
      <c r="B117" s="12">
        <v>43796</v>
      </c>
      <c r="C117" s="13" t="s">
        <v>85</v>
      </c>
      <c r="D117" s="13" t="s">
        <v>12</v>
      </c>
      <c r="E117" s="2" t="s">
        <v>303</v>
      </c>
      <c r="F117" s="14" t="s">
        <v>14</v>
      </c>
      <c r="G117" s="1">
        <v>1150</v>
      </c>
      <c r="H117" s="2" t="s">
        <v>111</v>
      </c>
      <c r="I117" s="15">
        <v>169265</v>
      </c>
      <c r="J117" s="2" t="s">
        <v>211</v>
      </c>
      <c r="K117" s="3">
        <v>43803</v>
      </c>
      <c r="L117" s="13" t="s">
        <v>333</v>
      </c>
      <c r="M117">
        <f t="shared" si="2"/>
        <v>36</v>
      </c>
      <c r="N117">
        <f t="shared" si="3"/>
        <v>3</v>
      </c>
    </row>
    <row r="118" spans="2:14" x14ac:dyDescent="0.3">
      <c r="B118" s="12">
        <v>43796</v>
      </c>
      <c r="C118" s="13" t="s">
        <v>85</v>
      </c>
      <c r="D118" s="13" t="s">
        <v>12</v>
      </c>
      <c r="E118" s="2" t="s">
        <v>303</v>
      </c>
      <c r="F118" s="14" t="s">
        <v>304</v>
      </c>
      <c r="G118" s="1">
        <v>1650</v>
      </c>
      <c r="H118" s="2" t="s">
        <v>334</v>
      </c>
      <c r="I118" s="15">
        <v>166905</v>
      </c>
      <c r="J118" s="2" t="s">
        <v>99</v>
      </c>
      <c r="K118" s="3">
        <v>43803</v>
      </c>
      <c r="L118" s="13"/>
      <c r="M118">
        <f t="shared" si="2"/>
        <v>35</v>
      </c>
      <c r="N118">
        <f t="shared" si="3"/>
        <v>3</v>
      </c>
    </row>
    <row r="119" spans="2:14" x14ac:dyDescent="0.3">
      <c r="B119" s="12">
        <v>43796</v>
      </c>
      <c r="C119" s="13" t="s">
        <v>85</v>
      </c>
      <c r="D119" s="13" t="s">
        <v>12</v>
      </c>
      <c r="E119" s="2" t="s">
        <v>303</v>
      </c>
      <c r="F119" s="14" t="s">
        <v>14</v>
      </c>
      <c r="G119" s="1">
        <v>1650</v>
      </c>
      <c r="H119" s="2" t="s">
        <v>334</v>
      </c>
      <c r="I119" s="15">
        <v>166905</v>
      </c>
      <c r="J119" s="2" t="s">
        <v>211</v>
      </c>
      <c r="K119" s="3">
        <v>43803</v>
      </c>
      <c r="L119" s="13"/>
      <c r="M119">
        <f t="shared" si="2"/>
        <v>36</v>
      </c>
      <c r="N119">
        <f t="shared" si="3"/>
        <v>3</v>
      </c>
    </row>
    <row r="120" spans="2:14" x14ac:dyDescent="0.3">
      <c r="B120" s="12">
        <v>43796</v>
      </c>
      <c r="C120" s="13" t="s">
        <v>85</v>
      </c>
      <c r="D120" s="13" t="s">
        <v>12</v>
      </c>
      <c r="E120" s="2" t="s">
        <v>303</v>
      </c>
      <c r="F120" s="14" t="s">
        <v>335</v>
      </c>
      <c r="G120" s="1">
        <v>460</v>
      </c>
      <c r="H120" s="2" t="s">
        <v>334</v>
      </c>
      <c r="I120" s="15">
        <v>166905</v>
      </c>
      <c r="J120" s="2" t="s">
        <v>103</v>
      </c>
      <c r="K120" s="3">
        <v>43803</v>
      </c>
      <c r="L120" s="13"/>
      <c r="M120">
        <f t="shared" si="2"/>
        <v>6</v>
      </c>
      <c r="N120">
        <f t="shared" si="3"/>
        <v>3</v>
      </c>
    </row>
    <row r="121" spans="2:14" x14ac:dyDescent="0.3">
      <c r="B121" s="12">
        <v>43799</v>
      </c>
      <c r="C121" s="13" t="s">
        <v>85</v>
      </c>
      <c r="D121" s="13" t="s">
        <v>66</v>
      </c>
      <c r="E121" s="2" t="s">
        <v>336</v>
      </c>
      <c r="F121" s="14" t="s">
        <v>337</v>
      </c>
      <c r="G121" s="1">
        <v>1903.71</v>
      </c>
      <c r="H121" s="2" t="s">
        <v>311</v>
      </c>
      <c r="I121" s="15">
        <v>45652</v>
      </c>
      <c r="J121" s="2" t="s">
        <v>90</v>
      </c>
      <c r="K121" s="3">
        <v>43803</v>
      </c>
      <c r="L121" s="13" t="s">
        <v>312</v>
      </c>
      <c r="M121">
        <f t="shared" si="2"/>
        <v>41</v>
      </c>
      <c r="N121">
        <f t="shared" si="3"/>
        <v>10</v>
      </c>
    </row>
    <row r="122" spans="2:14" x14ac:dyDescent="0.3">
      <c r="B122" s="12">
        <v>43808</v>
      </c>
      <c r="C122" s="13" t="s">
        <v>152</v>
      </c>
      <c r="D122" s="13" t="s">
        <v>153</v>
      </c>
      <c r="E122" s="2" t="s">
        <v>338</v>
      </c>
      <c r="F122" s="14" t="s">
        <v>339</v>
      </c>
      <c r="G122" s="1">
        <v>2015.9</v>
      </c>
      <c r="H122" s="2" t="s">
        <v>291</v>
      </c>
      <c r="I122" s="15">
        <v>55300</v>
      </c>
      <c r="J122" s="2" t="s">
        <v>38</v>
      </c>
      <c r="K122" s="3">
        <v>43823</v>
      </c>
      <c r="L122" s="13" t="s">
        <v>292</v>
      </c>
      <c r="M122">
        <f t="shared" si="2"/>
        <v>4</v>
      </c>
      <c r="N122">
        <f t="shared" si="3"/>
        <v>83</v>
      </c>
    </row>
    <row r="123" spans="2:14" x14ac:dyDescent="0.3">
      <c r="B123" s="12">
        <v>43798</v>
      </c>
      <c r="C123" s="13" t="s">
        <v>132</v>
      </c>
      <c r="D123" s="13" t="s">
        <v>104</v>
      </c>
      <c r="E123" s="2" t="s">
        <v>340</v>
      </c>
      <c r="F123" s="14" t="s">
        <v>341</v>
      </c>
      <c r="G123" s="1">
        <v>440</v>
      </c>
      <c r="H123" s="2" t="s">
        <v>139</v>
      </c>
      <c r="I123" s="15">
        <v>145713</v>
      </c>
      <c r="J123" s="2" t="s">
        <v>90</v>
      </c>
      <c r="K123" s="3">
        <v>43823</v>
      </c>
      <c r="L123" s="13"/>
      <c r="M123">
        <f t="shared" si="2"/>
        <v>41</v>
      </c>
      <c r="N123">
        <f t="shared" si="3"/>
        <v>5</v>
      </c>
    </row>
    <row r="124" spans="2:14" x14ac:dyDescent="0.3">
      <c r="B124" s="12">
        <v>43810</v>
      </c>
      <c r="C124" s="13" t="s">
        <v>132</v>
      </c>
      <c r="D124" s="13" t="s">
        <v>104</v>
      </c>
      <c r="E124" s="2" t="s">
        <v>342</v>
      </c>
      <c r="F124" s="14" t="s">
        <v>343</v>
      </c>
      <c r="G124" s="1">
        <v>700</v>
      </c>
      <c r="H124" s="2" t="s">
        <v>115</v>
      </c>
      <c r="I124" s="15">
        <v>66203</v>
      </c>
      <c r="J124" s="19" t="s">
        <v>118</v>
      </c>
      <c r="K124" s="3">
        <v>43823</v>
      </c>
      <c r="L124" s="13"/>
      <c r="M124">
        <f t="shared" si="2"/>
        <v>33</v>
      </c>
      <c r="N124">
        <f t="shared" si="3"/>
        <v>5</v>
      </c>
    </row>
    <row r="125" spans="2:14" x14ac:dyDescent="0.3">
      <c r="B125" s="12">
        <v>43820</v>
      </c>
      <c r="C125" s="13" t="s">
        <v>152</v>
      </c>
      <c r="D125" s="13" t="s">
        <v>153</v>
      </c>
      <c r="E125" s="2" t="s">
        <v>344</v>
      </c>
      <c r="F125" s="14" t="s">
        <v>345</v>
      </c>
      <c r="G125" s="1">
        <v>960.8</v>
      </c>
      <c r="H125" s="2" t="s">
        <v>112</v>
      </c>
      <c r="I125" s="15">
        <v>170862</v>
      </c>
      <c r="J125" s="2" t="s">
        <v>38</v>
      </c>
      <c r="K125" s="3">
        <v>43823</v>
      </c>
      <c r="L125" s="13"/>
      <c r="M125">
        <f t="shared" si="2"/>
        <v>4</v>
      </c>
      <c r="N125">
        <f t="shared" si="3"/>
        <v>83</v>
      </c>
    </row>
    <row r="126" spans="2:14" ht="28.8" x14ac:dyDescent="0.3">
      <c r="B126" s="12">
        <v>43811</v>
      </c>
      <c r="C126" s="13" t="s">
        <v>152</v>
      </c>
      <c r="D126" s="13" t="s">
        <v>65</v>
      </c>
      <c r="E126" s="2" t="s">
        <v>346</v>
      </c>
      <c r="F126" s="14" t="s">
        <v>347</v>
      </c>
      <c r="G126" s="1">
        <v>2875</v>
      </c>
      <c r="H126" s="2" t="s">
        <v>115</v>
      </c>
      <c r="I126" s="15">
        <v>66212</v>
      </c>
      <c r="J126" s="2" t="s">
        <v>55</v>
      </c>
      <c r="K126" s="3">
        <v>43823</v>
      </c>
      <c r="L126" s="13"/>
      <c r="M126">
        <f t="shared" si="2"/>
        <v>1</v>
      </c>
      <c r="N126">
        <f t="shared" si="3"/>
        <v>9</v>
      </c>
    </row>
    <row r="127" spans="2:14" x14ac:dyDescent="0.3">
      <c r="B127" s="12">
        <v>43813</v>
      </c>
      <c r="C127" s="13" t="s">
        <v>152</v>
      </c>
      <c r="D127" s="13" t="s">
        <v>153</v>
      </c>
      <c r="E127" s="2" t="s">
        <v>348</v>
      </c>
      <c r="F127" s="14" t="s">
        <v>349</v>
      </c>
      <c r="G127" s="1">
        <v>725</v>
      </c>
      <c r="H127" s="2" t="s">
        <v>115</v>
      </c>
      <c r="I127" s="15">
        <v>66329</v>
      </c>
      <c r="J127" s="2" t="s">
        <v>38</v>
      </c>
      <c r="K127" s="3">
        <v>43823</v>
      </c>
      <c r="L127" s="13"/>
      <c r="M127">
        <f t="shared" si="2"/>
        <v>4</v>
      </c>
      <c r="N127">
        <f t="shared" si="3"/>
        <v>83</v>
      </c>
    </row>
    <row r="128" spans="2:14" ht="28.8" x14ac:dyDescent="0.3">
      <c r="B128" s="12">
        <v>43816</v>
      </c>
      <c r="C128" s="13" t="s">
        <v>152</v>
      </c>
      <c r="D128" s="13" t="s">
        <v>65</v>
      </c>
      <c r="E128" s="2" t="s">
        <v>350</v>
      </c>
      <c r="F128" s="14" t="s">
        <v>351</v>
      </c>
      <c r="G128" s="1">
        <v>6900</v>
      </c>
      <c r="H128" s="2" t="s">
        <v>4</v>
      </c>
      <c r="I128" s="15">
        <v>83631</v>
      </c>
      <c r="J128" s="2" t="s">
        <v>55</v>
      </c>
      <c r="K128" s="3">
        <v>43823</v>
      </c>
      <c r="L128" s="13"/>
      <c r="M128">
        <f t="shared" si="2"/>
        <v>1</v>
      </c>
      <c r="N128">
        <f t="shared" si="3"/>
        <v>9</v>
      </c>
    </row>
    <row r="129" spans="2:14" x14ac:dyDescent="0.3">
      <c r="B129" s="12">
        <v>43816</v>
      </c>
      <c r="C129" s="13" t="s">
        <v>152</v>
      </c>
      <c r="D129" s="13" t="s">
        <v>136</v>
      </c>
      <c r="E129" s="2" t="s">
        <v>352</v>
      </c>
      <c r="F129" s="21" t="s">
        <v>330</v>
      </c>
      <c r="G129" s="1">
        <v>14584.01</v>
      </c>
      <c r="H129" s="2" t="s">
        <v>111</v>
      </c>
      <c r="I129" s="15">
        <v>172562</v>
      </c>
      <c r="J129" s="2" t="s">
        <v>9</v>
      </c>
      <c r="K129" s="3">
        <v>43823</v>
      </c>
      <c r="L129" s="13"/>
      <c r="M129">
        <f t="shared" si="2"/>
        <v>10</v>
      </c>
      <c r="N129">
        <f t="shared" si="3"/>
        <v>41</v>
      </c>
    </row>
    <row r="130" spans="2:14" x14ac:dyDescent="0.3">
      <c r="B130" s="12">
        <v>43818</v>
      </c>
      <c r="C130" s="13" t="s">
        <v>152</v>
      </c>
      <c r="D130" s="13" t="s">
        <v>153</v>
      </c>
      <c r="E130" s="2" t="s">
        <v>353</v>
      </c>
      <c r="F130" s="14" t="s">
        <v>345</v>
      </c>
      <c r="G130" s="1">
        <v>955</v>
      </c>
      <c r="H130" s="2" t="s">
        <v>112</v>
      </c>
      <c r="I130" s="15">
        <v>150510</v>
      </c>
      <c r="J130" s="2" t="s">
        <v>38</v>
      </c>
      <c r="K130" s="3">
        <v>43823</v>
      </c>
      <c r="L130" s="13" t="s">
        <v>354</v>
      </c>
      <c r="M130">
        <f t="shared" si="2"/>
        <v>4</v>
      </c>
      <c r="N130">
        <f t="shared" si="3"/>
        <v>83</v>
      </c>
    </row>
    <row r="131" spans="2:14" x14ac:dyDescent="0.3">
      <c r="B131" s="12">
        <v>43798</v>
      </c>
      <c r="C131" s="13" t="s">
        <v>85</v>
      </c>
      <c r="D131" s="13" t="s">
        <v>12</v>
      </c>
      <c r="E131" s="2" t="s">
        <v>355</v>
      </c>
      <c r="F131" s="14" t="s">
        <v>356</v>
      </c>
      <c r="G131" s="1">
        <v>4370</v>
      </c>
      <c r="H131" s="2" t="s">
        <v>139</v>
      </c>
      <c r="I131" s="15">
        <v>145713</v>
      </c>
      <c r="J131" s="2" t="s">
        <v>211</v>
      </c>
      <c r="K131" s="3">
        <v>43823</v>
      </c>
      <c r="L131" s="13"/>
      <c r="M131">
        <f t="shared" ref="M131:M194" si="4">VLOOKUP(J131,$R$1:$S$31,2,FALSE)</f>
        <v>36</v>
      </c>
      <c r="N131">
        <f t="shared" ref="N131:N194" si="5">VLOOKUP(D131,$R$33:$S$102,2,FALSE)</f>
        <v>3</v>
      </c>
    </row>
    <row r="132" spans="2:14" x14ac:dyDescent="0.3">
      <c r="B132" s="12">
        <v>43819</v>
      </c>
      <c r="C132" s="13" t="s">
        <v>132</v>
      </c>
      <c r="D132" s="13" t="s">
        <v>104</v>
      </c>
      <c r="E132" s="2" t="s">
        <v>357</v>
      </c>
      <c r="F132" s="14" t="s">
        <v>358</v>
      </c>
      <c r="G132" s="1">
        <v>1190</v>
      </c>
      <c r="H132" s="2" t="s">
        <v>111</v>
      </c>
      <c r="I132" s="15">
        <v>172767</v>
      </c>
      <c r="J132" s="2" t="s">
        <v>90</v>
      </c>
      <c r="K132" s="3">
        <v>43845</v>
      </c>
      <c r="L132" s="13"/>
      <c r="M132">
        <f t="shared" si="4"/>
        <v>41</v>
      </c>
      <c r="N132">
        <f t="shared" si="5"/>
        <v>5</v>
      </c>
    </row>
    <row r="133" spans="2:14" x14ac:dyDescent="0.3">
      <c r="B133" s="12">
        <v>43820</v>
      </c>
      <c r="C133" s="13" t="s">
        <v>85</v>
      </c>
      <c r="D133" s="13" t="s">
        <v>12</v>
      </c>
      <c r="E133" s="2" t="s">
        <v>359</v>
      </c>
      <c r="F133" s="14" t="s">
        <v>304</v>
      </c>
      <c r="G133" s="1">
        <v>1150</v>
      </c>
      <c r="H133" s="2" t="s">
        <v>115</v>
      </c>
      <c r="I133" s="15">
        <v>66203</v>
      </c>
      <c r="J133" s="2" t="s">
        <v>99</v>
      </c>
      <c r="K133" s="3">
        <v>43845</v>
      </c>
      <c r="L133" s="13"/>
      <c r="M133">
        <f t="shared" si="4"/>
        <v>35</v>
      </c>
      <c r="N133">
        <f t="shared" si="5"/>
        <v>3</v>
      </c>
    </row>
    <row r="134" spans="2:14" x14ac:dyDescent="0.3">
      <c r="B134" s="12">
        <v>43820</v>
      </c>
      <c r="C134" s="13" t="s">
        <v>85</v>
      </c>
      <c r="D134" s="13" t="s">
        <v>12</v>
      </c>
      <c r="E134" s="2" t="s">
        <v>360</v>
      </c>
      <c r="F134" s="14" t="s">
        <v>361</v>
      </c>
      <c r="G134" s="1">
        <v>3220</v>
      </c>
      <c r="H134" s="2" t="s">
        <v>111</v>
      </c>
      <c r="I134" s="15">
        <v>172767</v>
      </c>
      <c r="J134" s="2" t="s">
        <v>103</v>
      </c>
      <c r="K134" s="3">
        <v>43845</v>
      </c>
      <c r="L134" s="13"/>
      <c r="M134">
        <f t="shared" si="4"/>
        <v>6</v>
      </c>
      <c r="N134">
        <f t="shared" si="5"/>
        <v>3</v>
      </c>
    </row>
    <row r="135" spans="2:14" x14ac:dyDescent="0.3">
      <c r="B135" s="12">
        <v>43825</v>
      </c>
      <c r="C135" s="13" t="s">
        <v>11</v>
      </c>
      <c r="D135" s="13" t="s">
        <v>153</v>
      </c>
      <c r="E135" s="2" t="s">
        <v>362</v>
      </c>
      <c r="F135" s="14" t="s">
        <v>50</v>
      </c>
      <c r="G135" s="1">
        <v>1008.7</v>
      </c>
      <c r="H135" s="22" t="s">
        <v>4</v>
      </c>
      <c r="I135" s="15">
        <v>97560</v>
      </c>
      <c r="J135" s="2" t="s">
        <v>38</v>
      </c>
      <c r="K135" s="3">
        <v>43840</v>
      </c>
      <c r="L135" s="13"/>
      <c r="M135">
        <f t="shared" si="4"/>
        <v>4</v>
      </c>
      <c r="N135">
        <f t="shared" si="5"/>
        <v>83</v>
      </c>
    </row>
    <row r="136" spans="2:14" x14ac:dyDescent="0.3">
      <c r="B136" s="12">
        <v>43826</v>
      </c>
      <c r="C136" s="13" t="s">
        <v>11</v>
      </c>
      <c r="D136" s="13" t="s">
        <v>6</v>
      </c>
      <c r="E136" s="2" t="s">
        <v>363</v>
      </c>
      <c r="F136" s="14" t="s">
        <v>316</v>
      </c>
      <c r="G136" s="1">
        <v>19040</v>
      </c>
      <c r="H136" s="22" t="s">
        <v>112</v>
      </c>
      <c r="I136" s="15">
        <v>147051</v>
      </c>
      <c r="J136" s="2" t="s">
        <v>9</v>
      </c>
      <c r="K136" s="3">
        <v>43840</v>
      </c>
      <c r="L136" s="13"/>
      <c r="M136">
        <f t="shared" si="4"/>
        <v>10</v>
      </c>
      <c r="N136">
        <f t="shared" si="5"/>
        <v>6</v>
      </c>
    </row>
    <row r="137" spans="2:14" x14ac:dyDescent="0.3">
      <c r="B137" s="12">
        <v>43827</v>
      </c>
      <c r="C137" s="13" t="s">
        <v>364</v>
      </c>
      <c r="D137" s="13" t="s">
        <v>365</v>
      </c>
      <c r="E137" s="2" t="s">
        <v>366</v>
      </c>
      <c r="F137" s="14" t="s">
        <v>367</v>
      </c>
      <c r="G137" s="1">
        <v>2000</v>
      </c>
      <c r="H137" s="22" t="s">
        <v>101</v>
      </c>
      <c r="I137" s="18">
        <v>0</v>
      </c>
      <c r="J137" s="2" t="s">
        <v>55</v>
      </c>
      <c r="K137" s="3" t="s">
        <v>368</v>
      </c>
      <c r="L137" s="13" t="s">
        <v>369</v>
      </c>
      <c r="M137">
        <f t="shared" si="4"/>
        <v>1</v>
      </c>
      <c r="N137">
        <f t="shared" si="5"/>
        <v>73</v>
      </c>
    </row>
    <row r="138" spans="2:14" x14ac:dyDescent="0.3">
      <c r="B138" s="12">
        <v>43827</v>
      </c>
      <c r="C138" s="13" t="s">
        <v>11</v>
      </c>
      <c r="D138" s="13" t="s">
        <v>153</v>
      </c>
      <c r="E138" s="2" t="s">
        <v>370</v>
      </c>
      <c r="F138" s="14" t="s">
        <v>371</v>
      </c>
      <c r="G138" s="1">
        <v>1043.9000000000001</v>
      </c>
      <c r="H138" s="22" t="s">
        <v>158</v>
      </c>
      <c r="I138" s="15">
        <v>142974</v>
      </c>
      <c r="J138" s="2" t="s">
        <v>38</v>
      </c>
      <c r="K138" s="3">
        <v>43840</v>
      </c>
      <c r="L138" s="13"/>
      <c r="M138">
        <f t="shared" si="4"/>
        <v>4</v>
      </c>
      <c r="N138">
        <f t="shared" si="5"/>
        <v>83</v>
      </c>
    </row>
    <row r="139" spans="2:14" x14ac:dyDescent="0.3">
      <c r="B139" s="12">
        <v>43832</v>
      </c>
      <c r="C139" s="13" t="s">
        <v>11</v>
      </c>
      <c r="D139" s="13" t="s">
        <v>153</v>
      </c>
      <c r="E139" s="2" t="s">
        <v>372</v>
      </c>
      <c r="F139" s="14" t="s">
        <v>373</v>
      </c>
      <c r="G139" s="1">
        <v>625.5</v>
      </c>
      <c r="H139" s="22" t="s">
        <v>144</v>
      </c>
      <c r="I139" s="15">
        <v>97955</v>
      </c>
      <c r="J139" s="2" t="s">
        <v>38</v>
      </c>
      <c r="K139" s="3">
        <v>43840</v>
      </c>
      <c r="L139" s="13"/>
      <c r="M139">
        <f t="shared" si="4"/>
        <v>4</v>
      </c>
      <c r="N139">
        <f t="shared" si="5"/>
        <v>83</v>
      </c>
    </row>
    <row r="140" spans="2:14" x14ac:dyDescent="0.3">
      <c r="B140" s="12">
        <v>43832</v>
      </c>
      <c r="C140" s="13" t="s">
        <v>132</v>
      </c>
      <c r="D140" s="13" t="s">
        <v>104</v>
      </c>
      <c r="E140" s="2" t="s">
        <v>374</v>
      </c>
      <c r="F140" s="14" t="s">
        <v>375</v>
      </c>
      <c r="G140" s="1">
        <v>750</v>
      </c>
      <c r="H140" s="22" t="s">
        <v>237</v>
      </c>
      <c r="I140" s="15">
        <v>147363</v>
      </c>
      <c r="J140" s="2" t="s">
        <v>90</v>
      </c>
      <c r="K140" s="3">
        <v>43845</v>
      </c>
      <c r="L140" s="13"/>
      <c r="M140">
        <f t="shared" si="4"/>
        <v>41</v>
      </c>
      <c r="N140">
        <f t="shared" si="5"/>
        <v>5</v>
      </c>
    </row>
    <row r="141" spans="2:14" x14ac:dyDescent="0.3">
      <c r="B141" s="12">
        <v>43819</v>
      </c>
      <c r="C141" s="13" t="s">
        <v>135</v>
      </c>
      <c r="D141" s="13" t="s">
        <v>6</v>
      </c>
      <c r="E141" s="2" t="s">
        <v>96</v>
      </c>
      <c r="F141" s="14" t="s">
        <v>376</v>
      </c>
      <c r="G141" s="1">
        <v>13000</v>
      </c>
      <c r="H141" s="22" t="s">
        <v>197</v>
      </c>
      <c r="I141" s="15">
        <v>24000</v>
      </c>
      <c r="J141" s="2" t="s">
        <v>9</v>
      </c>
      <c r="K141" s="3">
        <v>43819</v>
      </c>
      <c r="L141" s="13"/>
      <c r="M141">
        <f t="shared" si="4"/>
        <v>10</v>
      </c>
      <c r="N141">
        <f t="shared" si="5"/>
        <v>6</v>
      </c>
    </row>
    <row r="142" spans="2:14" x14ac:dyDescent="0.3">
      <c r="B142" s="12">
        <v>43833</v>
      </c>
      <c r="C142" s="13" t="s">
        <v>11</v>
      </c>
      <c r="D142" s="13" t="s">
        <v>153</v>
      </c>
      <c r="E142" s="2" t="s">
        <v>377</v>
      </c>
      <c r="F142" s="14" t="s">
        <v>378</v>
      </c>
      <c r="G142" s="1">
        <v>928.3</v>
      </c>
      <c r="H142" s="2" t="s">
        <v>197</v>
      </c>
      <c r="I142" s="15">
        <v>23988</v>
      </c>
      <c r="J142" s="2" t="s">
        <v>38</v>
      </c>
      <c r="K142" s="3">
        <v>43840</v>
      </c>
      <c r="L142" s="13"/>
      <c r="M142">
        <f t="shared" si="4"/>
        <v>4</v>
      </c>
      <c r="N142">
        <f t="shared" si="5"/>
        <v>83</v>
      </c>
    </row>
    <row r="143" spans="2:14" x14ac:dyDescent="0.3">
      <c r="B143" s="12">
        <v>43833</v>
      </c>
      <c r="C143" s="13" t="s">
        <v>11</v>
      </c>
      <c r="D143" s="13" t="s">
        <v>153</v>
      </c>
      <c r="E143" s="2" t="s">
        <v>379</v>
      </c>
      <c r="F143" s="14" t="s">
        <v>380</v>
      </c>
      <c r="G143" s="1">
        <v>2360</v>
      </c>
      <c r="H143" s="22" t="s">
        <v>291</v>
      </c>
      <c r="I143" s="15">
        <v>52048</v>
      </c>
      <c r="J143" s="2" t="s">
        <v>38</v>
      </c>
      <c r="K143" s="3">
        <v>43840</v>
      </c>
      <c r="L143" s="13"/>
      <c r="M143">
        <f t="shared" si="4"/>
        <v>4</v>
      </c>
      <c r="N143">
        <f t="shared" si="5"/>
        <v>83</v>
      </c>
    </row>
    <row r="144" spans="2:14" x14ac:dyDescent="0.3">
      <c r="B144" s="12">
        <v>43833</v>
      </c>
      <c r="C144" s="13" t="s">
        <v>132</v>
      </c>
      <c r="D144" s="13" t="s">
        <v>104</v>
      </c>
      <c r="E144" s="2" t="s">
        <v>381</v>
      </c>
      <c r="F144" s="14" t="s">
        <v>382</v>
      </c>
      <c r="G144" s="1">
        <v>2000</v>
      </c>
      <c r="H144" s="22" t="s">
        <v>181</v>
      </c>
      <c r="I144" s="15">
        <v>163321</v>
      </c>
      <c r="J144" s="2" t="s">
        <v>29</v>
      </c>
      <c r="K144" s="3">
        <v>43845</v>
      </c>
      <c r="L144" s="13"/>
      <c r="M144">
        <f t="shared" si="4"/>
        <v>5</v>
      </c>
      <c r="N144">
        <f t="shared" si="5"/>
        <v>5</v>
      </c>
    </row>
    <row r="145" spans="2:14" x14ac:dyDescent="0.3">
      <c r="B145" s="12">
        <v>43834</v>
      </c>
      <c r="C145" s="13" t="s">
        <v>132</v>
      </c>
      <c r="D145" s="13" t="s">
        <v>104</v>
      </c>
      <c r="E145" s="2" t="s">
        <v>383</v>
      </c>
      <c r="F145" s="14" t="s">
        <v>384</v>
      </c>
      <c r="G145" s="1">
        <v>2270</v>
      </c>
      <c r="H145" s="22" t="s">
        <v>144</v>
      </c>
      <c r="I145" s="15">
        <v>98182</v>
      </c>
      <c r="J145" s="2" t="s">
        <v>121</v>
      </c>
      <c r="K145" s="3">
        <v>43845</v>
      </c>
      <c r="L145" s="13"/>
      <c r="M145">
        <f t="shared" si="4"/>
        <v>39</v>
      </c>
      <c r="N145">
        <f t="shared" si="5"/>
        <v>5</v>
      </c>
    </row>
    <row r="146" spans="2:14" x14ac:dyDescent="0.3">
      <c r="B146" s="12">
        <v>43836</v>
      </c>
      <c r="C146" s="13" t="s">
        <v>132</v>
      </c>
      <c r="D146" s="13" t="s">
        <v>104</v>
      </c>
      <c r="E146" s="2" t="s">
        <v>385</v>
      </c>
      <c r="F146" s="14" t="s">
        <v>382</v>
      </c>
      <c r="G146" s="1">
        <v>2000</v>
      </c>
      <c r="H146" s="22" t="s">
        <v>144</v>
      </c>
      <c r="I146" s="15">
        <v>98182</v>
      </c>
      <c r="J146" s="2" t="s">
        <v>29</v>
      </c>
      <c r="K146" s="3">
        <v>43845</v>
      </c>
      <c r="L146" s="13"/>
      <c r="M146">
        <f t="shared" si="4"/>
        <v>5</v>
      </c>
      <c r="N146">
        <f t="shared" si="5"/>
        <v>5</v>
      </c>
    </row>
    <row r="147" spans="2:14" x14ac:dyDescent="0.3">
      <c r="B147" s="12">
        <v>43836</v>
      </c>
      <c r="C147" s="13" t="s">
        <v>96</v>
      </c>
      <c r="D147" s="13" t="s">
        <v>26</v>
      </c>
      <c r="E147" s="2" t="s">
        <v>96</v>
      </c>
      <c r="F147" s="14" t="s">
        <v>386</v>
      </c>
      <c r="G147" s="1">
        <v>22859</v>
      </c>
      <c r="H147" s="22" t="s">
        <v>387</v>
      </c>
      <c r="I147" s="15">
        <v>0</v>
      </c>
      <c r="J147" s="2" t="s">
        <v>109</v>
      </c>
      <c r="K147" s="3">
        <v>43836</v>
      </c>
      <c r="L147" s="13"/>
      <c r="M147">
        <f t="shared" si="4"/>
        <v>11</v>
      </c>
      <c r="N147">
        <f t="shared" si="5"/>
        <v>1</v>
      </c>
    </row>
    <row r="148" spans="2:14" x14ac:dyDescent="0.3">
      <c r="B148" s="12">
        <v>43837</v>
      </c>
      <c r="C148" s="13" t="s">
        <v>85</v>
      </c>
      <c r="D148" s="13" t="s">
        <v>66</v>
      </c>
      <c r="E148" s="2" t="s">
        <v>388</v>
      </c>
      <c r="F148" s="14" t="s">
        <v>389</v>
      </c>
      <c r="G148" s="1">
        <v>942.68</v>
      </c>
      <c r="H148" s="2" t="s">
        <v>237</v>
      </c>
      <c r="I148" s="15">
        <v>147363</v>
      </c>
      <c r="J148" s="2" t="s">
        <v>90</v>
      </c>
      <c r="K148" s="3">
        <v>43845</v>
      </c>
      <c r="L148" s="13" t="s">
        <v>390</v>
      </c>
      <c r="M148">
        <f t="shared" si="4"/>
        <v>41</v>
      </c>
      <c r="N148">
        <f t="shared" si="5"/>
        <v>10</v>
      </c>
    </row>
    <row r="149" spans="2:14" x14ac:dyDescent="0.3">
      <c r="B149" s="12">
        <v>43837</v>
      </c>
      <c r="C149" s="13" t="s">
        <v>85</v>
      </c>
      <c r="D149" s="2" t="s">
        <v>66</v>
      </c>
      <c r="E149" s="2" t="s">
        <v>391</v>
      </c>
      <c r="F149" s="14" t="s">
        <v>392</v>
      </c>
      <c r="G149" s="1">
        <v>4089.35</v>
      </c>
      <c r="H149" s="2" t="s">
        <v>237</v>
      </c>
      <c r="I149" s="15">
        <v>147363</v>
      </c>
      <c r="J149" s="2" t="s">
        <v>61</v>
      </c>
      <c r="K149" s="3">
        <v>43845</v>
      </c>
      <c r="L149" s="13" t="s">
        <v>390</v>
      </c>
      <c r="M149">
        <f t="shared" si="4"/>
        <v>13</v>
      </c>
      <c r="N149">
        <f t="shared" si="5"/>
        <v>10</v>
      </c>
    </row>
    <row r="150" spans="2:14" x14ac:dyDescent="0.3">
      <c r="B150" s="12">
        <v>43837</v>
      </c>
      <c r="C150" s="13" t="s">
        <v>85</v>
      </c>
      <c r="D150" s="13" t="s">
        <v>66</v>
      </c>
      <c r="E150" s="2" t="s">
        <v>393</v>
      </c>
      <c r="F150" s="14" t="s">
        <v>394</v>
      </c>
      <c r="G150" s="1">
        <v>1553.94</v>
      </c>
      <c r="H150" s="2" t="s">
        <v>89</v>
      </c>
      <c r="I150" s="15">
        <v>51976</v>
      </c>
      <c r="J150" s="2" t="s">
        <v>90</v>
      </c>
      <c r="K150" s="3">
        <v>43845</v>
      </c>
      <c r="L150" s="13" t="s">
        <v>395</v>
      </c>
      <c r="M150">
        <f t="shared" si="4"/>
        <v>41</v>
      </c>
      <c r="N150">
        <f t="shared" si="5"/>
        <v>10</v>
      </c>
    </row>
    <row r="151" spans="2:14" x14ac:dyDescent="0.3">
      <c r="B151" s="12">
        <v>43837</v>
      </c>
      <c r="C151" s="13" t="s">
        <v>85</v>
      </c>
      <c r="D151" s="13" t="s">
        <v>66</v>
      </c>
      <c r="E151" s="2" t="s">
        <v>388</v>
      </c>
      <c r="F151" s="14" t="s">
        <v>389</v>
      </c>
      <c r="G151" s="1">
        <v>6369</v>
      </c>
      <c r="H151" s="2" t="s">
        <v>89</v>
      </c>
      <c r="I151" s="15">
        <v>51976</v>
      </c>
      <c r="J151" s="2" t="s">
        <v>29</v>
      </c>
      <c r="K151" s="3">
        <v>43845</v>
      </c>
      <c r="L151" s="13" t="s">
        <v>395</v>
      </c>
      <c r="M151">
        <f t="shared" si="4"/>
        <v>5</v>
      </c>
      <c r="N151">
        <f t="shared" si="5"/>
        <v>10</v>
      </c>
    </row>
    <row r="152" spans="2:14" x14ac:dyDescent="0.3">
      <c r="B152" s="12">
        <v>43837</v>
      </c>
      <c r="C152" s="13" t="s">
        <v>11</v>
      </c>
      <c r="D152" s="13" t="s">
        <v>65</v>
      </c>
      <c r="E152" s="2" t="s">
        <v>396</v>
      </c>
      <c r="F152" s="14" t="s">
        <v>397</v>
      </c>
      <c r="G152" s="1">
        <v>9200</v>
      </c>
      <c r="H152" s="2" t="s">
        <v>89</v>
      </c>
      <c r="I152" s="15">
        <v>51976</v>
      </c>
      <c r="J152" s="2" t="s">
        <v>55</v>
      </c>
      <c r="K152" s="3">
        <v>43840</v>
      </c>
      <c r="L152" s="13" t="s">
        <v>395</v>
      </c>
      <c r="M152">
        <f t="shared" si="4"/>
        <v>1</v>
      </c>
      <c r="N152">
        <f t="shared" si="5"/>
        <v>9</v>
      </c>
    </row>
    <row r="153" spans="2:14" x14ac:dyDescent="0.3">
      <c r="B153" s="12">
        <v>43837</v>
      </c>
      <c r="C153" s="13" t="s">
        <v>11</v>
      </c>
      <c r="D153" s="13" t="s">
        <v>153</v>
      </c>
      <c r="E153" s="2" t="s">
        <v>398</v>
      </c>
      <c r="F153" s="14" t="s">
        <v>399</v>
      </c>
      <c r="G153" s="1">
        <v>765.1</v>
      </c>
      <c r="H153" s="2" t="s">
        <v>144</v>
      </c>
      <c r="I153" s="15">
        <v>98208</v>
      </c>
      <c r="J153" s="2" t="s">
        <v>38</v>
      </c>
      <c r="K153" s="3">
        <v>43840</v>
      </c>
      <c r="L153" s="13"/>
      <c r="M153">
        <f t="shared" si="4"/>
        <v>4</v>
      </c>
      <c r="N153">
        <f t="shared" si="5"/>
        <v>83</v>
      </c>
    </row>
    <row r="154" spans="2:14" x14ac:dyDescent="0.3">
      <c r="B154" s="12">
        <v>43837</v>
      </c>
      <c r="C154" s="13" t="s">
        <v>85</v>
      </c>
      <c r="D154" s="13" t="s">
        <v>238</v>
      </c>
      <c r="E154" s="2" t="s">
        <v>400</v>
      </c>
      <c r="F154" s="14" t="s">
        <v>401</v>
      </c>
      <c r="G154" s="1">
        <v>937.87</v>
      </c>
      <c r="H154" s="2" t="s">
        <v>89</v>
      </c>
      <c r="I154" s="15">
        <v>51976</v>
      </c>
      <c r="J154" s="2" t="s">
        <v>90</v>
      </c>
      <c r="K154" s="3">
        <v>43845</v>
      </c>
      <c r="L154" s="13" t="s">
        <v>395</v>
      </c>
      <c r="M154">
        <f t="shared" si="4"/>
        <v>41</v>
      </c>
      <c r="N154">
        <f t="shared" si="5"/>
        <v>72</v>
      </c>
    </row>
    <row r="155" spans="2:14" x14ac:dyDescent="0.3">
      <c r="B155" s="12">
        <v>43837</v>
      </c>
      <c r="C155" s="13" t="s">
        <v>11</v>
      </c>
      <c r="D155" s="13" t="s">
        <v>153</v>
      </c>
      <c r="E155" s="2" t="s">
        <v>402</v>
      </c>
      <c r="F155" s="14" t="s">
        <v>371</v>
      </c>
      <c r="G155" s="1">
        <v>1462.7</v>
      </c>
      <c r="H155" s="22" t="s">
        <v>158</v>
      </c>
      <c r="I155" s="15">
        <v>143596</v>
      </c>
      <c r="J155" s="2" t="s">
        <v>38</v>
      </c>
      <c r="K155" s="3">
        <v>43840</v>
      </c>
      <c r="L155" s="13"/>
      <c r="M155">
        <f t="shared" si="4"/>
        <v>4</v>
      </c>
      <c r="N155">
        <f t="shared" si="5"/>
        <v>83</v>
      </c>
    </row>
    <row r="156" spans="2:14" x14ac:dyDescent="0.3">
      <c r="B156" s="12">
        <v>43837</v>
      </c>
      <c r="C156" s="13" t="s">
        <v>11</v>
      </c>
      <c r="D156" s="13" t="s">
        <v>153</v>
      </c>
      <c r="E156" s="2" t="s">
        <v>403</v>
      </c>
      <c r="F156" s="14" t="s">
        <v>404</v>
      </c>
      <c r="G156" s="1">
        <v>195</v>
      </c>
      <c r="H156" s="22" t="s">
        <v>95</v>
      </c>
      <c r="I156" s="15">
        <v>192218</v>
      </c>
      <c r="J156" s="2" t="s">
        <v>38</v>
      </c>
      <c r="K156" s="3">
        <v>43861</v>
      </c>
      <c r="L156" s="13"/>
      <c r="M156">
        <f t="shared" si="4"/>
        <v>4</v>
      </c>
      <c r="N156">
        <f t="shared" si="5"/>
        <v>83</v>
      </c>
    </row>
    <row r="157" spans="2:14" x14ac:dyDescent="0.3">
      <c r="B157" s="12">
        <v>43838</v>
      </c>
      <c r="C157" s="13" t="s">
        <v>405</v>
      </c>
      <c r="D157" s="13" t="s">
        <v>26</v>
      </c>
      <c r="E157" s="2" t="s">
        <v>406</v>
      </c>
      <c r="F157" s="14" t="s">
        <v>407</v>
      </c>
      <c r="G157" s="1">
        <v>2813.42</v>
      </c>
      <c r="H157" s="2" t="s">
        <v>130</v>
      </c>
      <c r="I157" s="15">
        <v>178282</v>
      </c>
      <c r="J157" s="2" t="s">
        <v>56</v>
      </c>
      <c r="K157" s="3">
        <v>43861</v>
      </c>
      <c r="L157" s="13"/>
      <c r="M157">
        <f t="shared" si="4"/>
        <v>2</v>
      </c>
      <c r="N157">
        <f t="shared" si="5"/>
        <v>1</v>
      </c>
    </row>
    <row r="158" spans="2:14" x14ac:dyDescent="0.3">
      <c r="B158" s="12">
        <v>43838</v>
      </c>
      <c r="C158" s="13" t="s">
        <v>0</v>
      </c>
      <c r="D158" s="13" t="s">
        <v>26</v>
      </c>
      <c r="E158" s="2" t="s">
        <v>408</v>
      </c>
      <c r="F158" s="14" t="s">
        <v>409</v>
      </c>
      <c r="G158" s="1">
        <v>2095.3000000000002</v>
      </c>
      <c r="H158" s="2" t="s">
        <v>139</v>
      </c>
      <c r="I158" s="15">
        <v>150272</v>
      </c>
      <c r="J158" s="2" t="s">
        <v>90</v>
      </c>
      <c r="K158" s="3">
        <v>43845</v>
      </c>
      <c r="L158" s="13"/>
      <c r="M158">
        <f t="shared" si="4"/>
        <v>41</v>
      </c>
      <c r="N158">
        <f t="shared" si="5"/>
        <v>1</v>
      </c>
    </row>
    <row r="159" spans="2:14" x14ac:dyDescent="0.3">
      <c r="B159" s="12">
        <v>43838</v>
      </c>
      <c r="C159" s="13" t="s">
        <v>11</v>
      </c>
      <c r="D159" s="13" t="s">
        <v>153</v>
      </c>
      <c r="E159" s="2" t="s">
        <v>410</v>
      </c>
      <c r="F159" s="14" t="s">
        <v>411</v>
      </c>
      <c r="G159" s="1">
        <v>1194.0999999999999</v>
      </c>
      <c r="H159" s="22" t="s">
        <v>130</v>
      </c>
      <c r="I159" s="15">
        <v>178270</v>
      </c>
      <c r="J159" s="2" t="s">
        <v>38</v>
      </c>
      <c r="K159" s="3">
        <v>43845</v>
      </c>
      <c r="L159" s="13"/>
      <c r="M159">
        <f t="shared" si="4"/>
        <v>4</v>
      </c>
      <c r="N159">
        <f t="shared" si="5"/>
        <v>83</v>
      </c>
    </row>
    <row r="160" spans="2:14" ht="28.8" x14ac:dyDescent="0.3">
      <c r="B160" s="12">
        <v>43839</v>
      </c>
      <c r="C160" s="13" t="s">
        <v>11</v>
      </c>
      <c r="D160" s="13" t="s">
        <v>65</v>
      </c>
      <c r="E160" s="2" t="s">
        <v>412</v>
      </c>
      <c r="F160" s="14" t="s">
        <v>413</v>
      </c>
      <c r="G160" s="1">
        <v>3450</v>
      </c>
      <c r="H160" s="22" t="s">
        <v>237</v>
      </c>
      <c r="I160" s="15">
        <v>147402</v>
      </c>
      <c r="J160" s="2" t="s">
        <v>55</v>
      </c>
      <c r="K160" s="3">
        <v>43861</v>
      </c>
      <c r="L160" s="13"/>
      <c r="M160">
        <f t="shared" si="4"/>
        <v>1</v>
      </c>
      <c r="N160">
        <f t="shared" si="5"/>
        <v>9</v>
      </c>
    </row>
    <row r="161" spans="2:14" ht="28.8" x14ac:dyDescent="0.3">
      <c r="B161" s="12">
        <v>43839</v>
      </c>
      <c r="C161" s="13" t="s">
        <v>11</v>
      </c>
      <c r="D161" s="13" t="s">
        <v>65</v>
      </c>
      <c r="E161" s="2" t="s">
        <v>414</v>
      </c>
      <c r="F161" s="14" t="s">
        <v>415</v>
      </c>
      <c r="G161" s="1">
        <v>2875</v>
      </c>
      <c r="H161" s="22" t="s">
        <v>130</v>
      </c>
      <c r="I161" s="15">
        <v>178405</v>
      </c>
      <c r="J161" s="2" t="s">
        <v>55</v>
      </c>
      <c r="K161" s="3">
        <v>43861</v>
      </c>
      <c r="L161" s="13"/>
      <c r="M161">
        <f t="shared" si="4"/>
        <v>1</v>
      </c>
      <c r="N161">
        <f t="shared" si="5"/>
        <v>9</v>
      </c>
    </row>
    <row r="162" spans="2:14" x14ac:dyDescent="0.3">
      <c r="B162" s="12">
        <v>43840</v>
      </c>
      <c r="C162" s="13" t="s">
        <v>0</v>
      </c>
      <c r="D162" s="13" t="s">
        <v>26</v>
      </c>
      <c r="E162" s="2" t="s">
        <v>416</v>
      </c>
      <c r="F162" s="14" t="s">
        <v>417</v>
      </c>
      <c r="G162" s="1">
        <v>3208</v>
      </c>
      <c r="H162" s="22" t="s">
        <v>130</v>
      </c>
      <c r="I162" s="15">
        <v>178415</v>
      </c>
      <c r="J162" s="2" t="s">
        <v>90</v>
      </c>
      <c r="K162" s="3">
        <v>43836</v>
      </c>
      <c r="L162" s="13"/>
      <c r="M162">
        <f t="shared" si="4"/>
        <v>41</v>
      </c>
      <c r="N162">
        <f t="shared" si="5"/>
        <v>1</v>
      </c>
    </row>
    <row r="163" spans="2:14" x14ac:dyDescent="0.3">
      <c r="B163" s="12">
        <v>43840</v>
      </c>
      <c r="C163" s="13" t="s">
        <v>11</v>
      </c>
      <c r="D163" s="13" t="s">
        <v>153</v>
      </c>
      <c r="E163" s="2" t="s">
        <v>418</v>
      </c>
      <c r="F163" s="14" t="s">
        <v>419</v>
      </c>
      <c r="G163" s="1">
        <v>1100</v>
      </c>
      <c r="H163" s="2" t="s">
        <v>197</v>
      </c>
      <c r="I163" s="15">
        <v>24896</v>
      </c>
      <c r="J163" s="2" t="s">
        <v>38</v>
      </c>
      <c r="K163" s="3">
        <v>43861</v>
      </c>
      <c r="L163" s="13"/>
      <c r="M163">
        <f t="shared" si="4"/>
        <v>4</v>
      </c>
      <c r="N163">
        <f t="shared" si="5"/>
        <v>83</v>
      </c>
    </row>
    <row r="164" spans="2:14" x14ac:dyDescent="0.3">
      <c r="B164" s="12">
        <v>43841</v>
      </c>
      <c r="C164" s="13" t="s">
        <v>11</v>
      </c>
      <c r="D164" s="13" t="s">
        <v>153</v>
      </c>
      <c r="E164" s="2" t="s">
        <v>420</v>
      </c>
      <c r="F164" s="14" t="s">
        <v>253</v>
      </c>
      <c r="G164" s="1">
        <v>640</v>
      </c>
      <c r="H164" s="22" t="s">
        <v>237</v>
      </c>
      <c r="I164" s="15">
        <v>147458</v>
      </c>
      <c r="J164" s="2" t="s">
        <v>38</v>
      </c>
      <c r="K164" s="3">
        <v>43861</v>
      </c>
      <c r="L164" s="13"/>
      <c r="M164">
        <f t="shared" si="4"/>
        <v>4</v>
      </c>
      <c r="N164">
        <f t="shared" si="5"/>
        <v>83</v>
      </c>
    </row>
    <row r="165" spans="2:14" x14ac:dyDescent="0.3">
      <c r="B165" s="12">
        <v>43841</v>
      </c>
      <c r="C165" s="13" t="s">
        <v>11</v>
      </c>
      <c r="D165" s="13" t="s">
        <v>421</v>
      </c>
      <c r="E165" s="2" t="s">
        <v>422</v>
      </c>
      <c r="F165" s="14" t="s">
        <v>411</v>
      </c>
      <c r="G165" s="1">
        <v>300</v>
      </c>
      <c r="H165" s="2" t="s">
        <v>130</v>
      </c>
      <c r="I165" s="15">
        <v>178430</v>
      </c>
      <c r="J165" s="2" t="s">
        <v>90</v>
      </c>
      <c r="K165" s="3">
        <v>43861</v>
      </c>
      <c r="L165" s="13"/>
      <c r="M165">
        <f t="shared" si="4"/>
        <v>41</v>
      </c>
      <c r="N165">
        <f t="shared" si="5"/>
        <v>43</v>
      </c>
    </row>
    <row r="166" spans="2:14" x14ac:dyDescent="0.3">
      <c r="B166" s="12">
        <v>43841</v>
      </c>
      <c r="C166" s="13" t="s">
        <v>132</v>
      </c>
      <c r="D166" s="13" t="s">
        <v>104</v>
      </c>
      <c r="E166" s="2" t="s">
        <v>423</v>
      </c>
      <c r="F166" s="14" t="s">
        <v>424</v>
      </c>
      <c r="G166" s="1">
        <v>620</v>
      </c>
      <c r="H166" s="2" t="s">
        <v>158</v>
      </c>
      <c r="I166" s="15">
        <v>144358</v>
      </c>
      <c r="J166" s="19" t="s">
        <v>118</v>
      </c>
      <c r="K166" s="3">
        <v>43836</v>
      </c>
      <c r="L166" s="13"/>
      <c r="M166">
        <f t="shared" si="4"/>
        <v>33</v>
      </c>
      <c r="N166">
        <f t="shared" si="5"/>
        <v>5</v>
      </c>
    </row>
    <row r="167" spans="2:14" x14ac:dyDescent="0.3">
      <c r="B167" s="12">
        <v>43843</v>
      </c>
      <c r="C167" s="13" t="s">
        <v>85</v>
      </c>
      <c r="D167" s="13" t="s">
        <v>12</v>
      </c>
      <c r="E167" s="2" t="s">
        <v>425</v>
      </c>
      <c r="F167" s="14" t="s">
        <v>426</v>
      </c>
      <c r="G167" s="1">
        <v>1650</v>
      </c>
      <c r="H167" s="2" t="s">
        <v>130</v>
      </c>
      <c r="I167" s="15">
        <v>178410</v>
      </c>
      <c r="J167" s="2" t="s">
        <v>211</v>
      </c>
      <c r="K167" s="3">
        <v>43836</v>
      </c>
      <c r="L167" s="13"/>
      <c r="M167">
        <f t="shared" si="4"/>
        <v>36</v>
      </c>
      <c r="N167">
        <f t="shared" si="5"/>
        <v>3</v>
      </c>
    </row>
    <row r="168" spans="2:14" x14ac:dyDescent="0.3">
      <c r="B168" s="12">
        <v>43843</v>
      </c>
      <c r="C168" s="13" t="s">
        <v>85</v>
      </c>
      <c r="D168" s="13" t="s">
        <v>12</v>
      </c>
      <c r="E168" s="2" t="s">
        <v>425</v>
      </c>
      <c r="F168" s="14" t="s">
        <v>427</v>
      </c>
      <c r="G168" s="1">
        <v>1150</v>
      </c>
      <c r="H168" s="2" t="s">
        <v>158</v>
      </c>
      <c r="I168" s="15">
        <v>144358</v>
      </c>
      <c r="J168" s="2" t="s">
        <v>99</v>
      </c>
      <c r="K168" s="3">
        <v>43836</v>
      </c>
      <c r="L168" s="13"/>
      <c r="M168">
        <f t="shared" si="4"/>
        <v>35</v>
      </c>
      <c r="N168">
        <f t="shared" si="5"/>
        <v>3</v>
      </c>
    </row>
    <row r="169" spans="2:14" x14ac:dyDescent="0.3">
      <c r="B169" s="12">
        <v>43843</v>
      </c>
      <c r="C169" s="13" t="s">
        <v>0</v>
      </c>
      <c r="D169" s="13" t="s">
        <v>26</v>
      </c>
      <c r="E169" s="2" t="s">
        <v>428</v>
      </c>
      <c r="F169" s="14" t="s">
        <v>429</v>
      </c>
      <c r="G169" s="1">
        <v>2813.42</v>
      </c>
      <c r="H169" s="2" t="s">
        <v>115</v>
      </c>
      <c r="I169" s="15">
        <v>71885</v>
      </c>
      <c r="J169" s="2" t="s">
        <v>56</v>
      </c>
      <c r="K169" s="3">
        <v>43861</v>
      </c>
      <c r="L169" s="13"/>
      <c r="M169">
        <f t="shared" si="4"/>
        <v>2</v>
      </c>
      <c r="N169">
        <f t="shared" si="5"/>
        <v>1</v>
      </c>
    </row>
    <row r="170" spans="2:14" x14ac:dyDescent="0.3">
      <c r="B170" s="12">
        <v>43844</v>
      </c>
      <c r="C170" s="13" t="s">
        <v>85</v>
      </c>
      <c r="D170" s="13" t="s">
        <v>26</v>
      </c>
      <c r="E170" s="2" t="s">
        <v>430</v>
      </c>
      <c r="F170" s="14" t="s">
        <v>431</v>
      </c>
      <c r="G170" s="1">
        <v>312.8</v>
      </c>
      <c r="H170" s="2" t="s">
        <v>101</v>
      </c>
      <c r="I170" s="15">
        <v>177478</v>
      </c>
      <c r="J170" s="2" t="s">
        <v>90</v>
      </c>
      <c r="K170" s="3">
        <v>43836</v>
      </c>
      <c r="L170" s="13"/>
      <c r="M170">
        <f t="shared" si="4"/>
        <v>41</v>
      </c>
      <c r="N170">
        <f t="shared" si="5"/>
        <v>1</v>
      </c>
    </row>
    <row r="171" spans="2:14" x14ac:dyDescent="0.3">
      <c r="B171" s="12">
        <v>43844</v>
      </c>
      <c r="C171" s="13" t="s">
        <v>132</v>
      </c>
      <c r="D171" s="13" t="s">
        <v>104</v>
      </c>
      <c r="E171" s="2" t="s">
        <v>432</v>
      </c>
      <c r="F171" s="14" t="s">
        <v>433</v>
      </c>
      <c r="G171" s="1">
        <v>2240</v>
      </c>
      <c r="H171" s="2" t="s">
        <v>101</v>
      </c>
      <c r="I171" s="15">
        <v>196031</v>
      </c>
      <c r="J171" s="2" t="s">
        <v>90</v>
      </c>
      <c r="K171" s="3">
        <v>43836</v>
      </c>
      <c r="L171" s="13"/>
      <c r="M171">
        <f t="shared" si="4"/>
        <v>41</v>
      </c>
      <c r="N171">
        <f t="shared" si="5"/>
        <v>5</v>
      </c>
    </row>
    <row r="172" spans="2:14" x14ac:dyDescent="0.3">
      <c r="B172" s="12">
        <v>43845</v>
      </c>
      <c r="C172" s="13" t="s">
        <v>11</v>
      </c>
      <c r="D172" s="13" t="s">
        <v>153</v>
      </c>
      <c r="E172" s="2" t="s">
        <v>434</v>
      </c>
      <c r="F172" s="14" t="s">
        <v>419</v>
      </c>
      <c r="G172" s="1">
        <v>507.6</v>
      </c>
      <c r="H172" s="2" t="s">
        <v>197</v>
      </c>
      <c r="I172" s="15">
        <v>25126</v>
      </c>
      <c r="J172" s="2" t="s">
        <v>38</v>
      </c>
      <c r="K172" s="3">
        <v>43861</v>
      </c>
      <c r="L172" s="13" t="s">
        <v>435</v>
      </c>
      <c r="M172">
        <f t="shared" si="4"/>
        <v>4</v>
      </c>
      <c r="N172">
        <f t="shared" si="5"/>
        <v>83</v>
      </c>
    </row>
    <row r="173" spans="2:14" x14ac:dyDescent="0.3">
      <c r="B173" s="12">
        <v>43846</v>
      </c>
      <c r="C173" s="13" t="s">
        <v>11</v>
      </c>
      <c r="D173" s="13" t="s">
        <v>6</v>
      </c>
      <c r="E173" s="2" t="s">
        <v>436</v>
      </c>
      <c r="F173" s="14" t="s">
        <v>316</v>
      </c>
      <c r="G173" s="1">
        <v>19340</v>
      </c>
      <c r="H173" s="22" t="s">
        <v>101</v>
      </c>
      <c r="I173" s="15">
        <v>177594</v>
      </c>
      <c r="J173" s="2" t="s">
        <v>9</v>
      </c>
      <c r="K173" s="3">
        <v>43861</v>
      </c>
      <c r="L173" s="13"/>
      <c r="M173">
        <f t="shared" si="4"/>
        <v>10</v>
      </c>
      <c r="N173">
        <f t="shared" si="5"/>
        <v>6</v>
      </c>
    </row>
    <row r="174" spans="2:14" x14ac:dyDescent="0.3">
      <c r="B174" s="12">
        <v>43847</v>
      </c>
      <c r="C174" s="13" t="s">
        <v>11</v>
      </c>
      <c r="D174" s="13" t="s">
        <v>153</v>
      </c>
      <c r="E174" s="2" t="s">
        <v>437</v>
      </c>
      <c r="F174" s="14" t="s">
        <v>419</v>
      </c>
      <c r="G174" s="1">
        <v>1000.1</v>
      </c>
      <c r="H174" s="2" t="s">
        <v>197</v>
      </c>
      <c r="I174" s="15">
        <v>25557</v>
      </c>
      <c r="J174" s="2" t="s">
        <v>38</v>
      </c>
      <c r="K174" s="3">
        <v>43861</v>
      </c>
      <c r="L174" s="13"/>
      <c r="M174">
        <f t="shared" si="4"/>
        <v>4</v>
      </c>
      <c r="N174">
        <f t="shared" si="5"/>
        <v>83</v>
      </c>
    </row>
    <row r="175" spans="2:14" x14ac:dyDescent="0.3">
      <c r="B175" s="12">
        <v>43848</v>
      </c>
      <c r="C175" s="13" t="s">
        <v>0</v>
      </c>
      <c r="D175" s="13" t="s">
        <v>26</v>
      </c>
      <c r="E175" s="2" t="s">
        <v>438</v>
      </c>
      <c r="F175" s="14" t="s">
        <v>407</v>
      </c>
      <c r="G175" s="1">
        <v>2813.42</v>
      </c>
      <c r="H175" s="22" t="s">
        <v>101</v>
      </c>
      <c r="I175" s="15">
        <v>177478</v>
      </c>
      <c r="J175" s="2" t="s">
        <v>56</v>
      </c>
      <c r="K175" s="3">
        <v>43861</v>
      </c>
      <c r="L175" s="13"/>
      <c r="M175">
        <f t="shared" si="4"/>
        <v>2</v>
      </c>
      <c r="N175">
        <f t="shared" si="5"/>
        <v>1</v>
      </c>
    </row>
    <row r="176" spans="2:14" x14ac:dyDescent="0.3">
      <c r="B176" s="12">
        <v>43849</v>
      </c>
      <c r="C176" s="13" t="s">
        <v>11</v>
      </c>
      <c r="D176" s="13" t="s">
        <v>68</v>
      </c>
      <c r="E176" s="2" t="s">
        <v>439</v>
      </c>
      <c r="F176" s="14" t="s">
        <v>440</v>
      </c>
      <c r="G176" s="1">
        <v>133.69999999999999</v>
      </c>
      <c r="H176" s="22" t="s">
        <v>237</v>
      </c>
      <c r="I176" s="15">
        <v>147490</v>
      </c>
      <c r="J176" s="2" t="s">
        <v>90</v>
      </c>
      <c r="K176" s="3">
        <v>43861</v>
      </c>
      <c r="L176" s="13"/>
      <c r="M176">
        <f t="shared" si="4"/>
        <v>41</v>
      </c>
      <c r="N176">
        <f t="shared" si="5"/>
        <v>14</v>
      </c>
    </row>
    <row r="177" spans="2:14" x14ac:dyDescent="0.3">
      <c r="B177" s="12">
        <v>43852</v>
      </c>
      <c r="C177" s="13" t="s">
        <v>85</v>
      </c>
      <c r="D177" s="13" t="s">
        <v>238</v>
      </c>
      <c r="E177" s="2" t="s">
        <v>441</v>
      </c>
      <c r="F177" s="14" t="s">
        <v>442</v>
      </c>
      <c r="G177" s="1">
        <v>307.43</v>
      </c>
      <c r="H177" s="22" t="s">
        <v>237</v>
      </c>
      <c r="I177" s="15">
        <v>147490</v>
      </c>
      <c r="J177" s="2" t="s">
        <v>90</v>
      </c>
      <c r="K177" s="3">
        <v>43836</v>
      </c>
      <c r="L177" s="13"/>
      <c r="M177">
        <f t="shared" si="4"/>
        <v>41</v>
      </c>
      <c r="N177">
        <f t="shared" si="5"/>
        <v>72</v>
      </c>
    </row>
    <row r="178" spans="2:14" x14ac:dyDescent="0.3">
      <c r="B178" s="22">
        <v>43853</v>
      </c>
      <c r="C178" s="2" t="s">
        <v>309</v>
      </c>
      <c r="D178" s="5" t="s">
        <v>64</v>
      </c>
      <c r="E178" s="2" t="s">
        <v>443</v>
      </c>
      <c r="F178" s="14" t="s">
        <v>444</v>
      </c>
      <c r="G178" s="1">
        <v>3295</v>
      </c>
      <c r="H178" s="2" t="s">
        <v>308</v>
      </c>
      <c r="I178" s="23">
        <v>276100</v>
      </c>
      <c r="J178" s="2" t="s">
        <v>5</v>
      </c>
      <c r="K178" s="3" t="s">
        <v>445</v>
      </c>
      <c r="L178" s="13" t="s">
        <v>309</v>
      </c>
      <c r="M178">
        <f t="shared" si="4"/>
        <v>12</v>
      </c>
      <c r="N178">
        <f t="shared" si="5"/>
        <v>4</v>
      </c>
    </row>
    <row r="179" spans="2:14" x14ac:dyDescent="0.3">
      <c r="B179" s="12">
        <v>43854</v>
      </c>
      <c r="C179" s="2" t="s">
        <v>11</v>
      </c>
      <c r="D179" s="13" t="s">
        <v>153</v>
      </c>
      <c r="E179" s="2" t="s">
        <v>446</v>
      </c>
      <c r="F179" s="14" t="s">
        <v>447</v>
      </c>
      <c r="G179" s="1">
        <v>1187.0999999999999</v>
      </c>
      <c r="H179" s="2" t="s">
        <v>308</v>
      </c>
      <c r="I179" s="15">
        <v>276100</v>
      </c>
      <c r="J179" s="2" t="s">
        <v>38</v>
      </c>
      <c r="K179" s="3">
        <v>43861</v>
      </c>
      <c r="L179" s="13" t="s">
        <v>309</v>
      </c>
      <c r="M179">
        <f t="shared" si="4"/>
        <v>4</v>
      </c>
      <c r="N179">
        <f t="shared" si="5"/>
        <v>83</v>
      </c>
    </row>
    <row r="180" spans="2:14" x14ac:dyDescent="0.3">
      <c r="B180" s="12">
        <v>43854</v>
      </c>
      <c r="C180" s="13" t="s">
        <v>11</v>
      </c>
      <c r="D180" s="13" t="s">
        <v>153</v>
      </c>
      <c r="E180" s="2" t="s">
        <v>448</v>
      </c>
      <c r="F180" s="14" t="s">
        <v>419</v>
      </c>
      <c r="G180" s="1">
        <v>1000.2</v>
      </c>
      <c r="H180" s="2" t="s">
        <v>197</v>
      </c>
      <c r="I180" s="15">
        <v>26350</v>
      </c>
      <c r="J180" s="2" t="s">
        <v>38</v>
      </c>
      <c r="K180" s="3">
        <v>43861</v>
      </c>
      <c r="L180" s="13"/>
      <c r="M180">
        <f t="shared" si="4"/>
        <v>4</v>
      </c>
      <c r="N180">
        <f t="shared" si="5"/>
        <v>83</v>
      </c>
    </row>
    <row r="181" spans="2:14" x14ac:dyDescent="0.3">
      <c r="B181" s="12">
        <v>43857</v>
      </c>
      <c r="C181" s="13" t="s">
        <v>85</v>
      </c>
      <c r="D181" s="13" t="s">
        <v>449</v>
      </c>
      <c r="E181" s="2" t="s">
        <v>450</v>
      </c>
      <c r="F181" s="14" t="s">
        <v>451</v>
      </c>
      <c r="G181" s="1">
        <v>3016.68</v>
      </c>
      <c r="H181" s="2" t="s">
        <v>452</v>
      </c>
      <c r="I181" s="15">
        <v>57672</v>
      </c>
      <c r="J181" s="2" t="s">
        <v>109</v>
      </c>
      <c r="K181" s="3">
        <v>43836</v>
      </c>
      <c r="L181" s="13"/>
      <c r="M181">
        <f t="shared" si="4"/>
        <v>11</v>
      </c>
      <c r="N181">
        <f t="shared" si="5"/>
        <v>65</v>
      </c>
    </row>
    <row r="182" spans="2:14" x14ac:dyDescent="0.3">
      <c r="B182" s="12">
        <v>43858</v>
      </c>
      <c r="C182" s="13" t="s">
        <v>0</v>
      </c>
      <c r="D182" s="13" t="s">
        <v>26</v>
      </c>
      <c r="E182" s="2" t="s">
        <v>453</v>
      </c>
      <c r="F182" s="14" t="s">
        <v>454</v>
      </c>
      <c r="G182" s="1">
        <v>6304.3</v>
      </c>
      <c r="H182" s="2" t="s">
        <v>176</v>
      </c>
      <c r="I182" s="15">
        <v>162883</v>
      </c>
      <c r="J182" s="2" t="s">
        <v>63</v>
      </c>
      <c r="K182" s="3">
        <v>43887</v>
      </c>
      <c r="L182" s="13"/>
      <c r="M182">
        <f t="shared" si="4"/>
        <v>16</v>
      </c>
      <c r="N182">
        <f t="shared" si="5"/>
        <v>1</v>
      </c>
    </row>
    <row r="183" spans="2:14" x14ac:dyDescent="0.3">
      <c r="B183" s="12">
        <v>43858</v>
      </c>
      <c r="C183" s="13" t="s">
        <v>11</v>
      </c>
      <c r="D183" s="13" t="s">
        <v>153</v>
      </c>
      <c r="E183" s="2" t="s">
        <v>455</v>
      </c>
      <c r="F183" s="14" t="s">
        <v>419</v>
      </c>
      <c r="G183" s="1">
        <v>1000</v>
      </c>
      <c r="H183" s="2" t="s">
        <v>197</v>
      </c>
      <c r="I183" s="15">
        <v>27174</v>
      </c>
      <c r="J183" s="2" t="s">
        <v>38</v>
      </c>
      <c r="K183" s="3">
        <v>43861</v>
      </c>
      <c r="L183" s="13"/>
      <c r="M183">
        <f t="shared" si="4"/>
        <v>4</v>
      </c>
      <c r="N183">
        <f t="shared" si="5"/>
        <v>83</v>
      </c>
    </row>
    <row r="184" spans="2:14" x14ac:dyDescent="0.3">
      <c r="B184" s="12">
        <v>43844</v>
      </c>
      <c r="C184" s="13" t="s">
        <v>85</v>
      </c>
      <c r="D184" s="13" t="s">
        <v>12</v>
      </c>
      <c r="E184" s="12" t="s">
        <v>456</v>
      </c>
      <c r="F184" s="14" t="s">
        <v>457</v>
      </c>
      <c r="G184" s="1">
        <v>1840</v>
      </c>
      <c r="H184" s="2" t="s">
        <v>101</v>
      </c>
      <c r="I184" s="15">
        <v>177583</v>
      </c>
      <c r="J184" s="2" t="s">
        <v>211</v>
      </c>
      <c r="K184" s="3">
        <v>43836</v>
      </c>
      <c r="L184" s="13"/>
      <c r="M184">
        <f t="shared" si="4"/>
        <v>36</v>
      </c>
      <c r="N184">
        <f t="shared" si="5"/>
        <v>3</v>
      </c>
    </row>
    <row r="185" spans="2:14" x14ac:dyDescent="0.3">
      <c r="B185" s="12">
        <v>43859</v>
      </c>
      <c r="C185" s="13" t="s">
        <v>85</v>
      </c>
      <c r="D185" s="13" t="s">
        <v>12</v>
      </c>
      <c r="E185" s="12" t="s">
        <v>456</v>
      </c>
      <c r="F185" s="14" t="s">
        <v>102</v>
      </c>
      <c r="G185" s="1">
        <v>460</v>
      </c>
      <c r="H185" s="2" t="s">
        <v>197</v>
      </c>
      <c r="I185" s="18">
        <v>0</v>
      </c>
      <c r="J185" s="2" t="s">
        <v>103</v>
      </c>
      <c r="K185" s="3">
        <v>43836</v>
      </c>
      <c r="L185" s="13"/>
      <c r="M185">
        <f t="shared" si="4"/>
        <v>6</v>
      </c>
      <c r="N185">
        <f t="shared" si="5"/>
        <v>3</v>
      </c>
    </row>
    <row r="186" spans="2:14" x14ac:dyDescent="0.3">
      <c r="B186" s="12">
        <v>43853</v>
      </c>
      <c r="C186" s="2" t="s">
        <v>309</v>
      </c>
      <c r="D186" s="13" t="s">
        <v>26</v>
      </c>
      <c r="E186" s="2" t="s">
        <v>458</v>
      </c>
      <c r="F186" s="14" t="s">
        <v>459</v>
      </c>
      <c r="G186" s="1">
        <v>3362.19</v>
      </c>
      <c r="H186" s="2" t="s">
        <v>308</v>
      </c>
      <c r="I186" s="15">
        <v>276100</v>
      </c>
      <c r="J186" s="2" t="s">
        <v>109</v>
      </c>
      <c r="K186" s="3">
        <v>43867</v>
      </c>
      <c r="L186" s="13" t="s">
        <v>309</v>
      </c>
      <c r="M186">
        <f t="shared" si="4"/>
        <v>11</v>
      </c>
      <c r="N186">
        <f t="shared" si="5"/>
        <v>1</v>
      </c>
    </row>
    <row r="187" spans="2:14" x14ac:dyDescent="0.3">
      <c r="B187" s="12">
        <v>43858</v>
      </c>
      <c r="C187" s="13" t="s">
        <v>132</v>
      </c>
      <c r="D187" s="13" t="s">
        <v>104</v>
      </c>
      <c r="E187" s="2" t="s">
        <v>460</v>
      </c>
      <c r="F187" s="14" t="s">
        <v>461</v>
      </c>
      <c r="G187" s="1">
        <v>1300</v>
      </c>
      <c r="H187" s="2" t="s">
        <v>95</v>
      </c>
      <c r="I187" s="15">
        <v>196031</v>
      </c>
      <c r="J187" s="2" t="s">
        <v>90</v>
      </c>
      <c r="K187" s="3">
        <v>43836</v>
      </c>
      <c r="L187" s="13"/>
      <c r="M187">
        <f t="shared" si="4"/>
        <v>41</v>
      </c>
      <c r="N187">
        <f t="shared" si="5"/>
        <v>5</v>
      </c>
    </row>
    <row r="188" spans="2:14" x14ac:dyDescent="0.3">
      <c r="B188" s="12">
        <v>43858</v>
      </c>
      <c r="C188" s="13" t="s">
        <v>132</v>
      </c>
      <c r="D188" s="13" t="s">
        <v>66</v>
      </c>
      <c r="E188" s="2" t="s">
        <v>462</v>
      </c>
      <c r="F188" s="14" t="s">
        <v>463</v>
      </c>
      <c r="G188" s="1">
        <v>278.35000000000002</v>
      </c>
      <c r="H188" s="2" t="s">
        <v>452</v>
      </c>
      <c r="I188" s="15">
        <v>57672</v>
      </c>
      <c r="J188" s="2" t="s">
        <v>90</v>
      </c>
      <c r="K188" s="3">
        <v>43836</v>
      </c>
      <c r="L188" s="13"/>
      <c r="M188">
        <f t="shared" si="4"/>
        <v>41</v>
      </c>
      <c r="N188">
        <f t="shared" si="5"/>
        <v>10</v>
      </c>
    </row>
    <row r="189" spans="2:14" x14ac:dyDescent="0.3">
      <c r="B189" s="12">
        <v>43858</v>
      </c>
      <c r="C189" s="13" t="s">
        <v>132</v>
      </c>
      <c r="D189" s="13" t="s">
        <v>66</v>
      </c>
      <c r="E189" s="2" t="s">
        <v>464</v>
      </c>
      <c r="F189" s="14" t="s">
        <v>394</v>
      </c>
      <c r="G189" s="1">
        <v>4091.61</v>
      </c>
      <c r="H189" s="2" t="s">
        <v>452</v>
      </c>
      <c r="I189" s="15">
        <v>57672</v>
      </c>
      <c r="J189" s="2" t="s">
        <v>29</v>
      </c>
      <c r="K189" s="3">
        <v>43836</v>
      </c>
      <c r="L189" s="13"/>
      <c r="M189">
        <f t="shared" si="4"/>
        <v>5</v>
      </c>
      <c r="N189">
        <f t="shared" si="5"/>
        <v>10</v>
      </c>
    </row>
    <row r="190" spans="2:14" x14ac:dyDescent="0.3">
      <c r="B190" s="12">
        <v>43852</v>
      </c>
      <c r="C190" s="13" t="s">
        <v>465</v>
      </c>
      <c r="D190" s="24" t="s">
        <v>1</v>
      </c>
      <c r="E190" s="2" t="s">
        <v>466</v>
      </c>
      <c r="F190" s="14" t="s">
        <v>130</v>
      </c>
      <c r="G190" s="1">
        <v>1840</v>
      </c>
      <c r="H190" s="2" t="s">
        <v>130</v>
      </c>
      <c r="I190" s="15">
        <v>178410</v>
      </c>
      <c r="J190" s="2" t="s">
        <v>5</v>
      </c>
      <c r="K190" s="3">
        <v>43836</v>
      </c>
      <c r="L190" s="13"/>
      <c r="M190">
        <f t="shared" si="4"/>
        <v>12</v>
      </c>
      <c r="N190">
        <f t="shared" si="5"/>
        <v>2</v>
      </c>
    </row>
    <row r="191" spans="2:14" x14ac:dyDescent="0.3">
      <c r="B191" s="12">
        <v>43852</v>
      </c>
      <c r="C191" s="13" t="s">
        <v>465</v>
      </c>
      <c r="D191" s="24" t="s">
        <v>1</v>
      </c>
      <c r="E191" s="2" t="s">
        <v>466</v>
      </c>
      <c r="F191" s="14" t="s">
        <v>158</v>
      </c>
      <c r="G191" s="1">
        <v>920</v>
      </c>
      <c r="H191" s="2" t="s">
        <v>158</v>
      </c>
      <c r="I191" s="15">
        <v>144358</v>
      </c>
      <c r="J191" s="2" t="s">
        <v>5</v>
      </c>
      <c r="K191" s="3">
        <v>43836</v>
      </c>
      <c r="L191" s="13"/>
      <c r="M191">
        <f t="shared" si="4"/>
        <v>12</v>
      </c>
      <c r="N191">
        <f t="shared" si="5"/>
        <v>2</v>
      </c>
    </row>
    <row r="192" spans="2:14" x14ac:dyDescent="0.3">
      <c r="B192" s="12">
        <v>43852</v>
      </c>
      <c r="C192" s="13" t="s">
        <v>465</v>
      </c>
      <c r="D192" s="24" t="s">
        <v>1</v>
      </c>
      <c r="E192" s="2" t="s">
        <v>467</v>
      </c>
      <c r="F192" s="14" t="s">
        <v>101</v>
      </c>
      <c r="G192" s="1">
        <v>3220</v>
      </c>
      <c r="H192" s="2" t="s">
        <v>101</v>
      </c>
      <c r="I192" s="15">
        <v>177583</v>
      </c>
      <c r="J192" s="2" t="s">
        <v>5</v>
      </c>
      <c r="K192" s="3">
        <v>43836</v>
      </c>
      <c r="L192" s="13"/>
      <c r="M192">
        <f t="shared" si="4"/>
        <v>12</v>
      </c>
      <c r="N192">
        <f t="shared" si="5"/>
        <v>2</v>
      </c>
    </row>
    <row r="193" spans="2:14" x14ac:dyDescent="0.3">
      <c r="B193" s="12">
        <v>43852</v>
      </c>
      <c r="C193" s="13" t="s">
        <v>465</v>
      </c>
      <c r="D193" s="24" t="s">
        <v>1</v>
      </c>
      <c r="E193" s="2" t="s">
        <v>468</v>
      </c>
      <c r="F193" s="14" t="s">
        <v>111</v>
      </c>
      <c r="G193" s="1">
        <v>1035</v>
      </c>
      <c r="H193" s="2" t="s">
        <v>111</v>
      </c>
      <c r="I193" s="15">
        <v>176726</v>
      </c>
      <c r="J193" s="2" t="s">
        <v>5</v>
      </c>
      <c r="K193" s="3">
        <v>43836</v>
      </c>
      <c r="L193" s="13"/>
      <c r="M193">
        <f t="shared" si="4"/>
        <v>12</v>
      </c>
      <c r="N193">
        <f t="shared" si="5"/>
        <v>2</v>
      </c>
    </row>
    <row r="194" spans="2:14" x14ac:dyDescent="0.3">
      <c r="B194" s="12">
        <v>43852</v>
      </c>
      <c r="C194" s="13" t="s">
        <v>465</v>
      </c>
      <c r="D194" s="24" t="s">
        <v>1</v>
      </c>
      <c r="E194" s="2" t="s">
        <v>468</v>
      </c>
      <c r="F194" s="14" t="s">
        <v>197</v>
      </c>
      <c r="G194" s="1">
        <v>920</v>
      </c>
      <c r="H194" s="2" t="s">
        <v>197</v>
      </c>
      <c r="I194" s="15">
        <v>26266</v>
      </c>
      <c r="J194" s="2" t="s">
        <v>5</v>
      </c>
      <c r="K194" s="3">
        <v>43836</v>
      </c>
      <c r="L194" s="13"/>
      <c r="M194">
        <f t="shared" si="4"/>
        <v>12</v>
      </c>
      <c r="N194">
        <f t="shared" si="5"/>
        <v>2</v>
      </c>
    </row>
    <row r="195" spans="2:14" x14ac:dyDescent="0.3">
      <c r="B195" s="12">
        <v>43864</v>
      </c>
      <c r="C195" s="13" t="s">
        <v>465</v>
      </c>
      <c r="D195" s="24" t="s">
        <v>1</v>
      </c>
      <c r="E195" s="2" t="s">
        <v>469</v>
      </c>
      <c r="F195" s="14" t="s">
        <v>237</v>
      </c>
      <c r="G195" s="1">
        <v>1380</v>
      </c>
      <c r="H195" s="2" t="s">
        <v>237</v>
      </c>
      <c r="I195" s="15">
        <v>147529</v>
      </c>
      <c r="J195" s="2" t="s">
        <v>5</v>
      </c>
      <c r="K195" s="3">
        <v>43836</v>
      </c>
      <c r="L195" s="13"/>
      <c r="M195">
        <f t="shared" ref="M195:M258" si="6">VLOOKUP(J195,$R$1:$S$31,2,FALSE)</f>
        <v>12</v>
      </c>
      <c r="N195">
        <f t="shared" ref="N195:N258" si="7">VLOOKUP(D195,$R$33:$S$102,2,FALSE)</f>
        <v>2</v>
      </c>
    </row>
    <row r="196" spans="2:14" x14ac:dyDescent="0.3">
      <c r="B196" s="12">
        <v>43864</v>
      </c>
      <c r="C196" s="13" t="s">
        <v>465</v>
      </c>
      <c r="D196" s="24" t="s">
        <v>1</v>
      </c>
      <c r="E196" s="2" t="s">
        <v>469</v>
      </c>
      <c r="F196" s="14" t="s">
        <v>95</v>
      </c>
      <c r="G196" s="1">
        <v>1265</v>
      </c>
      <c r="H196" s="2" t="s">
        <v>95</v>
      </c>
      <c r="I196" s="15">
        <v>196031</v>
      </c>
      <c r="J196" s="2" t="s">
        <v>5</v>
      </c>
      <c r="K196" s="3">
        <v>43836</v>
      </c>
      <c r="L196" s="13"/>
      <c r="M196">
        <f t="shared" si="6"/>
        <v>12</v>
      </c>
      <c r="N196">
        <f t="shared" si="7"/>
        <v>2</v>
      </c>
    </row>
    <row r="197" spans="2:14" x14ac:dyDescent="0.3">
      <c r="B197" s="12">
        <v>43864</v>
      </c>
      <c r="C197" s="13" t="s">
        <v>465</v>
      </c>
      <c r="D197" s="24" t="s">
        <v>1</v>
      </c>
      <c r="E197" s="2" t="s">
        <v>469</v>
      </c>
      <c r="F197" s="14" t="s">
        <v>452</v>
      </c>
      <c r="G197" s="1">
        <v>2070</v>
      </c>
      <c r="H197" s="2" t="s">
        <v>452</v>
      </c>
      <c r="I197" s="15">
        <v>57672</v>
      </c>
      <c r="J197" s="2" t="s">
        <v>5</v>
      </c>
      <c r="K197" s="3">
        <v>43836</v>
      </c>
      <c r="L197" s="13"/>
      <c r="M197">
        <f t="shared" si="6"/>
        <v>12</v>
      </c>
      <c r="N197">
        <f t="shared" si="7"/>
        <v>2</v>
      </c>
    </row>
    <row r="198" spans="2:14" x14ac:dyDescent="0.3">
      <c r="B198" s="12">
        <v>43860</v>
      </c>
      <c r="C198" s="13" t="s">
        <v>0</v>
      </c>
      <c r="D198" s="13" t="s">
        <v>26</v>
      </c>
      <c r="E198" s="2" t="s">
        <v>470</v>
      </c>
      <c r="F198" s="14" t="s">
        <v>471</v>
      </c>
      <c r="G198" s="1">
        <v>5567.84</v>
      </c>
      <c r="H198" s="2" t="s">
        <v>176</v>
      </c>
      <c r="I198" s="15">
        <v>162883</v>
      </c>
      <c r="J198" s="2" t="s">
        <v>57</v>
      </c>
      <c r="K198" s="3">
        <v>43887</v>
      </c>
      <c r="L198" s="13"/>
      <c r="M198">
        <f t="shared" si="6"/>
        <v>3</v>
      </c>
      <c r="N198">
        <f t="shared" si="7"/>
        <v>1</v>
      </c>
    </row>
    <row r="199" spans="2:14" x14ac:dyDescent="0.3">
      <c r="B199" s="12">
        <v>43861</v>
      </c>
      <c r="C199" s="13" t="s">
        <v>11</v>
      </c>
      <c r="D199" s="13" t="s">
        <v>153</v>
      </c>
      <c r="E199" s="2" t="s">
        <v>472</v>
      </c>
      <c r="F199" s="14" t="s">
        <v>473</v>
      </c>
      <c r="G199" s="1">
        <v>1280.7</v>
      </c>
      <c r="H199" s="2" t="s">
        <v>474</v>
      </c>
      <c r="I199" s="15">
        <v>39287</v>
      </c>
      <c r="J199" s="2" t="s">
        <v>38</v>
      </c>
      <c r="K199" s="3">
        <v>43882</v>
      </c>
      <c r="L199" s="13"/>
      <c r="M199">
        <f t="shared" si="6"/>
        <v>4</v>
      </c>
      <c r="N199">
        <f t="shared" si="7"/>
        <v>83</v>
      </c>
    </row>
    <row r="200" spans="2:14" x14ac:dyDescent="0.3">
      <c r="B200" s="12">
        <v>43861</v>
      </c>
      <c r="C200" s="13" t="s">
        <v>11</v>
      </c>
      <c r="D200" s="13" t="s">
        <v>475</v>
      </c>
      <c r="E200" s="2" t="s">
        <v>476</v>
      </c>
      <c r="F200" s="14" t="s">
        <v>477</v>
      </c>
      <c r="G200" s="1">
        <v>1725</v>
      </c>
      <c r="H200" s="2" t="s">
        <v>474</v>
      </c>
      <c r="I200" s="15">
        <v>39287</v>
      </c>
      <c r="J200" s="2" t="s">
        <v>62</v>
      </c>
      <c r="K200" s="3">
        <v>43882</v>
      </c>
      <c r="L200" s="13"/>
      <c r="M200">
        <f t="shared" si="6"/>
        <v>14</v>
      </c>
      <c r="N200">
        <f t="shared" si="7"/>
        <v>15</v>
      </c>
    </row>
    <row r="201" spans="2:14" x14ac:dyDescent="0.3">
      <c r="B201" s="12">
        <v>43862</v>
      </c>
      <c r="C201" s="13" t="s">
        <v>96</v>
      </c>
      <c r="D201" s="13" t="s">
        <v>26</v>
      </c>
      <c r="E201" s="2" t="s">
        <v>96</v>
      </c>
      <c r="F201" s="14" t="s">
        <v>386</v>
      </c>
      <c r="G201" s="1">
        <v>22859</v>
      </c>
      <c r="H201" s="22" t="s">
        <v>387</v>
      </c>
      <c r="I201" s="15">
        <v>0</v>
      </c>
      <c r="J201" s="2" t="s">
        <v>109</v>
      </c>
      <c r="K201" s="3">
        <v>43862</v>
      </c>
      <c r="L201" s="13"/>
      <c r="M201">
        <f t="shared" si="6"/>
        <v>11</v>
      </c>
      <c r="N201">
        <f t="shared" si="7"/>
        <v>1</v>
      </c>
    </row>
    <row r="202" spans="2:14" x14ac:dyDescent="0.3">
      <c r="B202" s="12">
        <v>43865</v>
      </c>
      <c r="C202" s="13" t="s">
        <v>11</v>
      </c>
      <c r="D202" s="13" t="s">
        <v>6</v>
      </c>
      <c r="E202" s="2" t="s">
        <v>478</v>
      </c>
      <c r="F202" s="14" t="s">
        <v>479</v>
      </c>
      <c r="G202" s="1">
        <v>7500</v>
      </c>
      <c r="H202" s="2" t="s">
        <v>474</v>
      </c>
      <c r="I202" s="15">
        <v>40000</v>
      </c>
      <c r="J202" s="2" t="s">
        <v>62</v>
      </c>
      <c r="K202" s="3">
        <v>43887</v>
      </c>
      <c r="L202" s="13"/>
      <c r="M202">
        <f t="shared" si="6"/>
        <v>14</v>
      </c>
      <c r="N202">
        <f t="shared" si="7"/>
        <v>6</v>
      </c>
    </row>
    <row r="203" spans="2:14" x14ac:dyDescent="0.3">
      <c r="B203" s="12">
        <v>43866</v>
      </c>
      <c r="C203" s="13" t="s">
        <v>11</v>
      </c>
      <c r="D203" s="13" t="s">
        <v>153</v>
      </c>
      <c r="E203" s="2" t="s">
        <v>480</v>
      </c>
      <c r="F203" s="14" t="s">
        <v>419</v>
      </c>
      <c r="G203" s="1">
        <v>1099.4000000000001</v>
      </c>
      <c r="H203" s="2" t="s">
        <v>197</v>
      </c>
      <c r="I203" s="15">
        <v>27418</v>
      </c>
      <c r="J203" s="2" t="s">
        <v>38</v>
      </c>
      <c r="K203" s="3">
        <v>43887</v>
      </c>
      <c r="L203" s="13"/>
      <c r="M203">
        <f t="shared" si="6"/>
        <v>4</v>
      </c>
      <c r="N203">
        <f t="shared" si="7"/>
        <v>83</v>
      </c>
    </row>
    <row r="204" spans="2:14" x14ac:dyDescent="0.3">
      <c r="B204" s="12">
        <v>43873</v>
      </c>
      <c r="C204" s="13" t="s">
        <v>11</v>
      </c>
      <c r="D204" s="13" t="s">
        <v>153</v>
      </c>
      <c r="E204" s="2" t="s">
        <v>481</v>
      </c>
      <c r="F204" s="14" t="s">
        <v>419</v>
      </c>
      <c r="G204" s="1">
        <v>721.7</v>
      </c>
      <c r="H204" s="2" t="s">
        <v>197</v>
      </c>
      <c r="I204" s="15">
        <v>28245</v>
      </c>
      <c r="J204" s="2" t="s">
        <v>38</v>
      </c>
      <c r="K204" s="3">
        <v>43887</v>
      </c>
      <c r="L204" s="13"/>
      <c r="M204">
        <f t="shared" si="6"/>
        <v>4</v>
      </c>
      <c r="N204">
        <f t="shared" si="7"/>
        <v>83</v>
      </c>
    </row>
    <row r="205" spans="2:14" x14ac:dyDescent="0.3">
      <c r="B205" s="12">
        <v>43867</v>
      </c>
      <c r="C205" s="13" t="s">
        <v>11</v>
      </c>
      <c r="D205" s="13" t="s">
        <v>153</v>
      </c>
      <c r="E205" s="2" t="s">
        <v>482</v>
      </c>
      <c r="F205" s="14" t="s">
        <v>483</v>
      </c>
      <c r="G205" s="1">
        <v>1183.4000000000001</v>
      </c>
      <c r="H205" s="2" t="s">
        <v>176</v>
      </c>
      <c r="I205" s="15">
        <v>163017</v>
      </c>
      <c r="J205" s="2" t="s">
        <v>38</v>
      </c>
      <c r="K205" s="3">
        <v>43887</v>
      </c>
      <c r="L205" s="13"/>
      <c r="M205">
        <f t="shared" si="6"/>
        <v>4</v>
      </c>
      <c r="N205">
        <f t="shared" si="7"/>
        <v>83</v>
      </c>
    </row>
    <row r="206" spans="2:14" x14ac:dyDescent="0.3">
      <c r="B206" s="12">
        <v>43874</v>
      </c>
      <c r="C206" s="13" t="s">
        <v>11</v>
      </c>
      <c r="D206" s="13" t="s">
        <v>153</v>
      </c>
      <c r="E206" s="2" t="s">
        <v>484</v>
      </c>
      <c r="F206" s="14" t="s">
        <v>473</v>
      </c>
      <c r="G206" s="1">
        <v>1321.7</v>
      </c>
      <c r="H206" s="2" t="s">
        <v>474</v>
      </c>
      <c r="I206" s="15">
        <v>39942</v>
      </c>
      <c r="J206" s="2" t="s">
        <v>38</v>
      </c>
      <c r="K206" s="3">
        <v>43887</v>
      </c>
      <c r="L206" s="13"/>
      <c r="M206">
        <f t="shared" si="6"/>
        <v>4</v>
      </c>
      <c r="N206">
        <f t="shared" si="7"/>
        <v>83</v>
      </c>
    </row>
    <row r="207" spans="2:14" x14ac:dyDescent="0.3">
      <c r="B207" s="12">
        <v>43881</v>
      </c>
      <c r="C207" s="13" t="s">
        <v>11</v>
      </c>
      <c r="D207" s="13" t="s">
        <v>6</v>
      </c>
      <c r="E207" s="2" t="s">
        <v>485</v>
      </c>
      <c r="F207" s="14" t="s">
        <v>486</v>
      </c>
      <c r="G207" s="1">
        <v>19340</v>
      </c>
      <c r="H207" s="2" t="s">
        <v>176</v>
      </c>
      <c r="I207" s="15">
        <v>163017</v>
      </c>
      <c r="J207" s="2" t="s">
        <v>9</v>
      </c>
      <c r="K207" s="3">
        <v>43887</v>
      </c>
      <c r="L207" s="13"/>
      <c r="M207">
        <f t="shared" si="6"/>
        <v>10</v>
      </c>
      <c r="N207">
        <f t="shared" si="7"/>
        <v>6</v>
      </c>
    </row>
    <row r="208" spans="2:14" x14ac:dyDescent="0.3">
      <c r="B208" s="12">
        <v>43879</v>
      </c>
      <c r="C208" s="13" t="s">
        <v>11</v>
      </c>
      <c r="D208" s="13" t="s">
        <v>26</v>
      </c>
      <c r="E208" s="2" t="s">
        <v>487</v>
      </c>
      <c r="F208" s="14" t="s">
        <v>488</v>
      </c>
      <c r="G208" s="1">
        <v>794.65</v>
      </c>
      <c r="H208" s="2" t="s">
        <v>158</v>
      </c>
      <c r="I208" s="15">
        <v>147041</v>
      </c>
      <c r="J208" s="2" t="s">
        <v>90</v>
      </c>
      <c r="K208" s="3">
        <v>43887</v>
      </c>
      <c r="L208" s="13"/>
      <c r="M208">
        <f t="shared" si="6"/>
        <v>41</v>
      </c>
      <c r="N208">
        <f t="shared" si="7"/>
        <v>1</v>
      </c>
    </row>
    <row r="209" spans="2:14" x14ac:dyDescent="0.3">
      <c r="B209" s="12">
        <v>43883</v>
      </c>
      <c r="C209" s="13" t="s">
        <v>11</v>
      </c>
      <c r="D209" s="13" t="s">
        <v>6</v>
      </c>
      <c r="E209" s="2" t="s">
        <v>489</v>
      </c>
      <c r="F209" s="14" t="s">
        <v>490</v>
      </c>
      <c r="G209" s="1">
        <v>700.02</v>
      </c>
      <c r="H209" s="2" t="s">
        <v>181</v>
      </c>
      <c r="I209" s="15">
        <v>168300</v>
      </c>
      <c r="J209" s="2" t="s">
        <v>52</v>
      </c>
      <c r="K209" s="3">
        <v>43887</v>
      </c>
      <c r="L209" s="13"/>
      <c r="M209">
        <f t="shared" si="6"/>
        <v>31</v>
      </c>
      <c r="N209">
        <f t="shared" si="7"/>
        <v>6</v>
      </c>
    </row>
    <row r="210" spans="2:14" x14ac:dyDescent="0.3">
      <c r="B210" s="12">
        <v>43882</v>
      </c>
      <c r="C210" s="13" t="s">
        <v>132</v>
      </c>
      <c r="D210" s="13" t="s">
        <v>104</v>
      </c>
      <c r="E210" s="2" t="s">
        <v>491</v>
      </c>
      <c r="F210" s="14" t="s">
        <v>492</v>
      </c>
      <c r="G210" s="1">
        <v>450</v>
      </c>
      <c r="H210" s="2" t="s">
        <v>181</v>
      </c>
      <c r="I210" s="15">
        <v>167371</v>
      </c>
      <c r="J210" s="19" t="s">
        <v>118</v>
      </c>
      <c r="K210" s="3">
        <v>43887</v>
      </c>
      <c r="L210" s="13"/>
      <c r="M210">
        <f t="shared" si="6"/>
        <v>33</v>
      </c>
      <c r="N210">
        <f t="shared" si="7"/>
        <v>5</v>
      </c>
    </row>
    <row r="211" spans="2:14" x14ac:dyDescent="0.3">
      <c r="B211" s="12">
        <v>43882</v>
      </c>
      <c r="C211" s="13" t="s">
        <v>132</v>
      </c>
      <c r="D211" s="13" t="s">
        <v>104</v>
      </c>
      <c r="E211" s="2" t="s">
        <v>493</v>
      </c>
      <c r="F211" s="14" t="s">
        <v>492</v>
      </c>
      <c r="G211" s="1">
        <v>450</v>
      </c>
      <c r="H211" s="2" t="s">
        <v>139</v>
      </c>
      <c r="I211" s="15">
        <v>154180</v>
      </c>
      <c r="J211" s="19" t="s">
        <v>118</v>
      </c>
      <c r="K211" s="3">
        <v>43887</v>
      </c>
      <c r="L211" s="13"/>
      <c r="M211">
        <f t="shared" si="6"/>
        <v>33</v>
      </c>
      <c r="N211">
        <f t="shared" si="7"/>
        <v>5</v>
      </c>
    </row>
    <row r="212" spans="2:14" x14ac:dyDescent="0.3">
      <c r="B212" s="12">
        <v>43882</v>
      </c>
      <c r="C212" s="13" t="s">
        <v>132</v>
      </c>
      <c r="D212" s="13" t="s">
        <v>104</v>
      </c>
      <c r="E212" s="2" t="s">
        <v>494</v>
      </c>
      <c r="F212" s="14" t="s">
        <v>495</v>
      </c>
      <c r="G212" s="1">
        <v>520</v>
      </c>
      <c r="H212" s="2" t="s">
        <v>158</v>
      </c>
      <c r="I212" s="15">
        <v>147041</v>
      </c>
      <c r="J212" s="2" t="s">
        <v>90</v>
      </c>
      <c r="K212" s="3">
        <v>43887</v>
      </c>
      <c r="L212" s="13"/>
      <c r="M212">
        <f t="shared" si="6"/>
        <v>41</v>
      </c>
      <c r="N212">
        <f t="shared" si="7"/>
        <v>5</v>
      </c>
    </row>
    <row r="213" spans="2:14" x14ac:dyDescent="0.3">
      <c r="B213" s="12">
        <v>43875</v>
      </c>
      <c r="C213" s="2" t="s">
        <v>309</v>
      </c>
      <c r="D213" s="2" t="s">
        <v>26</v>
      </c>
      <c r="E213" s="2" t="s">
        <v>496</v>
      </c>
      <c r="F213" s="14" t="s">
        <v>497</v>
      </c>
      <c r="G213" s="1">
        <v>5566</v>
      </c>
      <c r="H213" s="2" t="s">
        <v>308</v>
      </c>
      <c r="I213" s="15">
        <v>277922</v>
      </c>
      <c r="J213" s="2" t="s">
        <v>61</v>
      </c>
      <c r="K213" s="3">
        <v>43887</v>
      </c>
      <c r="L213" s="13" t="s">
        <v>309</v>
      </c>
      <c r="M213">
        <f t="shared" si="6"/>
        <v>13</v>
      </c>
      <c r="N213">
        <f t="shared" si="7"/>
        <v>1</v>
      </c>
    </row>
    <row r="214" spans="2:14" x14ac:dyDescent="0.3">
      <c r="B214" s="12">
        <v>43878</v>
      </c>
      <c r="C214" s="13" t="s">
        <v>11</v>
      </c>
      <c r="D214" s="13" t="s">
        <v>73</v>
      </c>
      <c r="E214" s="2" t="s">
        <v>498</v>
      </c>
      <c r="F214" s="14" t="s">
        <v>499</v>
      </c>
      <c r="G214" s="1">
        <v>3128</v>
      </c>
      <c r="H214" s="2" t="s">
        <v>474</v>
      </c>
      <c r="I214" s="15">
        <v>40000</v>
      </c>
      <c r="J214" s="2" t="s">
        <v>62</v>
      </c>
      <c r="K214" s="3">
        <v>43887</v>
      </c>
      <c r="L214" s="13"/>
      <c r="M214">
        <f t="shared" si="6"/>
        <v>14</v>
      </c>
      <c r="N214">
        <f t="shared" si="7"/>
        <v>24</v>
      </c>
    </row>
    <row r="215" spans="2:14" x14ac:dyDescent="0.3">
      <c r="B215" s="12">
        <v>43871</v>
      </c>
      <c r="C215" s="13" t="s">
        <v>0</v>
      </c>
      <c r="D215" s="13" t="s">
        <v>26</v>
      </c>
      <c r="E215" s="2" t="s">
        <v>500</v>
      </c>
      <c r="F215" s="14" t="s">
        <v>501</v>
      </c>
      <c r="G215" s="1">
        <v>1880.48</v>
      </c>
      <c r="H215" s="2" t="s">
        <v>181</v>
      </c>
      <c r="I215" s="15">
        <v>167371</v>
      </c>
      <c r="J215" s="2" t="s">
        <v>90</v>
      </c>
      <c r="K215" s="3">
        <v>43887</v>
      </c>
      <c r="L215" s="13" t="s">
        <v>502</v>
      </c>
      <c r="M215">
        <f t="shared" si="6"/>
        <v>41</v>
      </c>
      <c r="N215">
        <f t="shared" si="7"/>
        <v>1</v>
      </c>
    </row>
    <row r="216" spans="2:14" x14ac:dyDescent="0.3">
      <c r="B216" s="12">
        <v>43875</v>
      </c>
      <c r="C216" s="13" t="s">
        <v>0</v>
      </c>
      <c r="D216" s="13" t="s">
        <v>26</v>
      </c>
      <c r="E216" s="2" t="s">
        <v>503</v>
      </c>
      <c r="F216" s="14" t="s">
        <v>504</v>
      </c>
      <c r="G216" s="1">
        <v>11739</v>
      </c>
      <c r="H216" s="2" t="s">
        <v>139</v>
      </c>
      <c r="I216" s="15">
        <v>154180</v>
      </c>
      <c r="J216" s="2" t="s">
        <v>59</v>
      </c>
      <c r="K216" s="3">
        <v>43887</v>
      </c>
      <c r="L216" s="13"/>
      <c r="M216">
        <f t="shared" si="6"/>
        <v>8</v>
      </c>
      <c r="N216">
        <f t="shared" si="7"/>
        <v>1</v>
      </c>
    </row>
    <row r="217" spans="2:14" x14ac:dyDescent="0.3">
      <c r="B217" s="12">
        <v>43878</v>
      </c>
      <c r="C217" s="13" t="s">
        <v>0</v>
      </c>
      <c r="D217" s="13" t="s">
        <v>505</v>
      </c>
      <c r="E217" s="2" t="s">
        <v>506</v>
      </c>
      <c r="F217" s="14" t="s">
        <v>507</v>
      </c>
      <c r="G217" s="1">
        <v>8000</v>
      </c>
      <c r="H217" s="2" t="s">
        <v>158</v>
      </c>
      <c r="I217" s="15">
        <v>147041</v>
      </c>
      <c r="J217" s="2" t="s">
        <v>29</v>
      </c>
      <c r="K217" s="3">
        <v>43887</v>
      </c>
      <c r="L217" s="13"/>
      <c r="M217">
        <f t="shared" si="6"/>
        <v>5</v>
      </c>
      <c r="N217">
        <f t="shared" si="7"/>
        <v>89</v>
      </c>
    </row>
    <row r="218" spans="2:14" ht="28.8" x14ac:dyDescent="0.3">
      <c r="B218" s="12">
        <v>43878</v>
      </c>
      <c r="C218" s="13" t="s">
        <v>0</v>
      </c>
      <c r="D218" s="13" t="s">
        <v>26</v>
      </c>
      <c r="E218" s="2" t="s">
        <v>508</v>
      </c>
      <c r="F218" s="14" t="s">
        <v>509</v>
      </c>
      <c r="G218" s="1">
        <v>6640.33</v>
      </c>
      <c r="H218" s="2" t="s">
        <v>158</v>
      </c>
      <c r="I218" s="15">
        <v>147041</v>
      </c>
      <c r="J218" s="2" t="s">
        <v>63</v>
      </c>
      <c r="K218" s="3">
        <v>43887</v>
      </c>
      <c r="L218" s="13"/>
      <c r="M218">
        <f t="shared" si="6"/>
        <v>16</v>
      </c>
      <c r="N218">
        <f t="shared" si="7"/>
        <v>1</v>
      </c>
    </row>
    <row r="219" spans="2:14" x14ac:dyDescent="0.3">
      <c r="B219" s="12">
        <v>43879</v>
      </c>
      <c r="C219" s="13" t="s">
        <v>0</v>
      </c>
      <c r="D219" s="13" t="s">
        <v>26</v>
      </c>
      <c r="E219" s="2" t="s">
        <v>510</v>
      </c>
      <c r="F219" s="14" t="s">
        <v>511</v>
      </c>
      <c r="G219" s="1">
        <v>995.44</v>
      </c>
      <c r="H219" s="2" t="s">
        <v>111</v>
      </c>
      <c r="I219" s="15">
        <v>180952</v>
      </c>
      <c r="J219" s="2" t="s">
        <v>57</v>
      </c>
      <c r="K219" s="3">
        <v>43887</v>
      </c>
      <c r="L219" s="13"/>
      <c r="M219">
        <f t="shared" si="6"/>
        <v>3</v>
      </c>
      <c r="N219">
        <f t="shared" si="7"/>
        <v>1</v>
      </c>
    </row>
    <row r="220" spans="2:14" x14ac:dyDescent="0.3">
      <c r="B220" s="12">
        <v>43883</v>
      </c>
      <c r="C220" s="13" t="s">
        <v>0</v>
      </c>
      <c r="D220" s="13" t="s">
        <v>512</v>
      </c>
      <c r="E220" s="2" t="s">
        <v>96</v>
      </c>
      <c r="F220" s="14" t="s">
        <v>513</v>
      </c>
      <c r="G220" s="1">
        <v>2000</v>
      </c>
      <c r="H220" s="2" t="s">
        <v>474</v>
      </c>
      <c r="I220" s="15">
        <v>40000</v>
      </c>
      <c r="J220" s="2" t="s">
        <v>90</v>
      </c>
      <c r="K220" s="3">
        <v>43887</v>
      </c>
      <c r="L220" s="13"/>
      <c r="M220">
        <f t="shared" si="6"/>
        <v>41</v>
      </c>
      <c r="N220">
        <f t="shared" si="7"/>
        <v>76</v>
      </c>
    </row>
    <row r="221" spans="2:14" x14ac:dyDescent="0.3">
      <c r="B221" s="12">
        <v>43864</v>
      </c>
      <c r="C221" s="13" t="s">
        <v>465</v>
      </c>
      <c r="D221" s="24" t="s">
        <v>1</v>
      </c>
      <c r="E221" s="2" t="s">
        <v>514</v>
      </c>
      <c r="F221" s="14" t="s">
        <v>176</v>
      </c>
      <c r="G221" s="1">
        <v>3910</v>
      </c>
      <c r="H221" s="2" t="s">
        <v>176</v>
      </c>
      <c r="I221" s="15">
        <v>162883</v>
      </c>
      <c r="J221" s="2" t="s">
        <v>5</v>
      </c>
      <c r="K221" s="3">
        <v>43887</v>
      </c>
      <c r="L221" s="13"/>
      <c r="M221">
        <f t="shared" si="6"/>
        <v>12</v>
      </c>
      <c r="N221">
        <f t="shared" si="7"/>
        <v>2</v>
      </c>
    </row>
    <row r="222" spans="2:14" x14ac:dyDescent="0.3">
      <c r="B222" s="12">
        <v>43878</v>
      </c>
      <c r="C222" s="13" t="s">
        <v>465</v>
      </c>
      <c r="D222" s="24" t="s">
        <v>1</v>
      </c>
      <c r="E222" s="2" t="s">
        <v>515</v>
      </c>
      <c r="F222" s="14" t="s">
        <v>181</v>
      </c>
      <c r="G222" s="1">
        <v>2990</v>
      </c>
      <c r="H222" s="2" t="s">
        <v>181</v>
      </c>
      <c r="I222" s="15">
        <v>167371</v>
      </c>
      <c r="J222" s="2" t="s">
        <v>5</v>
      </c>
      <c r="K222" s="3">
        <v>43887</v>
      </c>
      <c r="L222" s="13"/>
      <c r="M222">
        <f t="shared" si="6"/>
        <v>12</v>
      </c>
      <c r="N222">
        <f t="shared" si="7"/>
        <v>2</v>
      </c>
    </row>
    <row r="223" spans="2:14" x14ac:dyDescent="0.3">
      <c r="B223" s="12">
        <v>43878</v>
      </c>
      <c r="C223" s="13" t="s">
        <v>465</v>
      </c>
      <c r="D223" s="24" t="s">
        <v>1</v>
      </c>
      <c r="E223" s="2" t="s">
        <v>516</v>
      </c>
      <c r="F223" s="14" t="s">
        <v>139</v>
      </c>
      <c r="G223" s="1">
        <v>4485</v>
      </c>
      <c r="H223" s="2" t="s">
        <v>139</v>
      </c>
      <c r="I223" s="15">
        <v>154180</v>
      </c>
      <c r="J223" s="2" t="s">
        <v>5</v>
      </c>
      <c r="K223" s="3">
        <v>43887</v>
      </c>
      <c r="L223" s="13"/>
      <c r="M223">
        <f t="shared" si="6"/>
        <v>12</v>
      </c>
      <c r="N223">
        <f t="shared" si="7"/>
        <v>2</v>
      </c>
    </row>
    <row r="224" spans="2:14" x14ac:dyDescent="0.3">
      <c r="B224" s="12">
        <v>43880</v>
      </c>
      <c r="C224" s="13" t="s">
        <v>465</v>
      </c>
      <c r="D224" s="24" t="s">
        <v>1</v>
      </c>
      <c r="E224" s="2" t="s">
        <v>517</v>
      </c>
      <c r="F224" s="14" t="s">
        <v>158</v>
      </c>
      <c r="G224" s="1">
        <v>2875</v>
      </c>
      <c r="H224" s="2" t="s">
        <v>158</v>
      </c>
      <c r="I224" s="15">
        <v>147041</v>
      </c>
      <c r="J224" s="2" t="s">
        <v>5</v>
      </c>
      <c r="K224" s="3">
        <v>43887</v>
      </c>
      <c r="L224" s="13"/>
      <c r="M224">
        <f t="shared" si="6"/>
        <v>12</v>
      </c>
      <c r="N224">
        <f t="shared" si="7"/>
        <v>2</v>
      </c>
    </row>
    <row r="225" spans="2:14" x14ac:dyDescent="0.3">
      <c r="B225" s="12">
        <v>43880</v>
      </c>
      <c r="C225" s="13" t="s">
        <v>465</v>
      </c>
      <c r="D225" s="24" t="s">
        <v>1</v>
      </c>
      <c r="E225" s="2" t="s">
        <v>517</v>
      </c>
      <c r="F225" s="14" t="s">
        <v>111</v>
      </c>
      <c r="G225" s="1">
        <v>1495</v>
      </c>
      <c r="H225" s="2" t="s">
        <v>111</v>
      </c>
      <c r="I225" s="15">
        <v>180952</v>
      </c>
      <c r="J225" s="2" t="s">
        <v>5</v>
      </c>
      <c r="K225" s="3">
        <v>43887</v>
      </c>
      <c r="L225" s="13"/>
      <c r="M225">
        <f t="shared" si="6"/>
        <v>12</v>
      </c>
      <c r="N225">
        <f t="shared" si="7"/>
        <v>2</v>
      </c>
    </row>
    <row r="226" spans="2:14" x14ac:dyDescent="0.3">
      <c r="B226" s="12">
        <v>43868</v>
      </c>
      <c r="C226" s="13" t="s">
        <v>85</v>
      </c>
      <c r="D226" s="13" t="s">
        <v>12</v>
      </c>
      <c r="E226" s="12" t="s">
        <v>518</v>
      </c>
      <c r="F226" s="14" t="s">
        <v>519</v>
      </c>
      <c r="G226" s="1">
        <v>1150</v>
      </c>
      <c r="H226" s="2" t="s">
        <v>4</v>
      </c>
      <c r="I226" s="15">
        <v>92000</v>
      </c>
      <c r="J226" s="2" t="s">
        <v>211</v>
      </c>
      <c r="K226" s="3">
        <v>43887</v>
      </c>
      <c r="L226" s="13"/>
      <c r="M226">
        <f t="shared" si="6"/>
        <v>36</v>
      </c>
      <c r="N226">
        <f t="shared" si="7"/>
        <v>3</v>
      </c>
    </row>
    <row r="227" spans="2:14" x14ac:dyDescent="0.3">
      <c r="B227" s="12">
        <v>43860</v>
      </c>
      <c r="C227" s="13" t="s">
        <v>85</v>
      </c>
      <c r="D227" s="13" t="s">
        <v>12</v>
      </c>
      <c r="E227" s="12" t="s">
        <v>518</v>
      </c>
      <c r="F227" s="14" t="s">
        <v>520</v>
      </c>
      <c r="G227" s="1">
        <v>3220</v>
      </c>
      <c r="H227" s="2" t="s">
        <v>176</v>
      </c>
      <c r="I227" s="15">
        <v>162883</v>
      </c>
      <c r="J227" s="2" t="s">
        <v>103</v>
      </c>
      <c r="K227" s="3">
        <v>43887</v>
      </c>
      <c r="L227" s="13"/>
      <c r="M227">
        <f t="shared" si="6"/>
        <v>6</v>
      </c>
      <c r="N227">
        <f t="shared" si="7"/>
        <v>3</v>
      </c>
    </row>
    <row r="228" spans="2:14" x14ac:dyDescent="0.3">
      <c r="B228" s="12">
        <v>43869</v>
      </c>
      <c r="C228" s="13" t="s">
        <v>85</v>
      </c>
      <c r="D228" s="13" t="s">
        <v>12</v>
      </c>
      <c r="E228" s="12" t="s">
        <v>518</v>
      </c>
      <c r="F228" s="14" t="s">
        <v>521</v>
      </c>
      <c r="G228" s="1">
        <v>1600</v>
      </c>
      <c r="H228" s="2" t="s">
        <v>181</v>
      </c>
      <c r="I228" s="15">
        <v>167371</v>
      </c>
      <c r="J228" s="2" t="s">
        <v>211</v>
      </c>
      <c r="K228" s="3">
        <v>43887</v>
      </c>
      <c r="L228" s="13"/>
      <c r="M228">
        <f t="shared" si="6"/>
        <v>36</v>
      </c>
      <c r="N228">
        <f t="shared" si="7"/>
        <v>3</v>
      </c>
    </row>
    <row r="229" spans="2:14" x14ac:dyDescent="0.3">
      <c r="B229" s="12">
        <v>43869</v>
      </c>
      <c r="C229" s="13" t="s">
        <v>85</v>
      </c>
      <c r="D229" s="13" t="s">
        <v>12</v>
      </c>
      <c r="E229" s="12" t="s">
        <v>518</v>
      </c>
      <c r="F229" s="14" t="s">
        <v>522</v>
      </c>
      <c r="G229" s="1">
        <v>1160</v>
      </c>
      <c r="H229" s="2" t="s">
        <v>181</v>
      </c>
      <c r="I229" s="15">
        <v>167371</v>
      </c>
      <c r="J229" s="2" t="s">
        <v>99</v>
      </c>
      <c r="K229" s="3">
        <v>43887</v>
      </c>
      <c r="L229" s="13"/>
      <c r="M229">
        <f t="shared" si="6"/>
        <v>35</v>
      </c>
      <c r="N229">
        <f t="shared" si="7"/>
        <v>3</v>
      </c>
    </row>
    <row r="230" spans="2:14" x14ac:dyDescent="0.3">
      <c r="B230" s="12">
        <v>43879</v>
      </c>
      <c r="C230" s="13" t="s">
        <v>85</v>
      </c>
      <c r="D230" s="13" t="s">
        <v>12</v>
      </c>
      <c r="E230" s="12" t="s">
        <v>518</v>
      </c>
      <c r="F230" s="14" t="s">
        <v>523</v>
      </c>
      <c r="G230" s="1">
        <v>1150</v>
      </c>
      <c r="H230" s="2" t="s">
        <v>111</v>
      </c>
      <c r="I230" s="15">
        <v>180952</v>
      </c>
      <c r="J230" s="2" t="s">
        <v>99</v>
      </c>
      <c r="K230" s="3">
        <v>43887</v>
      </c>
      <c r="L230" s="13"/>
      <c r="M230">
        <f t="shared" si="6"/>
        <v>35</v>
      </c>
      <c r="N230">
        <f t="shared" si="7"/>
        <v>3</v>
      </c>
    </row>
    <row r="231" spans="2:14" x14ac:dyDescent="0.3">
      <c r="B231" s="12">
        <v>43885</v>
      </c>
      <c r="C231" s="13" t="s">
        <v>85</v>
      </c>
      <c r="D231" s="13" t="s">
        <v>12</v>
      </c>
      <c r="E231" s="12" t="s">
        <v>518</v>
      </c>
      <c r="F231" s="14" t="s">
        <v>523</v>
      </c>
      <c r="G231" s="1">
        <v>1150</v>
      </c>
      <c r="H231" s="2" t="s">
        <v>101</v>
      </c>
      <c r="I231" s="15">
        <v>182492</v>
      </c>
      <c r="J231" s="2" t="s">
        <v>99</v>
      </c>
      <c r="K231" s="3">
        <v>43887</v>
      </c>
      <c r="L231" s="13"/>
      <c r="M231">
        <f t="shared" si="6"/>
        <v>35</v>
      </c>
      <c r="N231">
        <f t="shared" si="7"/>
        <v>3</v>
      </c>
    </row>
    <row r="232" spans="2:14" x14ac:dyDescent="0.3">
      <c r="B232" s="12">
        <v>43886</v>
      </c>
      <c r="C232" s="13" t="s">
        <v>0</v>
      </c>
      <c r="D232" s="13" t="s">
        <v>26</v>
      </c>
      <c r="E232" s="2" t="s">
        <v>524</v>
      </c>
      <c r="F232" s="14" t="s">
        <v>504</v>
      </c>
      <c r="G232" s="1">
        <v>11739.2</v>
      </c>
      <c r="H232" s="2" t="s">
        <v>525</v>
      </c>
      <c r="I232" s="15">
        <v>0</v>
      </c>
      <c r="J232" s="2" t="s">
        <v>59</v>
      </c>
      <c r="K232" s="3">
        <v>43887</v>
      </c>
      <c r="L232" s="13"/>
      <c r="M232">
        <f t="shared" si="6"/>
        <v>8</v>
      </c>
      <c r="N232">
        <f t="shared" si="7"/>
        <v>1</v>
      </c>
    </row>
    <row r="233" spans="2:14" x14ac:dyDescent="0.3">
      <c r="B233" s="12">
        <v>43890</v>
      </c>
      <c r="C233" s="13" t="s">
        <v>11</v>
      </c>
      <c r="D233" s="13" t="s">
        <v>73</v>
      </c>
      <c r="E233" s="2" t="s">
        <v>526</v>
      </c>
      <c r="F233" s="14" t="s">
        <v>499</v>
      </c>
      <c r="G233" s="1">
        <v>3128</v>
      </c>
      <c r="H233" s="2" t="s">
        <v>527</v>
      </c>
      <c r="I233" s="15">
        <v>37000</v>
      </c>
      <c r="J233" s="2" t="s">
        <v>62</v>
      </c>
      <c r="K233" s="3">
        <v>43950</v>
      </c>
      <c r="L233" s="13" t="s">
        <v>528</v>
      </c>
      <c r="M233">
        <f t="shared" si="6"/>
        <v>14</v>
      </c>
      <c r="N233">
        <f t="shared" si="7"/>
        <v>24</v>
      </c>
    </row>
    <row r="234" spans="2:14" x14ac:dyDescent="0.3">
      <c r="B234" s="12">
        <v>43890</v>
      </c>
      <c r="C234" s="13" t="s">
        <v>11</v>
      </c>
      <c r="D234" s="13" t="s">
        <v>153</v>
      </c>
      <c r="E234" s="2" t="s">
        <v>529</v>
      </c>
      <c r="F234" s="14" t="s">
        <v>530</v>
      </c>
      <c r="G234" s="1">
        <v>1005.6</v>
      </c>
      <c r="H234" s="2" t="s">
        <v>527</v>
      </c>
      <c r="I234" s="15">
        <v>37237</v>
      </c>
      <c r="J234" s="2" t="s">
        <v>38</v>
      </c>
      <c r="K234" s="3">
        <v>43950</v>
      </c>
      <c r="L234" s="13" t="s">
        <v>528</v>
      </c>
      <c r="M234">
        <f t="shared" si="6"/>
        <v>4</v>
      </c>
      <c r="N234">
        <f t="shared" si="7"/>
        <v>83</v>
      </c>
    </row>
    <row r="235" spans="2:14" x14ac:dyDescent="0.3">
      <c r="B235" s="12">
        <v>43891</v>
      </c>
      <c r="C235" s="13" t="s">
        <v>96</v>
      </c>
      <c r="D235" s="13" t="s">
        <v>26</v>
      </c>
      <c r="E235" s="2" t="s">
        <v>96</v>
      </c>
      <c r="F235" s="14" t="s">
        <v>386</v>
      </c>
      <c r="G235" s="1">
        <v>22859</v>
      </c>
      <c r="H235" s="22" t="s">
        <v>387</v>
      </c>
      <c r="I235" s="15">
        <v>0</v>
      </c>
      <c r="J235" s="2" t="s">
        <v>109</v>
      </c>
      <c r="K235" s="3">
        <v>43891</v>
      </c>
      <c r="L235" s="13" t="s">
        <v>531</v>
      </c>
      <c r="M235">
        <f t="shared" si="6"/>
        <v>11</v>
      </c>
      <c r="N235">
        <f t="shared" si="7"/>
        <v>1</v>
      </c>
    </row>
    <row r="236" spans="2:14" x14ac:dyDescent="0.3">
      <c r="B236" s="12">
        <v>43894</v>
      </c>
      <c r="C236" s="13" t="s">
        <v>11</v>
      </c>
      <c r="D236" s="13" t="s">
        <v>153</v>
      </c>
      <c r="E236" s="2" t="s">
        <v>532</v>
      </c>
      <c r="F236" s="14" t="s">
        <v>533</v>
      </c>
      <c r="G236" s="1">
        <v>1179.0999999999999</v>
      </c>
      <c r="H236" s="2" t="s">
        <v>474</v>
      </c>
      <c r="I236" s="15">
        <v>40571</v>
      </c>
      <c r="J236" s="2" t="s">
        <v>38</v>
      </c>
      <c r="K236" s="3">
        <v>43950</v>
      </c>
      <c r="L236" s="13" t="s">
        <v>528</v>
      </c>
      <c r="M236">
        <f t="shared" si="6"/>
        <v>4</v>
      </c>
      <c r="N236">
        <f t="shared" si="7"/>
        <v>83</v>
      </c>
    </row>
    <row r="237" spans="2:14" x14ac:dyDescent="0.3">
      <c r="B237" s="12">
        <v>43895</v>
      </c>
      <c r="C237" s="13" t="s">
        <v>11</v>
      </c>
      <c r="D237" s="13" t="s">
        <v>6</v>
      </c>
      <c r="E237" s="12" t="s">
        <v>534</v>
      </c>
      <c r="F237" s="14" t="s">
        <v>486</v>
      </c>
      <c r="G237" s="1">
        <v>19340</v>
      </c>
      <c r="H237" s="2" t="s">
        <v>4</v>
      </c>
      <c r="I237" s="15">
        <v>98823</v>
      </c>
      <c r="J237" s="2" t="s">
        <v>9</v>
      </c>
      <c r="K237" s="3">
        <v>43950</v>
      </c>
      <c r="L237" s="13" t="s">
        <v>528</v>
      </c>
      <c r="M237">
        <f t="shared" si="6"/>
        <v>10</v>
      </c>
      <c r="N237">
        <f t="shared" si="7"/>
        <v>6</v>
      </c>
    </row>
    <row r="238" spans="2:14" x14ac:dyDescent="0.3">
      <c r="B238" s="12">
        <v>43895</v>
      </c>
      <c r="C238" s="13" t="s">
        <v>11</v>
      </c>
      <c r="D238" s="13" t="s">
        <v>6</v>
      </c>
      <c r="E238" s="12" t="s">
        <v>535</v>
      </c>
      <c r="F238" s="14" t="s">
        <v>536</v>
      </c>
      <c r="G238" s="1">
        <v>7500</v>
      </c>
      <c r="H238" s="2" t="s">
        <v>474</v>
      </c>
      <c r="I238" s="15">
        <v>40000</v>
      </c>
      <c r="J238" s="2" t="s">
        <v>62</v>
      </c>
      <c r="K238" s="3">
        <v>43950</v>
      </c>
      <c r="L238" s="13" t="s">
        <v>537</v>
      </c>
      <c r="M238">
        <f t="shared" si="6"/>
        <v>14</v>
      </c>
      <c r="N238">
        <f t="shared" si="7"/>
        <v>6</v>
      </c>
    </row>
    <row r="239" spans="2:14" x14ac:dyDescent="0.3">
      <c r="B239" s="12">
        <v>43895</v>
      </c>
      <c r="C239" s="13" t="s">
        <v>11</v>
      </c>
      <c r="D239" s="13" t="s">
        <v>6</v>
      </c>
      <c r="E239" s="12" t="s">
        <v>535</v>
      </c>
      <c r="F239" s="14" t="s">
        <v>538</v>
      </c>
      <c r="G239" s="1">
        <v>7500</v>
      </c>
      <c r="H239" s="2" t="s">
        <v>527</v>
      </c>
      <c r="I239" s="15">
        <v>40000</v>
      </c>
      <c r="J239" s="2" t="s">
        <v>62</v>
      </c>
      <c r="K239" s="3">
        <v>43950</v>
      </c>
      <c r="L239" s="13" t="s">
        <v>537</v>
      </c>
      <c r="M239">
        <f t="shared" si="6"/>
        <v>14</v>
      </c>
      <c r="N239">
        <f t="shared" si="7"/>
        <v>6</v>
      </c>
    </row>
    <row r="240" spans="2:14" x14ac:dyDescent="0.3">
      <c r="B240" s="12">
        <v>43896</v>
      </c>
      <c r="C240" s="13" t="s">
        <v>85</v>
      </c>
      <c r="D240" s="13" t="s">
        <v>12</v>
      </c>
      <c r="E240" s="12" t="s">
        <v>539</v>
      </c>
      <c r="F240" s="14" t="s">
        <v>519</v>
      </c>
      <c r="G240" s="1">
        <v>1150</v>
      </c>
      <c r="H240" s="2" t="s">
        <v>115</v>
      </c>
      <c r="I240" s="15">
        <v>80096</v>
      </c>
      <c r="J240" s="2" t="s">
        <v>211</v>
      </c>
      <c r="K240" s="3">
        <v>43950</v>
      </c>
      <c r="L240" s="13" t="s">
        <v>528</v>
      </c>
      <c r="M240">
        <f t="shared" si="6"/>
        <v>36</v>
      </c>
      <c r="N240">
        <f t="shared" si="7"/>
        <v>3</v>
      </c>
    </row>
    <row r="241" spans="2:14" x14ac:dyDescent="0.3">
      <c r="B241" s="12">
        <v>43896</v>
      </c>
      <c r="C241" s="13" t="s">
        <v>85</v>
      </c>
      <c r="D241" s="13" t="s">
        <v>12</v>
      </c>
      <c r="E241" s="12" t="s">
        <v>539</v>
      </c>
      <c r="F241" s="14" t="s">
        <v>523</v>
      </c>
      <c r="G241" s="1">
        <v>1150</v>
      </c>
      <c r="H241" s="2" t="s">
        <v>115</v>
      </c>
      <c r="I241" s="15">
        <v>80096</v>
      </c>
      <c r="J241" s="2" t="s">
        <v>99</v>
      </c>
      <c r="K241" s="3">
        <v>43950</v>
      </c>
      <c r="L241" s="13" t="s">
        <v>528</v>
      </c>
      <c r="M241">
        <f t="shared" si="6"/>
        <v>35</v>
      </c>
      <c r="N241">
        <f t="shared" si="7"/>
        <v>3</v>
      </c>
    </row>
    <row r="242" spans="2:14" x14ac:dyDescent="0.3">
      <c r="B242" s="12">
        <v>43896</v>
      </c>
      <c r="C242" s="13" t="s">
        <v>85</v>
      </c>
      <c r="D242" s="13" t="s">
        <v>12</v>
      </c>
      <c r="E242" s="12" t="s">
        <v>539</v>
      </c>
      <c r="F242" s="14" t="s">
        <v>540</v>
      </c>
      <c r="G242" s="1">
        <v>460</v>
      </c>
      <c r="H242" s="2" t="s">
        <v>115</v>
      </c>
      <c r="I242" s="15">
        <v>80096</v>
      </c>
      <c r="J242" s="2" t="s">
        <v>103</v>
      </c>
      <c r="K242" s="3">
        <v>43950</v>
      </c>
      <c r="L242" s="13" t="s">
        <v>528</v>
      </c>
      <c r="M242">
        <f t="shared" si="6"/>
        <v>6</v>
      </c>
      <c r="N242">
        <f t="shared" si="7"/>
        <v>3</v>
      </c>
    </row>
    <row r="243" spans="2:14" x14ac:dyDescent="0.3">
      <c r="B243" s="12">
        <v>43994</v>
      </c>
      <c r="C243" s="13" t="s">
        <v>11</v>
      </c>
      <c r="D243" s="13" t="s">
        <v>12</v>
      </c>
      <c r="E243" s="12" t="s">
        <v>541</v>
      </c>
      <c r="F243" s="14" t="s">
        <v>317</v>
      </c>
      <c r="G243" s="1">
        <v>1150</v>
      </c>
      <c r="H243" s="2" t="s">
        <v>4</v>
      </c>
      <c r="I243" s="18">
        <v>0</v>
      </c>
      <c r="J243" s="2" t="s">
        <v>103</v>
      </c>
      <c r="K243" s="4">
        <v>44001</v>
      </c>
      <c r="L243" s="13" t="s">
        <v>542</v>
      </c>
      <c r="M243">
        <f t="shared" si="6"/>
        <v>6</v>
      </c>
      <c r="N243">
        <f t="shared" si="7"/>
        <v>3</v>
      </c>
    </row>
    <row r="244" spans="2:14" x14ac:dyDescent="0.3">
      <c r="B244" s="12">
        <v>43994</v>
      </c>
      <c r="C244" s="13" t="s">
        <v>11</v>
      </c>
      <c r="D244" s="13" t="s">
        <v>12</v>
      </c>
      <c r="E244" s="12" t="s">
        <v>541</v>
      </c>
      <c r="F244" s="14" t="s">
        <v>543</v>
      </c>
      <c r="G244" s="1">
        <v>1150</v>
      </c>
      <c r="H244" s="2" t="s">
        <v>144</v>
      </c>
      <c r="I244" s="18">
        <v>0</v>
      </c>
      <c r="J244" s="2" t="s">
        <v>103</v>
      </c>
      <c r="K244" s="4">
        <v>44001</v>
      </c>
      <c r="L244" s="13" t="s">
        <v>542</v>
      </c>
      <c r="M244">
        <f t="shared" si="6"/>
        <v>6</v>
      </c>
      <c r="N244">
        <f t="shared" si="7"/>
        <v>3</v>
      </c>
    </row>
    <row r="245" spans="2:14" x14ac:dyDescent="0.3">
      <c r="B245" s="12">
        <v>43904</v>
      </c>
      <c r="C245" s="13" t="s">
        <v>0</v>
      </c>
      <c r="D245" s="13" t="s">
        <v>26</v>
      </c>
      <c r="E245" s="12" t="s">
        <v>544</v>
      </c>
      <c r="F245" s="14" t="s">
        <v>545</v>
      </c>
      <c r="G245" s="1">
        <f>(544+688+427.2+429.6)*1.15</f>
        <v>2402.12</v>
      </c>
      <c r="H245" s="2" t="s">
        <v>546</v>
      </c>
      <c r="I245" s="15">
        <v>191006</v>
      </c>
      <c r="J245" s="2" t="s">
        <v>131</v>
      </c>
      <c r="K245" s="3">
        <v>43950</v>
      </c>
      <c r="L245" s="13" t="s">
        <v>528</v>
      </c>
      <c r="M245">
        <f t="shared" si="6"/>
        <v>15</v>
      </c>
      <c r="N245">
        <f t="shared" si="7"/>
        <v>1</v>
      </c>
    </row>
    <row r="246" spans="2:14" x14ac:dyDescent="0.3">
      <c r="B246" s="12">
        <v>43917</v>
      </c>
      <c r="C246" s="13" t="s">
        <v>547</v>
      </c>
      <c r="D246" s="13" t="s">
        <v>548</v>
      </c>
      <c r="E246" s="12" t="s">
        <v>549</v>
      </c>
      <c r="F246" s="14" t="s">
        <v>550</v>
      </c>
      <c r="G246" s="1">
        <v>2140</v>
      </c>
      <c r="H246" s="2" t="s">
        <v>551</v>
      </c>
      <c r="I246" s="15">
        <v>188549</v>
      </c>
      <c r="J246" s="2" t="s">
        <v>90</v>
      </c>
      <c r="K246" s="3" t="s">
        <v>552</v>
      </c>
      <c r="L246" s="13" t="s">
        <v>553</v>
      </c>
      <c r="M246">
        <f t="shared" si="6"/>
        <v>41</v>
      </c>
      <c r="N246">
        <f t="shared" si="7"/>
        <v>45</v>
      </c>
    </row>
    <row r="247" spans="2:14" x14ac:dyDescent="0.3">
      <c r="B247" s="12">
        <v>43886</v>
      </c>
      <c r="C247" s="13" t="s">
        <v>132</v>
      </c>
      <c r="D247" s="13" t="s">
        <v>104</v>
      </c>
      <c r="E247" s="2" t="s">
        <v>554</v>
      </c>
      <c r="F247" s="14" t="s">
        <v>555</v>
      </c>
      <c r="G247" s="1">
        <v>750</v>
      </c>
      <c r="H247" s="2" t="s">
        <v>115</v>
      </c>
      <c r="I247" s="15">
        <v>80096</v>
      </c>
      <c r="J247" s="19" t="s">
        <v>118</v>
      </c>
      <c r="K247" s="3">
        <v>43950</v>
      </c>
      <c r="L247" s="13" t="s">
        <v>528</v>
      </c>
      <c r="M247">
        <f t="shared" si="6"/>
        <v>33</v>
      </c>
      <c r="N247">
        <f t="shared" si="7"/>
        <v>5</v>
      </c>
    </row>
    <row r="248" spans="2:14" x14ac:dyDescent="0.3">
      <c r="B248" s="12">
        <v>43897</v>
      </c>
      <c r="C248" s="13" t="s">
        <v>25</v>
      </c>
      <c r="D248" s="13" t="s">
        <v>104</v>
      </c>
      <c r="E248" s="2" t="s">
        <v>556</v>
      </c>
      <c r="F248" s="14" t="s">
        <v>557</v>
      </c>
      <c r="G248" s="1">
        <v>750</v>
      </c>
      <c r="H248" s="2" t="s">
        <v>474</v>
      </c>
      <c r="I248" s="15">
        <v>40673</v>
      </c>
      <c r="J248" s="19" t="s">
        <v>118</v>
      </c>
      <c r="K248" s="3" t="s">
        <v>558</v>
      </c>
      <c r="L248" s="13" t="s">
        <v>559</v>
      </c>
      <c r="M248">
        <f t="shared" si="6"/>
        <v>33</v>
      </c>
      <c r="N248">
        <f t="shared" si="7"/>
        <v>5</v>
      </c>
    </row>
    <row r="249" spans="2:14" x14ac:dyDescent="0.3">
      <c r="B249" s="12">
        <v>43901</v>
      </c>
      <c r="C249" s="13" t="s">
        <v>25</v>
      </c>
      <c r="D249" s="13" t="s">
        <v>104</v>
      </c>
      <c r="E249" s="2" t="s">
        <v>560</v>
      </c>
      <c r="F249" s="14" t="s">
        <v>561</v>
      </c>
      <c r="G249" s="1">
        <v>1650</v>
      </c>
      <c r="H249" s="2" t="s">
        <v>112</v>
      </c>
      <c r="I249" s="15">
        <v>190977</v>
      </c>
      <c r="J249" s="2" t="s">
        <v>90</v>
      </c>
      <c r="K249" s="3" t="s">
        <v>558</v>
      </c>
      <c r="L249" s="13" t="s">
        <v>559</v>
      </c>
      <c r="M249">
        <f t="shared" si="6"/>
        <v>41</v>
      </c>
      <c r="N249">
        <f t="shared" si="7"/>
        <v>5</v>
      </c>
    </row>
    <row r="250" spans="2:14" x14ac:dyDescent="0.3">
      <c r="B250" s="12">
        <v>43994</v>
      </c>
      <c r="C250" s="13" t="s">
        <v>11</v>
      </c>
      <c r="D250" s="13" t="s">
        <v>12</v>
      </c>
      <c r="E250" s="12" t="s">
        <v>541</v>
      </c>
      <c r="F250" s="14" t="s">
        <v>562</v>
      </c>
      <c r="G250" s="1">
        <v>1150</v>
      </c>
      <c r="H250" s="2" t="s">
        <v>112</v>
      </c>
      <c r="I250" s="15">
        <v>190977</v>
      </c>
      <c r="J250" s="2" t="s">
        <v>211</v>
      </c>
      <c r="K250" s="4">
        <v>44001</v>
      </c>
      <c r="L250" s="13" t="s">
        <v>542</v>
      </c>
      <c r="M250">
        <f t="shared" si="6"/>
        <v>36</v>
      </c>
      <c r="N250">
        <f t="shared" si="7"/>
        <v>3</v>
      </c>
    </row>
    <row r="251" spans="2:14" x14ac:dyDescent="0.3">
      <c r="B251" s="12">
        <v>43994</v>
      </c>
      <c r="C251" s="13" t="s">
        <v>11</v>
      </c>
      <c r="D251" s="13" t="s">
        <v>12</v>
      </c>
      <c r="E251" s="12" t="s">
        <v>541</v>
      </c>
      <c r="F251" s="14" t="s">
        <v>563</v>
      </c>
      <c r="G251" s="1">
        <v>2875</v>
      </c>
      <c r="H251" s="2" t="s">
        <v>112</v>
      </c>
      <c r="I251" s="15">
        <v>190977</v>
      </c>
      <c r="J251" s="2" t="s">
        <v>29</v>
      </c>
      <c r="K251" s="4">
        <v>44001</v>
      </c>
      <c r="L251" s="13" t="s">
        <v>542</v>
      </c>
      <c r="M251">
        <f t="shared" si="6"/>
        <v>5</v>
      </c>
      <c r="N251">
        <f t="shared" si="7"/>
        <v>3</v>
      </c>
    </row>
    <row r="252" spans="2:14" x14ac:dyDescent="0.3">
      <c r="B252" s="12">
        <v>43902</v>
      </c>
      <c r="C252" s="13" t="s">
        <v>11</v>
      </c>
      <c r="D252" s="13" t="s">
        <v>153</v>
      </c>
      <c r="E252" s="12" t="s">
        <v>564</v>
      </c>
      <c r="F252" s="14" t="s">
        <v>37</v>
      </c>
      <c r="G252" s="1">
        <v>1035</v>
      </c>
      <c r="H252" s="2" t="s">
        <v>176</v>
      </c>
      <c r="I252" s="15">
        <v>167303</v>
      </c>
      <c r="J252" s="2" t="s">
        <v>38</v>
      </c>
      <c r="K252" s="3">
        <v>43950</v>
      </c>
      <c r="L252" s="13" t="s">
        <v>528</v>
      </c>
      <c r="M252">
        <f t="shared" si="6"/>
        <v>4</v>
      </c>
      <c r="N252">
        <f t="shared" si="7"/>
        <v>83</v>
      </c>
    </row>
    <row r="253" spans="2:14" x14ac:dyDescent="0.3">
      <c r="B253" s="12">
        <v>43904</v>
      </c>
      <c r="C253" s="13" t="s">
        <v>11</v>
      </c>
      <c r="D253" s="13" t="s">
        <v>565</v>
      </c>
      <c r="E253" s="12" t="s">
        <v>566</v>
      </c>
      <c r="F253" s="14" t="s">
        <v>567</v>
      </c>
      <c r="G253" s="1">
        <v>2300</v>
      </c>
      <c r="H253" s="2" t="s">
        <v>112</v>
      </c>
      <c r="I253" s="15">
        <v>191006</v>
      </c>
      <c r="J253" s="2" t="s">
        <v>90</v>
      </c>
      <c r="K253" s="3">
        <v>43950</v>
      </c>
      <c r="L253" s="13" t="s">
        <v>528</v>
      </c>
      <c r="M253">
        <f t="shared" si="6"/>
        <v>41</v>
      </c>
      <c r="N253">
        <f t="shared" si="7"/>
        <v>59</v>
      </c>
    </row>
    <row r="254" spans="2:14" x14ac:dyDescent="0.3">
      <c r="B254" s="12">
        <v>43904</v>
      </c>
      <c r="C254" s="13" t="s">
        <v>11</v>
      </c>
      <c r="D254" s="13" t="s">
        <v>26</v>
      </c>
      <c r="E254" s="12" t="s">
        <v>568</v>
      </c>
      <c r="F254" s="14" t="s">
        <v>569</v>
      </c>
      <c r="G254" s="1">
        <v>3188.54</v>
      </c>
      <c r="H254" s="2" t="s">
        <v>112</v>
      </c>
      <c r="I254" s="15">
        <v>191006</v>
      </c>
      <c r="J254" s="2" t="s">
        <v>56</v>
      </c>
      <c r="K254" s="3">
        <v>43950</v>
      </c>
      <c r="L254" s="13" t="s">
        <v>528</v>
      </c>
      <c r="M254">
        <f t="shared" si="6"/>
        <v>2</v>
      </c>
      <c r="N254">
        <f t="shared" si="7"/>
        <v>1</v>
      </c>
    </row>
    <row r="255" spans="2:14" x14ac:dyDescent="0.3">
      <c r="B255" s="12">
        <v>43906</v>
      </c>
      <c r="C255" s="13" t="s">
        <v>11</v>
      </c>
      <c r="D255" s="13" t="s">
        <v>153</v>
      </c>
      <c r="E255" s="12" t="s">
        <v>570</v>
      </c>
      <c r="F255" s="14" t="s">
        <v>571</v>
      </c>
      <c r="G255" s="1">
        <v>809.6</v>
      </c>
      <c r="H255" s="2" t="s">
        <v>551</v>
      </c>
      <c r="I255" s="15">
        <v>188549</v>
      </c>
      <c r="J255" s="2" t="s">
        <v>38</v>
      </c>
      <c r="K255" s="3">
        <v>43950</v>
      </c>
      <c r="L255" s="13" t="s">
        <v>528</v>
      </c>
      <c r="M255">
        <f t="shared" si="6"/>
        <v>4</v>
      </c>
      <c r="N255">
        <f t="shared" si="7"/>
        <v>83</v>
      </c>
    </row>
    <row r="256" spans="2:14" x14ac:dyDescent="0.3">
      <c r="B256" s="22">
        <v>43922</v>
      </c>
      <c r="C256" s="2" t="s">
        <v>572</v>
      </c>
      <c r="D256" s="2" t="s">
        <v>26</v>
      </c>
      <c r="E256" s="22" t="s">
        <v>96</v>
      </c>
      <c r="F256" s="25" t="s">
        <v>386</v>
      </c>
      <c r="G256" s="26">
        <v>18000</v>
      </c>
      <c r="H256" s="2" t="s">
        <v>387</v>
      </c>
      <c r="I256" s="15">
        <v>0</v>
      </c>
      <c r="J256" s="2" t="s">
        <v>109</v>
      </c>
      <c r="K256" s="3">
        <v>43922</v>
      </c>
      <c r="L256" s="2" t="s">
        <v>531</v>
      </c>
      <c r="M256">
        <f t="shared" si="6"/>
        <v>11</v>
      </c>
      <c r="N256">
        <f t="shared" si="7"/>
        <v>1</v>
      </c>
    </row>
    <row r="257" spans="2:14" x14ac:dyDescent="0.3">
      <c r="B257" s="22">
        <v>43922</v>
      </c>
      <c r="C257" s="2" t="s">
        <v>572</v>
      </c>
      <c r="D257" s="2" t="s">
        <v>26</v>
      </c>
      <c r="E257" s="22" t="s">
        <v>96</v>
      </c>
      <c r="F257" s="25" t="s">
        <v>573</v>
      </c>
      <c r="G257" s="26">
        <v>2051.1399999999994</v>
      </c>
      <c r="H257" s="2" t="s">
        <v>452</v>
      </c>
      <c r="I257" s="18">
        <v>0</v>
      </c>
      <c r="J257" s="2" t="s">
        <v>109</v>
      </c>
      <c r="K257" s="3">
        <v>43922</v>
      </c>
      <c r="L257" s="2" t="s">
        <v>531</v>
      </c>
      <c r="M257">
        <f t="shared" si="6"/>
        <v>11</v>
      </c>
      <c r="N257">
        <f t="shared" si="7"/>
        <v>1</v>
      </c>
    </row>
    <row r="258" spans="2:14" x14ac:dyDescent="0.3">
      <c r="B258" s="12">
        <v>43893</v>
      </c>
      <c r="C258" s="13" t="s">
        <v>574</v>
      </c>
      <c r="D258" s="24" t="s">
        <v>1</v>
      </c>
      <c r="E258" s="2" t="s">
        <v>575</v>
      </c>
      <c r="F258" s="14" t="s">
        <v>101</v>
      </c>
      <c r="G258" s="1">
        <f>900*1.15</f>
        <v>1035</v>
      </c>
      <c r="H258" s="2" t="s">
        <v>101</v>
      </c>
      <c r="I258" s="15">
        <v>182492</v>
      </c>
      <c r="J258" s="2" t="s">
        <v>5</v>
      </c>
      <c r="K258" s="4">
        <v>43950</v>
      </c>
      <c r="L258" s="13" t="s">
        <v>528</v>
      </c>
      <c r="M258">
        <f t="shared" si="6"/>
        <v>12</v>
      </c>
      <c r="N258">
        <f t="shared" si="7"/>
        <v>2</v>
      </c>
    </row>
    <row r="259" spans="2:14" x14ac:dyDescent="0.3">
      <c r="B259" s="12">
        <v>43893</v>
      </c>
      <c r="C259" s="13" t="s">
        <v>574</v>
      </c>
      <c r="D259" s="24" t="s">
        <v>1</v>
      </c>
      <c r="E259" s="2" t="s">
        <v>576</v>
      </c>
      <c r="F259" s="14" t="s">
        <v>115</v>
      </c>
      <c r="G259" s="1">
        <v>4485</v>
      </c>
      <c r="H259" s="2" t="s">
        <v>115</v>
      </c>
      <c r="I259" s="15">
        <v>80096</v>
      </c>
      <c r="J259" s="2" t="s">
        <v>5</v>
      </c>
      <c r="K259" s="4">
        <v>43950</v>
      </c>
      <c r="L259" s="13" t="s">
        <v>528</v>
      </c>
      <c r="M259">
        <f t="shared" ref="M259:M322" si="8">VLOOKUP(J259,$R$1:$S$31,2,FALSE)</f>
        <v>12</v>
      </c>
      <c r="N259">
        <f t="shared" ref="N259:N322" si="9">VLOOKUP(D259,$R$33:$S$102,2,FALSE)</f>
        <v>2</v>
      </c>
    </row>
    <row r="260" spans="2:14" x14ac:dyDescent="0.3">
      <c r="B260" s="12">
        <v>43920</v>
      </c>
      <c r="C260" s="13" t="s">
        <v>574</v>
      </c>
      <c r="D260" s="24" t="s">
        <v>1</v>
      </c>
      <c r="E260" s="2" t="s">
        <v>577</v>
      </c>
      <c r="F260" s="14" t="s">
        <v>474</v>
      </c>
      <c r="G260" s="1">
        <v>575</v>
      </c>
      <c r="H260" s="2" t="s">
        <v>474</v>
      </c>
      <c r="I260" s="15">
        <v>40673</v>
      </c>
      <c r="J260" s="2" t="s">
        <v>5</v>
      </c>
      <c r="K260" s="4">
        <v>43950</v>
      </c>
      <c r="L260" s="13" t="s">
        <v>528</v>
      </c>
      <c r="M260">
        <f t="shared" si="8"/>
        <v>12</v>
      </c>
      <c r="N260">
        <f t="shared" si="9"/>
        <v>2</v>
      </c>
    </row>
    <row r="261" spans="2:14" x14ac:dyDescent="0.3">
      <c r="B261" s="12">
        <v>43920</v>
      </c>
      <c r="C261" s="13" t="s">
        <v>574</v>
      </c>
      <c r="D261" s="24" t="s">
        <v>1</v>
      </c>
      <c r="E261" s="2" t="s">
        <v>577</v>
      </c>
      <c r="F261" s="14" t="s">
        <v>112</v>
      </c>
      <c r="G261" s="1">
        <v>1609.9999999999998</v>
      </c>
      <c r="H261" s="2" t="s">
        <v>112</v>
      </c>
      <c r="I261" s="15">
        <v>190977</v>
      </c>
      <c r="J261" s="2" t="s">
        <v>5</v>
      </c>
      <c r="K261" s="4">
        <v>43950</v>
      </c>
      <c r="L261" s="13" t="s">
        <v>528</v>
      </c>
      <c r="M261">
        <f t="shared" si="8"/>
        <v>12</v>
      </c>
      <c r="N261">
        <f t="shared" si="9"/>
        <v>2</v>
      </c>
    </row>
    <row r="262" spans="2:14" x14ac:dyDescent="0.3">
      <c r="B262" s="12">
        <v>43920</v>
      </c>
      <c r="C262" s="13" t="s">
        <v>574</v>
      </c>
      <c r="D262" s="24" t="s">
        <v>1</v>
      </c>
      <c r="E262" s="2" t="s">
        <v>578</v>
      </c>
      <c r="F262" s="14" t="s">
        <v>176</v>
      </c>
      <c r="G262" s="1">
        <v>919.99999999999989</v>
      </c>
      <c r="H262" s="2" t="s">
        <v>176</v>
      </c>
      <c r="I262" s="15">
        <v>167916</v>
      </c>
      <c r="J262" s="2" t="s">
        <v>5</v>
      </c>
      <c r="K262" s="4">
        <v>43950</v>
      </c>
      <c r="L262" s="13" t="s">
        <v>528</v>
      </c>
      <c r="M262">
        <f t="shared" si="8"/>
        <v>12</v>
      </c>
      <c r="N262">
        <f t="shared" si="9"/>
        <v>2</v>
      </c>
    </row>
    <row r="263" spans="2:14" x14ac:dyDescent="0.3">
      <c r="B263" s="12">
        <v>43920</v>
      </c>
      <c r="C263" s="13" t="s">
        <v>574</v>
      </c>
      <c r="D263" s="24" t="s">
        <v>1</v>
      </c>
      <c r="E263" s="2" t="s">
        <v>578</v>
      </c>
      <c r="F263" s="14" t="s">
        <v>111</v>
      </c>
      <c r="G263" s="1">
        <v>804.99999999999989</v>
      </c>
      <c r="H263" s="2" t="s">
        <v>111</v>
      </c>
      <c r="I263" s="15">
        <v>186035</v>
      </c>
      <c r="J263" s="2" t="s">
        <v>5</v>
      </c>
      <c r="K263" s="4">
        <v>43950</v>
      </c>
      <c r="L263" s="13" t="s">
        <v>528</v>
      </c>
      <c r="M263">
        <f t="shared" si="8"/>
        <v>12</v>
      </c>
      <c r="N263">
        <f t="shared" si="9"/>
        <v>2</v>
      </c>
    </row>
    <row r="264" spans="2:14" x14ac:dyDescent="0.3">
      <c r="B264" s="12">
        <v>43927</v>
      </c>
      <c r="C264" s="13" t="s">
        <v>0</v>
      </c>
      <c r="D264" s="13" t="s">
        <v>6</v>
      </c>
      <c r="E264" s="2" t="s">
        <v>96</v>
      </c>
      <c r="F264" s="14" t="s">
        <v>579</v>
      </c>
      <c r="G264" s="1">
        <v>19300.02</v>
      </c>
      <c r="H264" s="2" t="s">
        <v>115</v>
      </c>
      <c r="I264" s="15">
        <v>83971</v>
      </c>
      <c r="J264" s="2" t="s">
        <v>9</v>
      </c>
      <c r="K264" s="4">
        <v>43950</v>
      </c>
      <c r="L264" s="13" t="s">
        <v>528</v>
      </c>
      <c r="M264">
        <f t="shared" si="8"/>
        <v>10</v>
      </c>
      <c r="N264">
        <f t="shared" si="9"/>
        <v>6</v>
      </c>
    </row>
    <row r="265" spans="2:14" x14ac:dyDescent="0.3">
      <c r="B265" s="12">
        <v>43924</v>
      </c>
      <c r="C265" s="13" t="s">
        <v>0</v>
      </c>
      <c r="D265" s="2" t="s">
        <v>67</v>
      </c>
      <c r="E265" s="2" t="s">
        <v>580</v>
      </c>
      <c r="F265" s="14" t="s">
        <v>581</v>
      </c>
      <c r="G265" s="1">
        <v>13706.53</v>
      </c>
      <c r="H265" s="2" t="s">
        <v>582</v>
      </c>
      <c r="I265" s="15">
        <v>0</v>
      </c>
      <c r="J265" s="2" t="s">
        <v>90</v>
      </c>
      <c r="K265" s="4">
        <v>43950</v>
      </c>
      <c r="L265" s="13" t="s">
        <v>528</v>
      </c>
      <c r="M265">
        <f t="shared" si="8"/>
        <v>41</v>
      </c>
      <c r="N265">
        <f t="shared" si="9"/>
        <v>13</v>
      </c>
    </row>
    <row r="266" spans="2:14" x14ac:dyDescent="0.3">
      <c r="B266" s="12">
        <v>43927</v>
      </c>
      <c r="C266" s="13" t="s">
        <v>0</v>
      </c>
      <c r="D266" s="13" t="s">
        <v>67</v>
      </c>
      <c r="E266" s="2" t="s">
        <v>583</v>
      </c>
      <c r="F266" s="14" t="s">
        <v>584</v>
      </c>
      <c r="G266" s="1">
        <v>959.4</v>
      </c>
      <c r="H266" s="2" t="s">
        <v>197</v>
      </c>
      <c r="I266" s="15">
        <v>33500</v>
      </c>
      <c r="J266" s="2" t="s">
        <v>99</v>
      </c>
      <c r="K266" s="4">
        <v>43950</v>
      </c>
      <c r="L266" s="13" t="s">
        <v>528</v>
      </c>
      <c r="M266">
        <f t="shared" si="8"/>
        <v>35</v>
      </c>
      <c r="N266">
        <f t="shared" si="9"/>
        <v>13</v>
      </c>
    </row>
    <row r="267" spans="2:14" x14ac:dyDescent="0.3">
      <c r="B267" s="12">
        <v>43936</v>
      </c>
      <c r="C267" s="13" t="s">
        <v>0</v>
      </c>
      <c r="D267" s="13" t="s">
        <v>6</v>
      </c>
      <c r="E267" s="2" t="s">
        <v>585</v>
      </c>
      <c r="F267" s="14" t="s">
        <v>579</v>
      </c>
      <c r="G267" s="1">
        <v>19300</v>
      </c>
      <c r="H267" s="2" t="s">
        <v>525</v>
      </c>
      <c r="I267" s="15">
        <v>0</v>
      </c>
      <c r="J267" s="2" t="s">
        <v>9</v>
      </c>
      <c r="K267" s="4">
        <v>43950</v>
      </c>
      <c r="L267" s="13" t="s">
        <v>528</v>
      </c>
      <c r="M267">
        <f t="shared" si="8"/>
        <v>10</v>
      </c>
      <c r="N267">
        <f t="shared" si="9"/>
        <v>6</v>
      </c>
    </row>
    <row r="268" spans="2:14" x14ac:dyDescent="0.3">
      <c r="B268" s="12">
        <v>43941</v>
      </c>
      <c r="C268" s="13" t="s">
        <v>96</v>
      </c>
      <c r="D268" s="13" t="s">
        <v>67</v>
      </c>
      <c r="E268" s="2" t="s">
        <v>96</v>
      </c>
      <c r="F268" s="14" t="s">
        <v>586</v>
      </c>
      <c r="G268" s="2">
        <v>900</v>
      </c>
      <c r="H268" s="2" t="s">
        <v>139</v>
      </c>
      <c r="I268" s="15">
        <v>164695</v>
      </c>
      <c r="J268" s="2" t="s">
        <v>99</v>
      </c>
      <c r="K268" s="4">
        <v>43950</v>
      </c>
      <c r="L268" s="27"/>
      <c r="M268">
        <f t="shared" si="8"/>
        <v>35</v>
      </c>
      <c r="N268">
        <f t="shared" si="9"/>
        <v>13</v>
      </c>
    </row>
    <row r="269" spans="2:14" x14ac:dyDescent="0.3">
      <c r="B269" s="12">
        <v>43941</v>
      </c>
      <c r="C269" s="13" t="s">
        <v>96</v>
      </c>
      <c r="D269" s="13" t="s">
        <v>67</v>
      </c>
      <c r="E269" s="2" t="s">
        <v>96</v>
      </c>
      <c r="F269" s="14" t="s">
        <v>586</v>
      </c>
      <c r="G269" s="2">
        <v>900</v>
      </c>
      <c r="H269" s="2" t="s">
        <v>130</v>
      </c>
      <c r="I269" s="18">
        <v>0</v>
      </c>
      <c r="J269" s="2" t="s">
        <v>99</v>
      </c>
      <c r="K269" s="4">
        <v>43950</v>
      </c>
      <c r="L269" s="27"/>
      <c r="M269">
        <f t="shared" si="8"/>
        <v>35</v>
      </c>
      <c r="N269">
        <f t="shared" si="9"/>
        <v>13</v>
      </c>
    </row>
    <row r="270" spans="2:14" x14ac:dyDescent="0.3">
      <c r="B270" s="12">
        <v>43942</v>
      </c>
      <c r="C270" s="13" t="s">
        <v>587</v>
      </c>
      <c r="D270" s="13" t="s">
        <v>67</v>
      </c>
      <c r="E270" s="2" t="s">
        <v>588</v>
      </c>
      <c r="F270" s="14" t="s">
        <v>589</v>
      </c>
      <c r="G270" s="1">
        <v>439.45</v>
      </c>
      <c r="H270" s="2" t="s">
        <v>474</v>
      </c>
      <c r="I270" s="15">
        <v>45639</v>
      </c>
      <c r="J270" s="2" t="s">
        <v>99</v>
      </c>
      <c r="K270" s="4">
        <v>43950</v>
      </c>
      <c r="L270" s="13" t="s">
        <v>528</v>
      </c>
      <c r="M270">
        <f t="shared" si="8"/>
        <v>35</v>
      </c>
      <c r="N270">
        <f t="shared" si="9"/>
        <v>13</v>
      </c>
    </row>
    <row r="271" spans="2:14" x14ac:dyDescent="0.3">
      <c r="B271" s="12">
        <v>43945</v>
      </c>
      <c r="C271" s="13" t="s">
        <v>11</v>
      </c>
      <c r="D271" s="2" t="s">
        <v>26</v>
      </c>
      <c r="E271" s="2" t="s">
        <v>590</v>
      </c>
      <c r="F271" s="14" t="s">
        <v>591</v>
      </c>
      <c r="G271" s="1">
        <f>(1140+307.2+236.8+860.8+8160)*1.15</f>
        <v>12310.519999999999</v>
      </c>
      <c r="H271" s="2" t="s">
        <v>582</v>
      </c>
      <c r="I271" s="15">
        <v>40258</v>
      </c>
      <c r="J271" s="2" t="s">
        <v>131</v>
      </c>
      <c r="K271" s="4">
        <v>43950</v>
      </c>
      <c r="L271" s="13" t="s">
        <v>528</v>
      </c>
      <c r="M271">
        <f t="shared" si="8"/>
        <v>15</v>
      </c>
      <c r="N271">
        <f t="shared" si="9"/>
        <v>1</v>
      </c>
    </row>
    <row r="272" spans="2:14" x14ac:dyDescent="0.3">
      <c r="B272" s="12">
        <v>43945</v>
      </c>
      <c r="C272" s="13" t="s">
        <v>11</v>
      </c>
      <c r="D272" s="13" t="s">
        <v>6</v>
      </c>
      <c r="E272" s="2" t="s">
        <v>592</v>
      </c>
      <c r="F272" s="14" t="s">
        <v>593</v>
      </c>
      <c r="G272" s="1">
        <v>1100.04</v>
      </c>
      <c r="H272" s="2" t="s">
        <v>89</v>
      </c>
      <c r="I272" s="18">
        <v>0</v>
      </c>
      <c r="J272" s="2" t="s">
        <v>52</v>
      </c>
      <c r="K272" s="4">
        <v>43950</v>
      </c>
      <c r="L272" s="13" t="s">
        <v>528</v>
      </c>
      <c r="M272">
        <f t="shared" si="8"/>
        <v>31</v>
      </c>
      <c r="N272">
        <f t="shared" si="9"/>
        <v>6</v>
      </c>
    </row>
    <row r="273" spans="2:14" x14ac:dyDescent="0.3">
      <c r="B273" s="12">
        <v>43945</v>
      </c>
      <c r="C273" s="13" t="s">
        <v>0</v>
      </c>
      <c r="D273" s="13" t="s">
        <v>6</v>
      </c>
      <c r="E273" s="2" t="s">
        <v>594</v>
      </c>
      <c r="F273" s="14" t="s">
        <v>595</v>
      </c>
      <c r="G273" s="1">
        <v>10299.99</v>
      </c>
      <c r="H273" s="2" t="s">
        <v>474</v>
      </c>
      <c r="I273" s="15">
        <v>45985</v>
      </c>
      <c r="J273" s="2" t="s">
        <v>9</v>
      </c>
      <c r="K273" s="4">
        <v>43950</v>
      </c>
      <c r="L273" s="13" t="s">
        <v>528</v>
      </c>
      <c r="M273">
        <f t="shared" si="8"/>
        <v>10</v>
      </c>
      <c r="N273">
        <f t="shared" si="9"/>
        <v>6</v>
      </c>
    </row>
    <row r="274" spans="2:14" x14ac:dyDescent="0.3">
      <c r="B274" s="12">
        <v>43945</v>
      </c>
      <c r="C274" s="13" t="s">
        <v>0</v>
      </c>
      <c r="D274" s="13" t="s">
        <v>6</v>
      </c>
      <c r="E274" s="2" t="s">
        <v>596</v>
      </c>
      <c r="F274" s="14" t="s">
        <v>579</v>
      </c>
      <c r="G274" s="1">
        <v>19300.02</v>
      </c>
      <c r="H274" s="2" t="s">
        <v>527</v>
      </c>
      <c r="I274" s="15">
        <v>40258</v>
      </c>
      <c r="J274" s="2" t="s">
        <v>9</v>
      </c>
      <c r="K274" s="4">
        <v>43950</v>
      </c>
      <c r="L274" s="13" t="s">
        <v>528</v>
      </c>
      <c r="M274">
        <f t="shared" si="8"/>
        <v>10</v>
      </c>
      <c r="N274">
        <f t="shared" si="9"/>
        <v>6</v>
      </c>
    </row>
    <row r="275" spans="2:14" x14ac:dyDescent="0.3">
      <c r="B275" s="12">
        <v>43944</v>
      </c>
      <c r="C275" s="13" t="s">
        <v>0</v>
      </c>
      <c r="D275" s="13" t="s">
        <v>104</v>
      </c>
      <c r="E275" s="2" t="s">
        <v>597</v>
      </c>
      <c r="F275" s="14" t="s">
        <v>598</v>
      </c>
      <c r="G275" s="1">
        <v>2200</v>
      </c>
      <c r="H275" s="2" t="s">
        <v>527</v>
      </c>
      <c r="I275" s="15">
        <v>40258</v>
      </c>
      <c r="J275" s="2" t="s">
        <v>90</v>
      </c>
      <c r="K275" s="4">
        <v>43970</v>
      </c>
      <c r="L275" s="13" t="s">
        <v>528</v>
      </c>
      <c r="M275">
        <f t="shared" si="8"/>
        <v>41</v>
      </c>
      <c r="N275">
        <f t="shared" si="9"/>
        <v>5</v>
      </c>
    </row>
    <row r="276" spans="2:14" x14ac:dyDescent="0.3">
      <c r="B276" s="12">
        <v>43946</v>
      </c>
      <c r="C276" s="13" t="s">
        <v>0</v>
      </c>
      <c r="D276" s="24" t="s">
        <v>1</v>
      </c>
      <c r="E276" s="2" t="s">
        <v>599</v>
      </c>
      <c r="F276" s="14" t="s">
        <v>600</v>
      </c>
      <c r="G276" s="1">
        <f>900*1.15</f>
        <v>1035</v>
      </c>
      <c r="H276" s="2" t="s">
        <v>474</v>
      </c>
      <c r="I276" s="18">
        <v>0</v>
      </c>
      <c r="J276" s="2" t="s">
        <v>5</v>
      </c>
      <c r="K276" s="4">
        <v>43950</v>
      </c>
      <c r="L276" s="13" t="s">
        <v>528</v>
      </c>
      <c r="M276">
        <f t="shared" si="8"/>
        <v>12</v>
      </c>
      <c r="N276">
        <f t="shared" si="9"/>
        <v>2</v>
      </c>
    </row>
    <row r="277" spans="2:14" x14ac:dyDescent="0.3">
      <c r="B277" s="12">
        <v>43946</v>
      </c>
      <c r="C277" s="13" t="s">
        <v>0</v>
      </c>
      <c r="D277" s="24" t="s">
        <v>1</v>
      </c>
      <c r="E277" s="2" t="s">
        <v>599</v>
      </c>
      <c r="F277" s="14" t="s">
        <v>601</v>
      </c>
      <c r="G277" s="1">
        <f>1400*1.15</f>
        <v>1609.9999999999998</v>
      </c>
      <c r="H277" s="2" t="s">
        <v>112</v>
      </c>
      <c r="I277" s="18">
        <v>0</v>
      </c>
      <c r="J277" s="2" t="s">
        <v>5</v>
      </c>
      <c r="K277" s="4">
        <v>43950</v>
      </c>
      <c r="L277" s="13" t="s">
        <v>528</v>
      </c>
      <c r="M277">
        <f t="shared" si="8"/>
        <v>12</v>
      </c>
      <c r="N277">
        <f t="shared" si="9"/>
        <v>2</v>
      </c>
    </row>
    <row r="278" spans="2:14" x14ac:dyDescent="0.3">
      <c r="B278" s="12">
        <v>43946</v>
      </c>
      <c r="C278" s="13" t="s">
        <v>0</v>
      </c>
      <c r="D278" s="24" t="s">
        <v>1</v>
      </c>
      <c r="E278" s="2" t="s">
        <v>602</v>
      </c>
      <c r="F278" s="14" t="s">
        <v>603</v>
      </c>
      <c r="G278" s="1">
        <v>690</v>
      </c>
      <c r="H278" s="2" t="s">
        <v>115</v>
      </c>
      <c r="I278" s="18">
        <v>0</v>
      </c>
      <c r="J278" s="2" t="s">
        <v>5</v>
      </c>
      <c r="K278" s="4">
        <v>43950</v>
      </c>
      <c r="L278" s="13" t="s">
        <v>528</v>
      </c>
      <c r="M278">
        <f t="shared" si="8"/>
        <v>12</v>
      </c>
      <c r="N278">
        <f t="shared" si="9"/>
        <v>2</v>
      </c>
    </row>
    <row r="279" spans="2:14" x14ac:dyDescent="0.3">
      <c r="B279" s="12">
        <v>43946</v>
      </c>
      <c r="C279" s="13" t="s">
        <v>0</v>
      </c>
      <c r="D279" s="24" t="s">
        <v>1</v>
      </c>
      <c r="E279" s="2" t="s">
        <v>604</v>
      </c>
      <c r="F279" s="14" t="s">
        <v>605</v>
      </c>
      <c r="G279" s="1">
        <f>2600*1.15</f>
        <v>2989.9999999999995</v>
      </c>
      <c r="H279" s="2" t="s">
        <v>527</v>
      </c>
      <c r="I279" s="18">
        <v>0</v>
      </c>
      <c r="J279" s="2" t="s">
        <v>5</v>
      </c>
      <c r="K279" s="4">
        <v>43950</v>
      </c>
      <c r="L279" s="13" t="s">
        <v>528</v>
      </c>
      <c r="M279">
        <f t="shared" si="8"/>
        <v>12</v>
      </c>
      <c r="N279">
        <f t="shared" si="9"/>
        <v>2</v>
      </c>
    </row>
    <row r="280" spans="2:14" x14ac:dyDescent="0.3">
      <c r="B280" s="12">
        <v>43950</v>
      </c>
      <c r="C280" s="13" t="s">
        <v>11</v>
      </c>
      <c r="D280" s="13" t="s">
        <v>86</v>
      </c>
      <c r="E280" s="2" t="s">
        <v>606</v>
      </c>
      <c r="F280" s="14" t="s">
        <v>607</v>
      </c>
      <c r="G280" s="1">
        <v>850</v>
      </c>
      <c r="H280" s="2" t="s">
        <v>176</v>
      </c>
      <c r="I280" s="15">
        <v>172172</v>
      </c>
      <c r="J280" s="2" t="s">
        <v>211</v>
      </c>
      <c r="K280" s="4">
        <v>43970</v>
      </c>
      <c r="L280" s="2" t="s">
        <v>528</v>
      </c>
      <c r="M280">
        <f t="shared" si="8"/>
        <v>36</v>
      </c>
      <c r="N280">
        <f t="shared" si="9"/>
        <v>31</v>
      </c>
    </row>
    <row r="281" spans="2:14" x14ac:dyDescent="0.3">
      <c r="B281" s="12">
        <v>43952</v>
      </c>
      <c r="C281" s="13" t="s">
        <v>11</v>
      </c>
      <c r="D281" s="13" t="s">
        <v>26</v>
      </c>
      <c r="E281" s="2" t="s">
        <v>96</v>
      </c>
      <c r="F281" s="14" t="s">
        <v>386</v>
      </c>
      <c r="G281" s="1">
        <v>17238.04</v>
      </c>
      <c r="H281" s="2" t="s">
        <v>387</v>
      </c>
      <c r="I281" s="15">
        <v>0</v>
      </c>
      <c r="J281" s="2" t="s">
        <v>109</v>
      </c>
      <c r="K281" s="3">
        <v>43952</v>
      </c>
      <c r="L281" s="13" t="s">
        <v>531</v>
      </c>
      <c r="M281">
        <f t="shared" si="8"/>
        <v>11</v>
      </c>
      <c r="N281">
        <f t="shared" si="9"/>
        <v>1</v>
      </c>
    </row>
    <row r="282" spans="2:14" x14ac:dyDescent="0.3">
      <c r="B282" s="12">
        <v>43994</v>
      </c>
      <c r="C282" s="13" t="s">
        <v>11</v>
      </c>
      <c r="D282" s="13" t="s">
        <v>12</v>
      </c>
      <c r="E282" s="12" t="s">
        <v>541</v>
      </c>
      <c r="F282" s="14" t="s">
        <v>608</v>
      </c>
      <c r="G282" s="1">
        <v>1495</v>
      </c>
      <c r="H282" s="2" t="s">
        <v>130</v>
      </c>
      <c r="I282" s="15">
        <v>196950</v>
      </c>
      <c r="J282" s="2" t="s">
        <v>103</v>
      </c>
      <c r="K282" s="4">
        <v>44001</v>
      </c>
      <c r="L282" s="13" t="s">
        <v>542</v>
      </c>
      <c r="M282">
        <f t="shared" si="8"/>
        <v>6</v>
      </c>
      <c r="N282">
        <f t="shared" si="9"/>
        <v>3</v>
      </c>
    </row>
    <row r="283" spans="2:14" x14ac:dyDescent="0.3">
      <c r="B283" s="12">
        <v>43994</v>
      </c>
      <c r="C283" s="13" t="s">
        <v>11</v>
      </c>
      <c r="D283" s="13" t="s">
        <v>12</v>
      </c>
      <c r="E283" s="12" t="s">
        <v>541</v>
      </c>
      <c r="F283" s="14" t="s">
        <v>14</v>
      </c>
      <c r="G283" s="1">
        <v>1150</v>
      </c>
      <c r="H283" s="2" t="s">
        <v>130</v>
      </c>
      <c r="I283" s="15">
        <v>196950</v>
      </c>
      <c r="J283" s="2" t="s">
        <v>211</v>
      </c>
      <c r="K283" s="4">
        <v>44001</v>
      </c>
      <c r="L283" s="13" t="s">
        <v>542</v>
      </c>
      <c r="M283">
        <f t="shared" si="8"/>
        <v>36</v>
      </c>
      <c r="N283">
        <f t="shared" si="9"/>
        <v>3</v>
      </c>
    </row>
    <row r="284" spans="2:14" x14ac:dyDescent="0.3">
      <c r="B284" s="12">
        <v>43955</v>
      </c>
      <c r="C284" s="13" t="s">
        <v>0</v>
      </c>
      <c r="D284" s="13" t="s">
        <v>67</v>
      </c>
      <c r="E284" s="2" t="s">
        <v>609</v>
      </c>
      <c r="F284" s="14" t="s">
        <v>610</v>
      </c>
      <c r="G284" s="1">
        <v>2348.25</v>
      </c>
      <c r="H284" s="2" t="s">
        <v>130</v>
      </c>
      <c r="I284" s="15">
        <v>196950</v>
      </c>
      <c r="J284" s="2" t="s">
        <v>90</v>
      </c>
      <c r="K284" s="4">
        <v>43970</v>
      </c>
      <c r="L284" s="2" t="s">
        <v>528</v>
      </c>
      <c r="M284">
        <f t="shared" si="8"/>
        <v>41</v>
      </c>
      <c r="N284">
        <f t="shared" si="9"/>
        <v>13</v>
      </c>
    </row>
    <row r="285" spans="2:14" x14ac:dyDescent="0.3">
      <c r="B285" s="22">
        <v>43955</v>
      </c>
      <c r="C285" s="2" t="s">
        <v>611</v>
      </c>
      <c r="D285" s="13" t="s">
        <v>238</v>
      </c>
      <c r="E285" s="2" t="s">
        <v>612</v>
      </c>
      <c r="F285" s="14" t="s">
        <v>613</v>
      </c>
      <c r="G285" s="1">
        <v>1770.09</v>
      </c>
      <c r="H285" s="2" t="s">
        <v>89</v>
      </c>
      <c r="I285" s="15">
        <v>139651</v>
      </c>
      <c r="J285" s="2" t="s">
        <v>131</v>
      </c>
      <c r="K285" s="4">
        <v>43994</v>
      </c>
      <c r="L285" s="2" t="s">
        <v>614</v>
      </c>
      <c r="M285">
        <f t="shared" si="8"/>
        <v>15</v>
      </c>
      <c r="N285">
        <f t="shared" si="9"/>
        <v>72</v>
      </c>
    </row>
    <row r="286" spans="2:14" x14ac:dyDescent="0.3">
      <c r="B286" s="12">
        <v>43957</v>
      </c>
      <c r="C286" s="13" t="s">
        <v>587</v>
      </c>
      <c r="D286" s="13" t="s">
        <v>104</v>
      </c>
      <c r="E286" s="2" t="s">
        <v>615</v>
      </c>
      <c r="F286" s="14" t="s">
        <v>616</v>
      </c>
      <c r="G286" s="1">
        <v>560</v>
      </c>
      <c r="H286" s="2" t="s">
        <v>111</v>
      </c>
      <c r="I286" s="15">
        <v>190922</v>
      </c>
      <c r="J286" s="2" t="s">
        <v>90</v>
      </c>
      <c r="K286" s="4">
        <v>43970</v>
      </c>
      <c r="L286" s="2" t="s">
        <v>528</v>
      </c>
      <c r="M286">
        <f t="shared" si="8"/>
        <v>41</v>
      </c>
      <c r="N286">
        <f t="shared" si="9"/>
        <v>5</v>
      </c>
    </row>
    <row r="287" spans="2:14" x14ac:dyDescent="0.3">
      <c r="B287" s="12">
        <v>43956</v>
      </c>
      <c r="C287" s="13" t="s">
        <v>0</v>
      </c>
      <c r="D287" s="13" t="s">
        <v>65</v>
      </c>
      <c r="E287" s="2" t="s">
        <v>617</v>
      </c>
      <c r="F287" s="14" t="s">
        <v>618</v>
      </c>
      <c r="G287" s="1">
        <f>2500*1.15</f>
        <v>2875</v>
      </c>
      <c r="H287" s="2" t="s">
        <v>237</v>
      </c>
      <c r="I287" s="18">
        <v>0</v>
      </c>
      <c r="J287" s="2" t="s">
        <v>55</v>
      </c>
      <c r="K287" s="4">
        <v>43994</v>
      </c>
      <c r="L287" s="2" t="s">
        <v>528</v>
      </c>
      <c r="M287">
        <f t="shared" si="8"/>
        <v>1</v>
      </c>
      <c r="N287">
        <f t="shared" si="9"/>
        <v>9</v>
      </c>
    </row>
    <row r="288" spans="2:14" x14ac:dyDescent="0.3">
      <c r="B288" s="12">
        <v>43956</v>
      </c>
      <c r="C288" s="13" t="s">
        <v>0</v>
      </c>
      <c r="D288" s="13" t="s">
        <v>65</v>
      </c>
      <c r="E288" s="2" t="s">
        <v>617</v>
      </c>
      <c r="F288" s="14" t="s">
        <v>619</v>
      </c>
      <c r="G288" s="1">
        <f>2500*1.15</f>
        <v>2875</v>
      </c>
      <c r="H288" s="2" t="s">
        <v>139</v>
      </c>
      <c r="I288" s="18">
        <v>0</v>
      </c>
      <c r="J288" s="2" t="s">
        <v>55</v>
      </c>
      <c r="K288" s="4">
        <v>43994</v>
      </c>
      <c r="L288" s="2" t="s">
        <v>528</v>
      </c>
      <c r="M288">
        <f t="shared" si="8"/>
        <v>1</v>
      </c>
      <c r="N288">
        <f t="shared" si="9"/>
        <v>9</v>
      </c>
    </row>
    <row r="289" spans="2:14" x14ac:dyDescent="0.3">
      <c r="B289" s="12">
        <v>43956</v>
      </c>
      <c r="C289" s="13" t="s">
        <v>0</v>
      </c>
      <c r="D289" s="13" t="s">
        <v>65</v>
      </c>
      <c r="E289" s="2" t="s">
        <v>617</v>
      </c>
      <c r="F289" s="14" t="s">
        <v>620</v>
      </c>
      <c r="G289" s="1">
        <f>4500*1.15</f>
        <v>5175</v>
      </c>
      <c r="H289" s="2" t="s">
        <v>101</v>
      </c>
      <c r="I289" s="18">
        <v>0</v>
      </c>
      <c r="J289" s="2" t="s">
        <v>55</v>
      </c>
      <c r="K289" s="4">
        <v>43994</v>
      </c>
      <c r="L289" s="2" t="s">
        <v>528</v>
      </c>
      <c r="M289">
        <f t="shared" si="8"/>
        <v>1</v>
      </c>
      <c r="N289">
        <f t="shared" si="9"/>
        <v>9</v>
      </c>
    </row>
    <row r="290" spans="2:14" x14ac:dyDescent="0.3">
      <c r="B290" s="12">
        <v>43956</v>
      </c>
      <c r="C290" s="13" t="s">
        <v>0</v>
      </c>
      <c r="D290" s="13" t="s">
        <v>65</v>
      </c>
      <c r="E290" s="2" t="s">
        <v>621</v>
      </c>
      <c r="F290" s="14" t="s">
        <v>622</v>
      </c>
      <c r="G290" s="1">
        <v>1725</v>
      </c>
      <c r="H290" s="2" t="s">
        <v>4</v>
      </c>
      <c r="I290" s="15">
        <v>107400</v>
      </c>
      <c r="J290" s="2" t="s">
        <v>55</v>
      </c>
      <c r="K290" s="4">
        <v>43994</v>
      </c>
      <c r="L290" s="2" t="s">
        <v>528</v>
      </c>
      <c r="M290">
        <f t="shared" si="8"/>
        <v>1</v>
      </c>
      <c r="N290">
        <f t="shared" si="9"/>
        <v>9</v>
      </c>
    </row>
    <row r="291" spans="2:14" x14ac:dyDescent="0.3">
      <c r="B291" s="12">
        <v>43994</v>
      </c>
      <c r="C291" s="13" t="s">
        <v>11</v>
      </c>
      <c r="D291" s="2" t="s">
        <v>12</v>
      </c>
      <c r="E291" s="12" t="s">
        <v>541</v>
      </c>
      <c r="F291" s="25" t="s">
        <v>623</v>
      </c>
      <c r="G291" s="1">
        <f>(750+2200+460)</f>
        <v>3410</v>
      </c>
      <c r="H291" s="2" t="s">
        <v>551</v>
      </c>
      <c r="I291" s="23">
        <v>191605</v>
      </c>
      <c r="J291" s="2" t="s">
        <v>211</v>
      </c>
      <c r="K291" s="4">
        <v>44001</v>
      </c>
      <c r="L291" s="13" t="s">
        <v>542</v>
      </c>
      <c r="M291">
        <f t="shared" si="8"/>
        <v>36</v>
      </c>
      <c r="N291">
        <f t="shared" si="9"/>
        <v>3</v>
      </c>
    </row>
    <row r="292" spans="2:14" x14ac:dyDescent="0.3">
      <c r="B292" s="12">
        <v>43994</v>
      </c>
      <c r="C292" s="13" t="s">
        <v>11</v>
      </c>
      <c r="D292" s="13" t="s">
        <v>12</v>
      </c>
      <c r="E292" s="12" t="s">
        <v>541</v>
      </c>
      <c r="F292" s="14" t="s">
        <v>624</v>
      </c>
      <c r="G292" s="1">
        <v>5500</v>
      </c>
      <c r="H292" s="2" t="s">
        <v>4</v>
      </c>
      <c r="I292" s="15">
        <v>107400</v>
      </c>
      <c r="J292" s="2" t="s">
        <v>103</v>
      </c>
      <c r="K292" s="4">
        <v>44001</v>
      </c>
      <c r="L292" s="13" t="s">
        <v>542</v>
      </c>
      <c r="M292">
        <f t="shared" si="8"/>
        <v>6</v>
      </c>
      <c r="N292">
        <f t="shared" si="9"/>
        <v>3</v>
      </c>
    </row>
    <row r="293" spans="2:14" x14ac:dyDescent="0.3">
      <c r="B293" s="12">
        <v>43994</v>
      </c>
      <c r="C293" s="13" t="s">
        <v>11</v>
      </c>
      <c r="D293" s="13" t="s">
        <v>12</v>
      </c>
      <c r="E293" s="12" t="s">
        <v>541</v>
      </c>
      <c r="F293" s="14" t="s">
        <v>625</v>
      </c>
      <c r="G293" s="1">
        <v>1187</v>
      </c>
      <c r="H293" s="2" t="s">
        <v>4</v>
      </c>
      <c r="I293" s="15">
        <v>107400</v>
      </c>
      <c r="J293" s="2" t="s">
        <v>211</v>
      </c>
      <c r="K293" s="4">
        <v>44001</v>
      </c>
      <c r="L293" s="13" t="s">
        <v>542</v>
      </c>
      <c r="M293">
        <f t="shared" si="8"/>
        <v>36</v>
      </c>
      <c r="N293">
        <f t="shared" si="9"/>
        <v>3</v>
      </c>
    </row>
    <row r="294" spans="2:14" ht="28.8" x14ac:dyDescent="0.3">
      <c r="B294" s="22">
        <v>43959</v>
      </c>
      <c r="C294" s="2" t="s">
        <v>0</v>
      </c>
      <c r="D294" s="2" t="s">
        <v>104</v>
      </c>
      <c r="E294" s="2" t="s">
        <v>626</v>
      </c>
      <c r="F294" s="25" t="s">
        <v>627</v>
      </c>
      <c r="G294" s="1">
        <v>3220</v>
      </c>
      <c r="H294" s="2" t="s">
        <v>551</v>
      </c>
      <c r="I294" s="23">
        <v>191605</v>
      </c>
      <c r="J294" s="2" t="s">
        <v>121</v>
      </c>
      <c r="K294" s="3">
        <v>43970</v>
      </c>
      <c r="L294" s="2" t="s">
        <v>528</v>
      </c>
      <c r="M294">
        <f t="shared" si="8"/>
        <v>39</v>
      </c>
      <c r="N294">
        <f t="shared" si="9"/>
        <v>5</v>
      </c>
    </row>
    <row r="295" spans="2:14" ht="28.8" x14ac:dyDescent="0.3">
      <c r="B295" s="22">
        <v>43959</v>
      </c>
      <c r="C295" s="2" t="s">
        <v>0</v>
      </c>
      <c r="D295" s="13" t="s">
        <v>238</v>
      </c>
      <c r="E295" s="2" t="s">
        <v>628</v>
      </c>
      <c r="F295" s="25" t="s">
        <v>629</v>
      </c>
      <c r="G295" s="1">
        <v>11159.52</v>
      </c>
      <c r="H295" s="2" t="s">
        <v>551</v>
      </c>
      <c r="I295" s="23">
        <v>191605</v>
      </c>
      <c r="J295" s="2" t="s">
        <v>121</v>
      </c>
      <c r="K295" s="3">
        <v>43970</v>
      </c>
      <c r="L295" s="2" t="s">
        <v>528</v>
      </c>
      <c r="M295">
        <f t="shared" si="8"/>
        <v>39</v>
      </c>
      <c r="N295">
        <f t="shared" si="9"/>
        <v>72</v>
      </c>
    </row>
    <row r="296" spans="2:14" x14ac:dyDescent="0.3">
      <c r="B296" s="22">
        <v>43962</v>
      </c>
      <c r="C296" s="2" t="s">
        <v>11</v>
      </c>
      <c r="D296" s="25" t="s">
        <v>26</v>
      </c>
      <c r="E296" s="2" t="s">
        <v>630</v>
      </c>
      <c r="F296" s="25" t="s">
        <v>631</v>
      </c>
      <c r="G296" s="1">
        <v>3154.68</v>
      </c>
      <c r="H296" s="2" t="s">
        <v>111</v>
      </c>
      <c r="I296" s="23">
        <v>190922</v>
      </c>
      <c r="J296" s="2" t="s">
        <v>90</v>
      </c>
      <c r="K296" s="3">
        <v>43970</v>
      </c>
      <c r="L296" s="2" t="s">
        <v>528</v>
      </c>
      <c r="M296">
        <f t="shared" si="8"/>
        <v>41</v>
      </c>
      <c r="N296">
        <f t="shared" si="9"/>
        <v>1</v>
      </c>
    </row>
    <row r="297" spans="2:14" x14ac:dyDescent="0.3">
      <c r="B297" s="12">
        <v>43959</v>
      </c>
      <c r="C297" s="2" t="s">
        <v>0</v>
      </c>
      <c r="D297" s="24" t="s">
        <v>1</v>
      </c>
      <c r="E297" s="2" t="s">
        <v>632</v>
      </c>
      <c r="F297" s="14" t="s">
        <v>633</v>
      </c>
      <c r="G297" s="1">
        <f>(1600+300+450+1200+3200)*1.15</f>
        <v>7762.4999999999991</v>
      </c>
      <c r="H297" s="2" t="s">
        <v>89</v>
      </c>
      <c r="I297" s="15">
        <v>139651</v>
      </c>
      <c r="J297" s="2" t="s">
        <v>5</v>
      </c>
      <c r="K297" s="3">
        <v>43970</v>
      </c>
      <c r="L297" s="2" t="s">
        <v>528</v>
      </c>
      <c r="M297">
        <f t="shared" si="8"/>
        <v>12</v>
      </c>
      <c r="N297">
        <f t="shared" si="9"/>
        <v>2</v>
      </c>
    </row>
    <row r="298" spans="2:14" x14ac:dyDescent="0.3">
      <c r="B298" s="12">
        <v>43959</v>
      </c>
      <c r="C298" s="2" t="s">
        <v>0</v>
      </c>
      <c r="D298" s="24" t="s">
        <v>1</v>
      </c>
      <c r="E298" s="2" t="s">
        <v>634</v>
      </c>
      <c r="F298" s="14" t="s">
        <v>635</v>
      </c>
      <c r="G298" s="1">
        <v>2070</v>
      </c>
      <c r="H298" s="2" t="s">
        <v>111</v>
      </c>
      <c r="I298" s="15">
        <v>190922</v>
      </c>
      <c r="J298" s="2" t="s">
        <v>5</v>
      </c>
      <c r="K298" s="3">
        <v>43970</v>
      </c>
      <c r="L298" s="2" t="s">
        <v>528</v>
      </c>
      <c r="M298">
        <f t="shared" si="8"/>
        <v>12</v>
      </c>
      <c r="N298">
        <f t="shared" si="9"/>
        <v>2</v>
      </c>
    </row>
    <row r="299" spans="2:14" x14ac:dyDescent="0.3">
      <c r="B299" s="12">
        <v>43959</v>
      </c>
      <c r="C299" s="2" t="s">
        <v>0</v>
      </c>
      <c r="D299" s="24" t="s">
        <v>1</v>
      </c>
      <c r="E299" s="2" t="s">
        <v>636</v>
      </c>
      <c r="F299" s="14" t="s">
        <v>637</v>
      </c>
      <c r="G299" s="1">
        <f>(800)*1.15</f>
        <v>919.99999999999989</v>
      </c>
      <c r="H299" s="2" t="s">
        <v>176</v>
      </c>
      <c r="I299" s="15">
        <v>172172</v>
      </c>
      <c r="J299" s="2" t="s">
        <v>5</v>
      </c>
      <c r="K299" s="3">
        <v>43970</v>
      </c>
      <c r="L299" s="2" t="s">
        <v>528</v>
      </c>
      <c r="M299">
        <f t="shared" si="8"/>
        <v>12</v>
      </c>
      <c r="N299">
        <f t="shared" si="9"/>
        <v>2</v>
      </c>
    </row>
    <row r="300" spans="2:14" x14ac:dyDescent="0.3">
      <c r="B300" s="12">
        <v>43959</v>
      </c>
      <c r="C300" s="2" t="s">
        <v>0</v>
      </c>
      <c r="D300" s="24" t="s">
        <v>1</v>
      </c>
      <c r="E300" s="2" t="s">
        <v>636</v>
      </c>
      <c r="F300" s="14" t="s">
        <v>638</v>
      </c>
      <c r="G300" s="1">
        <f>1700*1.15</f>
        <v>1954.9999999999998</v>
      </c>
      <c r="H300" s="2" t="s">
        <v>130</v>
      </c>
      <c r="I300" s="15">
        <v>196950</v>
      </c>
      <c r="J300" s="2" t="s">
        <v>5</v>
      </c>
      <c r="K300" s="3">
        <v>43970</v>
      </c>
      <c r="L300" s="2" t="s">
        <v>528</v>
      </c>
      <c r="M300">
        <f t="shared" si="8"/>
        <v>12</v>
      </c>
      <c r="N300">
        <f t="shared" si="9"/>
        <v>2</v>
      </c>
    </row>
    <row r="301" spans="2:14" x14ac:dyDescent="0.3">
      <c r="B301" s="22">
        <v>43962</v>
      </c>
      <c r="C301" s="2" t="s">
        <v>11</v>
      </c>
      <c r="D301" s="2" t="s">
        <v>26</v>
      </c>
      <c r="E301" s="2" t="s">
        <v>639</v>
      </c>
      <c r="F301" s="25" t="s">
        <v>640</v>
      </c>
      <c r="G301" s="1">
        <v>2831</v>
      </c>
      <c r="H301" s="2" t="s">
        <v>4</v>
      </c>
      <c r="I301" s="23">
        <v>107400</v>
      </c>
      <c r="J301" s="2" t="s">
        <v>131</v>
      </c>
      <c r="K301" s="3">
        <v>43970</v>
      </c>
      <c r="L301" s="2" t="s">
        <v>528</v>
      </c>
      <c r="M301">
        <f t="shared" si="8"/>
        <v>15</v>
      </c>
      <c r="N301">
        <f t="shared" si="9"/>
        <v>1</v>
      </c>
    </row>
    <row r="302" spans="2:14" x14ac:dyDescent="0.3">
      <c r="B302" s="22">
        <v>43963</v>
      </c>
      <c r="C302" s="2" t="s">
        <v>0</v>
      </c>
      <c r="D302" s="13" t="s">
        <v>238</v>
      </c>
      <c r="E302" s="2" t="s">
        <v>628</v>
      </c>
      <c r="F302" s="25" t="s">
        <v>641</v>
      </c>
      <c r="G302" s="1">
        <v>1389.73</v>
      </c>
      <c r="H302" s="2" t="s">
        <v>551</v>
      </c>
      <c r="I302" s="23">
        <v>191605</v>
      </c>
      <c r="J302" s="2" t="s">
        <v>90</v>
      </c>
      <c r="K302" s="3">
        <v>43970</v>
      </c>
      <c r="L302" s="2" t="s">
        <v>528</v>
      </c>
      <c r="M302">
        <f t="shared" si="8"/>
        <v>41</v>
      </c>
      <c r="N302">
        <f t="shared" si="9"/>
        <v>72</v>
      </c>
    </row>
    <row r="303" spans="2:14" x14ac:dyDescent="0.3">
      <c r="B303" s="22">
        <v>43966</v>
      </c>
      <c r="C303" s="2" t="s">
        <v>642</v>
      </c>
      <c r="D303" s="13" t="s">
        <v>238</v>
      </c>
      <c r="E303" s="2" t="s">
        <v>643</v>
      </c>
      <c r="F303" s="25" t="s">
        <v>644</v>
      </c>
      <c r="G303" s="1">
        <v>2755.38</v>
      </c>
      <c r="H303" s="2" t="s">
        <v>551</v>
      </c>
      <c r="I303" s="23">
        <v>191605</v>
      </c>
      <c r="J303" s="2" t="s">
        <v>90</v>
      </c>
      <c r="K303" s="3" t="s">
        <v>528</v>
      </c>
      <c r="L303" s="12" t="s">
        <v>528</v>
      </c>
      <c r="M303">
        <f t="shared" si="8"/>
        <v>41</v>
      </c>
      <c r="N303">
        <f t="shared" si="9"/>
        <v>72</v>
      </c>
    </row>
    <row r="304" spans="2:14" x14ac:dyDescent="0.3">
      <c r="B304" s="12">
        <v>43965</v>
      </c>
      <c r="C304" s="2" t="s">
        <v>0</v>
      </c>
      <c r="D304" s="24" t="s">
        <v>1</v>
      </c>
      <c r="E304" s="2" t="s">
        <v>645</v>
      </c>
      <c r="F304" s="14" t="s">
        <v>646</v>
      </c>
      <c r="G304" s="1">
        <v>419.21</v>
      </c>
      <c r="H304" s="2" t="s">
        <v>546</v>
      </c>
      <c r="I304" s="15">
        <v>0</v>
      </c>
      <c r="J304" s="2" t="s">
        <v>5</v>
      </c>
      <c r="K304" s="3">
        <v>43970</v>
      </c>
      <c r="L304" s="2" t="s">
        <v>528</v>
      </c>
      <c r="M304">
        <f t="shared" si="8"/>
        <v>12</v>
      </c>
      <c r="N304">
        <f t="shared" si="9"/>
        <v>2</v>
      </c>
    </row>
    <row r="305" spans="2:14" x14ac:dyDescent="0.3">
      <c r="B305" s="22">
        <v>43969</v>
      </c>
      <c r="C305" s="2" t="s">
        <v>11</v>
      </c>
      <c r="D305" s="2" t="s">
        <v>26</v>
      </c>
      <c r="E305" s="2" t="s">
        <v>647</v>
      </c>
      <c r="F305" s="25" t="s">
        <v>569</v>
      </c>
      <c r="G305" s="1">
        <v>2813.42</v>
      </c>
      <c r="H305" s="2" t="s">
        <v>4</v>
      </c>
      <c r="I305" s="23">
        <v>108475</v>
      </c>
      <c r="J305" s="2" t="s">
        <v>56</v>
      </c>
      <c r="K305" s="3">
        <v>43970</v>
      </c>
      <c r="L305" s="2" t="s">
        <v>528</v>
      </c>
      <c r="M305">
        <f t="shared" si="8"/>
        <v>2</v>
      </c>
      <c r="N305">
        <f t="shared" si="9"/>
        <v>1</v>
      </c>
    </row>
    <row r="306" spans="2:14" x14ac:dyDescent="0.3">
      <c r="B306" s="22">
        <v>43994</v>
      </c>
      <c r="C306" s="2" t="s">
        <v>11</v>
      </c>
      <c r="D306" s="2" t="s">
        <v>12</v>
      </c>
      <c r="E306" s="2" t="s">
        <v>648</v>
      </c>
      <c r="F306" s="25" t="s">
        <v>102</v>
      </c>
      <c r="G306" s="1">
        <v>460</v>
      </c>
      <c r="H306" s="2" t="s">
        <v>144</v>
      </c>
      <c r="I306" s="23">
        <v>115560</v>
      </c>
      <c r="J306" s="2" t="s">
        <v>103</v>
      </c>
      <c r="K306" s="4">
        <v>44001</v>
      </c>
      <c r="L306" s="13" t="s">
        <v>649</v>
      </c>
      <c r="M306">
        <f t="shared" si="8"/>
        <v>6</v>
      </c>
      <c r="N306">
        <f t="shared" si="9"/>
        <v>3</v>
      </c>
    </row>
    <row r="307" spans="2:14" x14ac:dyDescent="0.3">
      <c r="B307" s="22">
        <v>43994</v>
      </c>
      <c r="C307" s="2" t="s">
        <v>11</v>
      </c>
      <c r="D307" s="2" t="s">
        <v>12</v>
      </c>
      <c r="E307" s="2" t="s">
        <v>648</v>
      </c>
      <c r="F307" s="25" t="s">
        <v>650</v>
      </c>
      <c r="G307" s="1">
        <f>(2700+1800)*1.15</f>
        <v>5175</v>
      </c>
      <c r="H307" s="2" t="s">
        <v>144</v>
      </c>
      <c r="I307" s="23">
        <v>115560</v>
      </c>
      <c r="J307" s="2" t="s">
        <v>29</v>
      </c>
      <c r="K307" s="4">
        <v>44001</v>
      </c>
      <c r="L307" s="13" t="s">
        <v>649</v>
      </c>
      <c r="M307">
        <f t="shared" si="8"/>
        <v>5</v>
      </c>
      <c r="N307">
        <f t="shared" si="9"/>
        <v>3</v>
      </c>
    </row>
    <row r="308" spans="2:14" x14ac:dyDescent="0.3">
      <c r="B308" s="12">
        <v>43973</v>
      </c>
      <c r="C308" s="13" t="s">
        <v>651</v>
      </c>
      <c r="D308" s="13" t="s">
        <v>104</v>
      </c>
      <c r="E308" s="2" t="s">
        <v>652</v>
      </c>
      <c r="F308" s="14" t="s">
        <v>653</v>
      </c>
      <c r="G308" s="1">
        <v>1530</v>
      </c>
      <c r="H308" s="2" t="s">
        <v>197</v>
      </c>
      <c r="I308" s="15">
        <v>38502</v>
      </c>
      <c r="J308" s="2" t="s">
        <v>121</v>
      </c>
      <c r="K308" s="4">
        <v>43994</v>
      </c>
      <c r="L308" s="2" t="s">
        <v>528</v>
      </c>
      <c r="M308">
        <f t="shared" si="8"/>
        <v>39</v>
      </c>
      <c r="N308">
        <f t="shared" si="9"/>
        <v>5</v>
      </c>
    </row>
    <row r="309" spans="2:14" x14ac:dyDescent="0.3">
      <c r="B309" s="12">
        <v>43973</v>
      </c>
      <c r="C309" s="13" t="s">
        <v>651</v>
      </c>
      <c r="D309" s="13" t="s">
        <v>104</v>
      </c>
      <c r="E309" s="2" t="s">
        <v>654</v>
      </c>
      <c r="F309" s="14" t="s">
        <v>655</v>
      </c>
      <c r="G309" s="1">
        <v>800</v>
      </c>
      <c r="H309" s="2" t="s">
        <v>197</v>
      </c>
      <c r="I309" s="15">
        <v>38502</v>
      </c>
      <c r="J309" s="2" t="s">
        <v>121</v>
      </c>
      <c r="K309" s="4">
        <v>43994</v>
      </c>
      <c r="L309" s="2" t="s">
        <v>528</v>
      </c>
      <c r="M309">
        <f t="shared" si="8"/>
        <v>39</v>
      </c>
      <c r="N309">
        <f t="shared" si="9"/>
        <v>5</v>
      </c>
    </row>
    <row r="310" spans="2:14" x14ac:dyDescent="0.3">
      <c r="B310" s="12">
        <v>43973</v>
      </c>
      <c r="C310" s="13" t="s">
        <v>656</v>
      </c>
      <c r="D310" s="13" t="s">
        <v>6</v>
      </c>
      <c r="E310" s="2" t="s">
        <v>657</v>
      </c>
      <c r="F310" s="14" t="s">
        <v>658</v>
      </c>
      <c r="G310" s="26">
        <v>23000.03</v>
      </c>
      <c r="H310" s="2" t="s">
        <v>144</v>
      </c>
      <c r="I310" s="15">
        <v>115560</v>
      </c>
      <c r="J310" s="2" t="s">
        <v>9</v>
      </c>
      <c r="K310" s="4">
        <v>43994</v>
      </c>
      <c r="L310" s="2" t="s">
        <v>528</v>
      </c>
      <c r="M310">
        <f t="shared" si="8"/>
        <v>10</v>
      </c>
      <c r="N310">
        <f t="shared" si="9"/>
        <v>6</v>
      </c>
    </row>
    <row r="311" spans="2:14" x14ac:dyDescent="0.3">
      <c r="B311" s="12">
        <v>43976</v>
      </c>
      <c r="C311" s="2" t="s">
        <v>11</v>
      </c>
      <c r="D311" s="2" t="s">
        <v>26</v>
      </c>
      <c r="E311" s="2" t="s">
        <v>659</v>
      </c>
      <c r="F311" s="25" t="s">
        <v>660</v>
      </c>
      <c r="G311" s="1">
        <v>3282.56</v>
      </c>
      <c r="H311" s="2" t="s">
        <v>139</v>
      </c>
      <c r="I311" s="15">
        <v>168823</v>
      </c>
      <c r="J311" s="2" t="s">
        <v>90</v>
      </c>
      <c r="K311" s="4">
        <v>43994</v>
      </c>
      <c r="L311" s="2" t="s">
        <v>528</v>
      </c>
      <c r="M311">
        <f t="shared" si="8"/>
        <v>41</v>
      </c>
      <c r="N311">
        <f t="shared" si="9"/>
        <v>1</v>
      </c>
    </row>
    <row r="312" spans="2:14" x14ac:dyDescent="0.3">
      <c r="B312" s="22">
        <v>43994</v>
      </c>
      <c r="C312" s="2" t="s">
        <v>11</v>
      </c>
      <c r="D312" s="2" t="s">
        <v>12</v>
      </c>
      <c r="E312" s="2" t="s">
        <v>648</v>
      </c>
      <c r="F312" s="25" t="s">
        <v>661</v>
      </c>
      <c r="G312" s="1">
        <v>2070</v>
      </c>
      <c r="H312" s="2" t="s">
        <v>139</v>
      </c>
      <c r="I312" s="23">
        <v>168823</v>
      </c>
      <c r="J312" s="2" t="s">
        <v>29</v>
      </c>
      <c r="K312" s="4">
        <v>44001</v>
      </c>
      <c r="L312" s="13" t="s">
        <v>649</v>
      </c>
      <c r="M312">
        <f t="shared" si="8"/>
        <v>5</v>
      </c>
      <c r="N312">
        <f t="shared" si="9"/>
        <v>3</v>
      </c>
    </row>
    <row r="313" spans="2:14" x14ac:dyDescent="0.3">
      <c r="B313" s="22">
        <v>43994</v>
      </c>
      <c r="C313" s="2" t="s">
        <v>11</v>
      </c>
      <c r="D313" s="2" t="s">
        <v>12</v>
      </c>
      <c r="E313" s="2" t="s">
        <v>648</v>
      </c>
      <c r="F313" s="25" t="s">
        <v>662</v>
      </c>
      <c r="G313" s="1">
        <v>920</v>
      </c>
      <c r="H313" s="2" t="s">
        <v>139</v>
      </c>
      <c r="I313" s="23">
        <v>168823</v>
      </c>
      <c r="J313" s="2" t="s">
        <v>118</v>
      </c>
      <c r="K313" s="4">
        <v>44001</v>
      </c>
      <c r="L313" s="13" t="s">
        <v>649</v>
      </c>
      <c r="M313">
        <f t="shared" si="8"/>
        <v>33</v>
      </c>
      <c r="N313">
        <f t="shared" si="9"/>
        <v>3</v>
      </c>
    </row>
    <row r="314" spans="2:14" x14ac:dyDescent="0.3">
      <c r="B314" s="22">
        <v>43994</v>
      </c>
      <c r="C314" s="2" t="s">
        <v>11</v>
      </c>
      <c r="D314" s="2" t="s">
        <v>12</v>
      </c>
      <c r="E314" s="2" t="s">
        <v>648</v>
      </c>
      <c r="F314" s="25" t="s">
        <v>663</v>
      </c>
      <c r="G314" s="1">
        <v>500</v>
      </c>
      <c r="H314" s="2" t="s">
        <v>95</v>
      </c>
      <c r="I314" s="23">
        <v>199709</v>
      </c>
      <c r="J314" s="2" t="s">
        <v>103</v>
      </c>
      <c r="K314" s="4">
        <v>44001</v>
      </c>
      <c r="L314" s="13" t="s">
        <v>649</v>
      </c>
      <c r="M314">
        <f t="shared" si="8"/>
        <v>6</v>
      </c>
      <c r="N314">
        <f t="shared" si="9"/>
        <v>3</v>
      </c>
    </row>
    <row r="315" spans="2:14" x14ac:dyDescent="0.3">
      <c r="B315" s="12">
        <v>43981</v>
      </c>
      <c r="C315" s="2" t="s">
        <v>11</v>
      </c>
      <c r="D315" s="2" t="s">
        <v>26</v>
      </c>
      <c r="E315" s="2" t="s">
        <v>664</v>
      </c>
      <c r="F315" s="14" t="s">
        <v>665</v>
      </c>
      <c r="G315" s="1">
        <v>9405.6</v>
      </c>
      <c r="H315" s="2" t="s">
        <v>95</v>
      </c>
      <c r="I315" s="15">
        <v>199709</v>
      </c>
      <c r="J315" s="2" t="s">
        <v>63</v>
      </c>
      <c r="K315" s="4">
        <v>43994</v>
      </c>
      <c r="L315" s="2" t="s">
        <v>528</v>
      </c>
      <c r="M315">
        <f t="shared" si="8"/>
        <v>16</v>
      </c>
      <c r="N315">
        <f t="shared" si="9"/>
        <v>1</v>
      </c>
    </row>
    <row r="316" spans="2:14" x14ac:dyDescent="0.3">
      <c r="B316" s="12">
        <v>43983</v>
      </c>
      <c r="C316" s="2" t="s">
        <v>11</v>
      </c>
      <c r="D316" s="2" t="s">
        <v>26</v>
      </c>
      <c r="E316" s="2" t="s">
        <v>666</v>
      </c>
      <c r="F316" s="14" t="s">
        <v>386</v>
      </c>
      <c r="G316" s="1">
        <v>17238.04</v>
      </c>
      <c r="H316" s="2" t="s">
        <v>387</v>
      </c>
      <c r="I316" s="15">
        <v>0</v>
      </c>
      <c r="J316" s="2" t="s">
        <v>109</v>
      </c>
      <c r="K316" s="3">
        <v>43985</v>
      </c>
      <c r="L316" s="13" t="s">
        <v>531</v>
      </c>
      <c r="M316">
        <f t="shared" si="8"/>
        <v>11</v>
      </c>
      <c r="N316">
        <f t="shared" si="9"/>
        <v>1</v>
      </c>
    </row>
    <row r="317" spans="2:14" ht="28.8" x14ac:dyDescent="0.3">
      <c r="B317" s="22">
        <v>43983</v>
      </c>
      <c r="C317" s="2" t="s">
        <v>0</v>
      </c>
      <c r="D317" s="2" t="s">
        <v>104</v>
      </c>
      <c r="E317" s="2" t="s">
        <v>667</v>
      </c>
      <c r="F317" s="25" t="s">
        <v>668</v>
      </c>
      <c r="G317" s="1">
        <v>3080</v>
      </c>
      <c r="H317" s="2" t="s">
        <v>95</v>
      </c>
      <c r="I317" s="23">
        <v>199709</v>
      </c>
      <c r="J317" s="2" t="s">
        <v>45</v>
      </c>
      <c r="K317" s="4">
        <v>43994</v>
      </c>
      <c r="L317" s="2" t="s">
        <v>528</v>
      </c>
      <c r="M317">
        <f t="shared" si="8"/>
        <v>17</v>
      </c>
      <c r="N317">
        <f t="shared" si="9"/>
        <v>5</v>
      </c>
    </row>
    <row r="318" spans="2:14" x14ac:dyDescent="0.3">
      <c r="B318" s="22">
        <v>43994</v>
      </c>
      <c r="C318" s="2" t="s">
        <v>11</v>
      </c>
      <c r="D318" s="2" t="s">
        <v>12</v>
      </c>
      <c r="E318" s="2" t="s">
        <v>648</v>
      </c>
      <c r="F318" s="25" t="s">
        <v>669</v>
      </c>
      <c r="G318" s="1">
        <v>2990</v>
      </c>
      <c r="H318" s="2" t="s">
        <v>181</v>
      </c>
      <c r="I318" s="23">
        <v>176968</v>
      </c>
      <c r="J318" s="2" t="s">
        <v>149</v>
      </c>
      <c r="K318" s="4">
        <v>44001</v>
      </c>
      <c r="L318" s="13" t="s">
        <v>649</v>
      </c>
      <c r="M318">
        <f t="shared" si="8"/>
        <v>37</v>
      </c>
      <c r="N318">
        <f t="shared" si="9"/>
        <v>3</v>
      </c>
    </row>
    <row r="319" spans="2:14" x14ac:dyDescent="0.3">
      <c r="B319" s="12">
        <v>43976</v>
      </c>
      <c r="C319" s="2" t="s">
        <v>0</v>
      </c>
      <c r="D319" s="24" t="s">
        <v>1</v>
      </c>
      <c r="E319" s="2" t="s">
        <v>670</v>
      </c>
      <c r="F319" s="14" t="s">
        <v>3</v>
      </c>
      <c r="G319" s="1">
        <f>2400*1.15</f>
        <v>2760</v>
      </c>
      <c r="H319" s="2" t="s">
        <v>4</v>
      </c>
      <c r="I319" s="23">
        <v>107463</v>
      </c>
      <c r="J319" s="2" t="s">
        <v>5</v>
      </c>
      <c r="K319" s="4">
        <v>43994</v>
      </c>
      <c r="L319" s="2" t="s">
        <v>528</v>
      </c>
      <c r="M319">
        <f t="shared" si="8"/>
        <v>12</v>
      </c>
      <c r="N319">
        <f t="shared" si="9"/>
        <v>2</v>
      </c>
    </row>
    <row r="320" spans="2:14" x14ac:dyDescent="0.3">
      <c r="B320" s="12">
        <v>43976</v>
      </c>
      <c r="C320" s="2" t="s">
        <v>0</v>
      </c>
      <c r="D320" s="24" t="s">
        <v>1</v>
      </c>
      <c r="E320" s="2" t="s">
        <v>671</v>
      </c>
      <c r="F320" s="14" t="s">
        <v>672</v>
      </c>
      <c r="G320" s="1">
        <f>5500*1.15</f>
        <v>6324.9999999999991</v>
      </c>
      <c r="H320" s="2" t="s">
        <v>551</v>
      </c>
      <c r="I320" s="23">
        <v>191605</v>
      </c>
      <c r="J320" s="2" t="s">
        <v>5</v>
      </c>
      <c r="K320" s="4">
        <v>43994</v>
      </c>
      <c r="L320" s="2" t="s">
        <v>528</v>
      </c>
      <c r="M320">
        <f t="shared" si="8"/>
        <v>12</v>
      </c>
      <c r="N320">
        <f t="shared" si="9"/>
        <v>2</v>
      </c>
    </row>
    <row r="321" spans="2:14" x14ac:dyDescent="0.3">
      <c r="B321" s="12">
        <v>43976</v>
      </c>
      <c r="C321" s="2" t="s">
        <v>0</v>
      </c>
      <c r="D321" s="24" t="s">
        <v>1</v>
      </c>
      <c r="E321" s="2" t="s">
        <v>673</v>
      </c>
      <c r="F321" s="14" t="s">
        <v>674</v>
      </c>
      <c r="G321" s="1">
        <f>2300*1.15</f>
        <v>2645</v>
      </c>
      <c r="H321" s="2" t="s">
        <v>144</v>
      </c>
      <c r="I321" s="23">
        <v>115560</v>
      </c>
      <c r="J321" s="2" t="s">
        <v>5</v>
      </c>
      <c r="K321" s="4">
        <v>43994</v>
      </c>
      <c r="L321" s="2" t="s">
        <v>528</v>
      </c>
      <c r="M321">
        <f t="shared" si="8"/>
        <v>12</v>
      </c>
      <c r="N321">
        <f t="shared" si="9"/>
        <v>2</v>
      </c>
    </row>
    <row r="322" spans="2:14" x14ac:dyDescent="0.3">
      <c r="B322" s="12">
        <v>43976</v>
      </c>
      <c r="C322" s="2" t="s">
        <v>0</v>
      </c>
      <c r="D322" s="24" t="s">
        <v>1</v>
      </c>
      <c r="E322" s="2" t="s">
        <v>675</v>
      </c>
      <c r="F322" s="14" t="s">
        <v>676</v>
      </c>
      <c r="G322" s="1">
        <f>1700*1.15</f>
        <v>1954.9999999999998</v>
      </c>
      <c r="H322" s="2" t="s">
        <v>197</v>
      </c>
      <c r="I322" s="23">
        <f>2200*1.15</f>
        <v>2530</v>
      </c>
      <c r="J322" s="2" t="s">
        <v>5</v>
      </c>
      <c r="K322" s="4">
        <v>43994</v>
      </c>
      <c r="L322" s="2" t="s">
        <v>528</v>
      </c>
      <c r="M322">
        <f t="shared" si="8"/>
        <v>12</v>
      </c>
      <c r="N322">
        <f t="shared" si="9"/>
        <v>2</v>
      </c>
    </row>
    <row r="323" spans="2:14" x14ac:dyDescent="0.3">
      <c r="B323" s="12">
        <v>43987</v>
      </c>
      <c r="C323" s="2" t="s">
        <v>0</v>
      </c>
      <c r="D323" s="13" t="s">
        <v>104</v>
      </c>
      <c r="E323" s="2" t="s">
        <v>677</v>
      </c>
      <c r="F323" s="14" t="s">
        <v>678</v>
      </c>
      <c r="G323" s="1">
        <v>440</v>
      </c>
      <c r="H323" s="2" t="s">
        <v>112</v>
      </c>
      <c r="I323" s="23">
        <v>195444</v>
      </c>
      <c r="J323" s="2" t="s">
        <v>90</v>
      </c>
      <c r="K323" s="4">
        <v>44001</v>
      </c>
      <c r="L323" s="2" t="s">
        <v>528</v>
      </c>
      <c r="M323">
        <f t="shared" ref="M323:M386" si="10">VLOOKUP(J323,$R$1:$S$31,2,FALSE)</f>
        <v>41</v>
      </c>
      <c r="N323">
        <f t="shared" ref="N323:N386" si="11">VLOOKUP(D323,$R$33:$S$102,2,FALSE)</f>
        <v>5</v>
      </c>
    </row>
    <row r="324" spans="2:14" x14ac:dyDescent="0.3">
      <c r="B324" s="22">
        <v>43994</v>
      </c>
      <c r="C324" s="2" t="s">
        <v>11</v>
      </c>
      <c r="D324" s="2" t="s">
        <v>12</v>
      </c>
      <c r="E324" s="2" t="s">
        <v>648</v>
      </c>
      <c r="F324" s="25" t="s">
        <v>679</v>
      </c>
      <c r="G324" s="1">
        <v>500</v>
      </c>
      <c r="H324" s="2" t="s">
        <v>176</v>
      </c>
      <c r="I324" s="23">
        <v>176929</v>
      </c>
      <c r="J324" s="2" t="s">
        <v>103</v>
      </c>
      <c r="K324" s="4">
        <v>44001</v>
      </c>
      <c r="L324" s="13" t="s">
        <v>649</v>
      </c>
      <c r="M324">
        <f t="shared" si="10"/>
        <v>6</v>
      </c>
      <c r="N324">
        <f t="shared" si="11"/>
        <v>3</v>
      </c>
    </row>
    <row r="325" spans="2:14" x14ac:dyDescent="0.3">
      <c r="B325" s="22">
        <v>43994</v>
      </c>
      <c r="C325" s="2" t="s">
        <v>11</v>
      </c>
      <c r="D325" s="2" t="s">
        <v>12</v>
      </c>
      <c r="E325" s="2" t="s">
        <v>648</v>
      </c>
      <c r="F325" s="25" t="s">
        <v>680</v>
      </c>
      <c r="G325" s="1">
        <v>2760</v>
      </c>
      <c r="H325" s="2" t="s">
        <v>112</v>
      </c>
      <c r="I325" s="23">
        <v>195444</v>
      </c>
      <c r="J325" s="2" t="s">
        <v>103</v>
      </c>
      <c r="K325" s="4">
        <v>44001</v>
      </c>
      <c r="L325" s="13" t="s">
        <v>649</v>
      </c>
      <c r="M325">
        <f t="shared" si="10"/>
        <v>6</v>
      </c>
      <c r="N325">
        <f t="shared" si="11"/>
        <v>3</v>
      </c>
    </row>
    <row r="326" spans="2:14" x14ac:dyDescent="0.3">
      <c r="B326" s="22">
        <v>43993</v>
      </c>
      <c r="C326" s="13" t="s">
        <v>25</v>
      </c>
      <c r="D326" s="2" t="s">
        <v>71</v>
      </c>
      <c r="E326" s="2" t="s">
        <v>681</v>
      </c>
      <c r="F326" s="25" t="s">
        <v>682</v>
      </c>
      <c r="G326" s="1">
        <v>1500</v>
      </c>
      <c r="H326" s="2" t="s">
        <v>176</v>
      </c>
      <c r="I326" s="23">
        <v>176929</v>
      </c>
      <c r="J326" s="2" t="s">
        <v>90</v>
      </c>
      <c r="K326" s="4">
        <v>43993</v>
      </c>
      <c r="L326" s="13" t="s">
        <v>559</v>
      </c>
      <c r="M326">
        <f t="shared" si="10"/>
        <v>41</v>
      </c>
      <c r="N326">
        <f t="shared" si="11"/>
        <v>19</v>
      </c>
    </row>
    <row r="327" spans="2:14" ht="28.8" x14ac:dyDescent="0.3">
      <c r="B327" s="22">
        <v>43993</v>
      </c>
      <c r="C327" s="13" t="s">
        <v>25</v>
      </c>
      <c r="D327" s="2" t="s">
        <v>26</v>
      </c>
      <c r="E327" s="2" t="s">
        <v>683</v>
      </c>
      <c r="F327" s="25" t="s">
        <v>684</v>
      </c>
      <c r="G327" s="1">
        <v>5672.72</v>
      </c>
      <c r="H327" s="2" t="s">
        <v>112</v>
      </c>
      <c r="I327" s="23">
        <v>195444</v>
      </c>
      <c r="J327" s="2" t="s">
        <v>90</v>
      </c>
      <c r="K327" s="4">
        <v>43993</v>
      </c>
      <c r="L327" s="13" t="s">
        <v>559</v>
      </c>
      <c r="M327">
        <f t="shared" si="10"/>
        <v>41</v>
      </c>
      <c r="N327">
        <f t="shared" si="11"/>
        <v>1</v>
      </c>
    </row>
    <row r="328" spans="2:14" x14ac:dyDescent="0.3">
      <c r="B328" s="22">
        <v>43997</v>
      </c>
      <c r="C328" s="2" t="s">
        <v>685</v>
      </c>
      <c r="D328" s="2" t="s">
        <v>71</v>
      </c>
      <c r="E328" s="2" t="s">
        <v>96</v>
      </c>
      <c r="F328" s="25" t="s">
        <v>686</v>
      </c>
      <c r="G328" s="1">
        <v>350</v>
      </c>
      <c r="H328" s="2" t="s">
        <v>176</v>
      </c>
      <c r="I328" s="23">
        <v>176929</v>
      </c>
      <c r="J328" s="2" t="s">
        <v>90</v>
      </c>
      <c r="K328" s="3" t="s">
        <v>368</v>
      </c>
      <c r="L328" s="13" t="s">
        <v>687</v>
      </c>
      <c r="M328">
        <f t="shared" si="10"/>
        <v>41</v>
      </c>
      <c r="N328">
        <f t="shared" si="11"/>
        <v>19</v>
      </c>
    </row>
    <row r="329" spans="2:14" x14ac:dyDescent="0.3">
      <c r="B329" s="22">
        <v>43998</v>
      </c>
      <c r="C329" s="28" t="s">
        <v>11</v>
      </c>
      <c r="D329" s="2" t="s">
        <v>12</v>
      </c>
      <c r="E329" s="2" t="s">
        <v>13</v>
      </c>
      <c r="F329" s="25" t="s">
        <v>688</v>
      </c>
      <c r="G329" s="1">
        <v>2720</v>
      </c>
      <c r="H329" s="2" t="s">
        <v>4</v>
      </c>
      <c r="I329" s="23">
        <v>112092</v>
      </c>
      <c r="J329" s="2" t="s">
        <v>689</v>
      </c>
      <c r="K329" s="3">
        <v>44099</v>
      </c>
      <c r="L329" s="13" t="s">
        <v>15</v>
      </c>
      <c r="M329">
        <f t="shared" si="10"/>
        <v>5</v>
      </c>
      <c r="N329">
        <f t="shared" si="11"/>
        <v>3</v>
      </c>
    </row>
    <row r="330" spans="2:14" x14ac:dyDescent="0.3">
      <c r="B330" s="22">
        <v>44000</v>
      </c>
      <c r="C330" s="2" t="s">
        <v>0</v>
      </c>
      <c r="D330" s="2" t="s">
        <v>6</v>
      </c>
      <c r="E330" s="2" t="s">
        <v>690</v>
      </c>
      <c r="F330" s="25" t="s">
        <v>155</v>
      </c>
      <c r="G330" s="1">
        <v>300</v>
      </c>
      <c r="H330" s="2" t="s">
        <v>4</v>
      </c>
      <c r="I330" s="23">
        <v>112092</v>
      </c>
      <c r="J330" s="2" t="s">
        <v>52</v>
      </c>
      <c r="K330" s="3">
        <v>44022</v>
      </c>
      <c r="L330" s="2" t="s">
        <v>528</v>
      </c>
      <c r="M330">
        <f t="shared" si="10"/>
        <v>31</v>
      </c>
      <c r="N330">
        <f t="shared" si="11"/>
        <v>6</v>
      </c>
    </row>
    <row r="331" spans="2:14" x14ac:dyDescent="0.3">
      <c r="B331" s="22">
        <v>43990</v>
      </c>
      <c r="C331" s="2" t="s">
        <v>0</v>
      </c>
      <c r="D331" s="24" t="s">
        <v>1</v>
      </c>
      <c r="E331" s="2" t="s">
        <v>691</v>
      </c>
      <c r="F331" s="14" t="s">
        <v>692</v>
      </c>
      <c r="G331" s="1">
        <f>3500*1.15</f>
        <v>4024.9999999999995</v>
      </c>
      <c r="H331" s="2" t="s">
        <v>139</v>
      </c>
      <c r="I331" s="23">
        <v>168823</v>
      </c>
      <c r="J331" s="2" t="s">
        <v>5</v>
      </c>
      <c r="K331" s="4">
        <v>44001</v>
      </c>
      <c r="L331" s="2" t="s">
        <v>528</v>
      </c>
      <c r="M331">
        <f t="shared" si="10"/>
        <v>12</v>
      </c>
      <c r="N331">
        <f t="shared" si="11"/>
        <v>2</v>
      </c>
    </row>
    <row r="332" spans="2:14" x14ac:dyDescent="0.3">
      <c r="B332" s="22">
        <v>43990</v>
      </c>
      <c r="C332" s="2" t="s">
        <v>0</v>
      </c>
      <c r="D332" s="24" t="s">
        <v>1</v>
      </c>
      <c r="E332" s="2" t="s">
        <v>693</v>
      </c>
      <c r="F332" s="14" t="s">
        <v>600</v>
      </c>
      <c r="G332" s="1">
        <f>600*1.15</f>
        <v>690</v>
      </c>
      <c r="H332" s="2" t="s">
        <v>474</v>
      </c>
      <c r="I332" s="23">
        <v>50333</v>
      </c>
      <c r="J332" s="2" t="s">
        <v>5</v>
      </c>
      <c r="K332" s="4">
        <v>44001</v>
      </c>
      <c r="L332" s="2" t="s">
        <v>528</v>
      </c>
      <c r="M332">
        <f t="shared" si="10"/>
        <v>12</v>
      </c>
      <c r="N332">
        <f t="shared" si="11"/>
        <v>2</v>
      </c>
    </row>
    <row r="333" spans="2:14" x14ac:dyDescent="0.3">
      <c r="B333" s="22">
        <v>43990</v>
      </c>
      <c r="C333" s="2" t="s">
        <v>0</v>
      </c>
      <c r="D333" s="24" t="s">
        <v>1</v>
      </c>
      <c r="E333" s="2" t="s">
        <v>694</v>
      </c>
      <c r="F333" s="14" t="s">
        <v>695</v>
      </c>
      <c r="G333" s="1">
        <f>3200*1.15</f>
        <v>3679.9999999999995</v>
      </c>
      <c r="H333" s="2" t="s">
        <v>95</v>
      </c>
      <c r="I333" s="23">
        <v>199709</v>
      </c>
      <c r="J333" s="2" t="s">
        <v>5</v>
      </c>
      <c r="K333" s="4">
        <v>44001</v>
      </c>
      <c r="L333" s="2" t="s">
        <v>528</v>
      </c>
      <c r="M333">
        <f t="shared" si="10"/>
        <v>12</v>
      </c>
      <c r="N333">
        <f t="shared" si="11"/>
        <v>2</v>
      </c>
    </row>
    <row r="334" spans="2:14" x14ac:dyDescent="0.3">
      <c r="B334" s="22">
        <v>43990</v>
      </c>
      <c r="C334" s="2" t="s">
        <v>0</v>
      </c>
      <c r="D334" s="24" t="s">
        <v>1</v>
      </c>
      <c r="E334" s="2" t="s">
        <v>696</v>
      </c>
      <c r="F334" s="14" t="s">
        <v>697</v>
      </c>
      <c r="G334" s="1">
        <f>4200*1.15</f>
        <v>4830</v>
      </c>
      <c r="H334" s="2" t="s">
        <v>181</v>
      </c>
      <c r="I334" s="23">
        <v>176968</v>
      </c>
      <c r="J334" s="2" t="s">
        <v>5</v>
      </c>
      <c r="K334" s="4">
        <v>44001</v>
      </c>
      <c r="L334" s="2" t="s">
        <v>528</v>
      </c>
      <c r="M334">
        <f t="shared" si="10"/>
        <v>12</v>
      </c>
      <c r="N334">
        <f t="shared" si="11"/>
        <v>2</v>
      </c>
    </row>
    <row r="335" spans="2:14" x14ac:dyDescent="0.3">
      <c r="B335" s="22">
        <v>44001</v>
      </c>
      <c r="C335" s="28" t="s">
        <v>11</v>
      </c>
      <c r="D335" s="2" t="s">
        <v>6</v>
      </c>
      <c r="E335" s="2" t="s">
        <v>698</v>
      </c>
      <c r="F335" s="25" t="s">
        <v>699</v>
      </c>
      <c r="G335" s="1">
        <f>1100.04+(36800/2)</f>
        <v>19500.04</v>
      </c>
      <c r="H335" s="2" t="s">
        <v>112</v>
      </c>
      <c r="I335" s="23">
        <v>195536</v>
      </c>
      <c r="J335" s="2" t="s">
        <v>9</v>
      </c>
      <c r="K335" s="3">
        <v>44022</v>
      </c>
      <c r="L335" s="2" t="s">
        <v>10</v>
      </c>
      <c r="M335">
        <f t="shared" si="10"/>
        <v>10</v>
      </c>
      <c r="N335">
        <f t="shared" si="11"/>
        <v>6</v>
      </c>
    </row>
    <row r="336" spans="2:14" x14ac:dyDescent="0.3">
      <c r="B336" s="22">
        <v>44008</v>
      </c>
      <c r="C336" s="13" t="s">
        <v>96</v>
      </c>
      <c r="D336" s="2" t="s">
        <v>700</v>
      </c>
      <c r="E336" s="2" t="s">
        <v>701</v>
      </c>
      <c r="F336" s="25" t="s">
        <v>702</v>
      </c>
      <c r="G336" s="1">
        <v>0</v>
      </c>
      <c r="H336" s="2" t="s">
        <v>95</v>
      </c>
      <c r="I336" s="23">
        <v>200531</v>
      </c>
      <c r="J336" s="2" t="s">
        <v>29</v>
      </c>
      <c r="K336" s="3">
        <v>44022</v>
      </c>
      <c r="L336" s="2" t="s">
        <v>528</v>
      </c>
      <c r="M336">
        <f t="shared" si="10"/>
        <v>5</v>
      </c>
      <c r="N336">
        <f t="shared" si="11"/>
        <v>87</v>
      </c>
    </row>
    <row r="337" spans="2:14" x14ac:dyDescent="0.3">
      <c r="B337" s="22">
        <v>44008</v>
      </c>
      <c r="C337" s="28" t="s">
        <v>11</v>
      </c>
      <c r="D337" s="2" t="s">
        <v>26</v>
      </c>
      <c r="E337" s="2" t="s">
        <v>703</v>
      </c>
      <c r="F337" s="25" t="s">
        <v>704</v>
      </c>
      <c r="G337" s="1">
        <v>2357.96</v>
      </c>
      <c r="H337" s="2" t="s">
        <v>95</v>
      </c>
      <c r="I337" s="23">
        <v>200531</v>
      </c>
      <c r="J337" s="2" t="s">
        <v>29</v>
      </c>
      <c r="K337" s="3">
        <v>44022</v>
      </c>
      <c r="L337" s="2" t="s">
        <v>528</v>
      </c>
      <c r="M337">
        <f t="shared" si="10"/>
        <v>5</v>
      </c>
      <c r="N337">
        <f t="shared" si="11"/>
        <v>1</v>
      </c>
    </row>
    <row r="338" spans="2:14" x14ac:dyDescent="0.3">
      <c r="B338" s="22">
        <v>44013</v>
      </c>
      <c r="C338" s="2" t="s">
        <v>0</v>
      </c>
      <c r="D338" s="5" t="s">
        <v>64</v>
      </c>
      <c r="E338" s="2" t="s">
        <v>701</v>
      </c>
      <c r="F338" s="14" t="s">
        <v>705</v>
      </c>
      <c r="G338" s="1">
        <v>15853</v>
      </c>
      <c r="H338" s="2" t="s">
        <v>95</v>
      </c>
      <c r="I338" s="23">
        <v>200531</v>
      </c>
      <c r="J338" s="2" t="s">
        <v>5</v>
      </c>
      <c r="K338" s="3">
        <v>44022</v>
      </c>
      <c r="L338" s="2" t="s">
        <v>528</v>
      </c>
      <c r="M338">
        <f t="shared" si="10"/>
        <v>12</v>
      </c>
      <c r="N338">
        <f t="shared" si="11"/>
        <v>4</v>
      </c>
    </row>
    <row r="339" spans="2:14" ht="28.8" x14ac:dyDescent="0.3">
      <c r="B339" s="22">
        <v>44014</v>
      </c>
      <c r="C339" s="2" t="s">
        <v>0</v>
      </c>
      <c r="D339" s="2" t="s">
        <v>104</v>
      </c>
      <c r="E339" s="2" t="s">
        <v>706</v>
      </c>
      <c r="F339" s="25" t="s">
        <v>707</v>
      </c>
      <c r="G339" s="1">
        <v>1530</v>
      </c>
      <c r="H339" s="2" t="s">
        <v>474</v>
      </c>
      <c r="I339" s="23">
        <v>54708</v>
      </c>
      <c r="J339" s="2" t="s">
        <v>90</v>
      </c>
      <c r="K339" s="3">
        <v>44022</v>
      </c>
      <c r="L339" s="2" t="s">
        <v>528</v>
      </c>
      <c r="M339">
        <f t="shared" si="10"/>
        <v>41</v>
      </c>
      <c r="N339">
        <f t="shared" si="11"/>
        <v>5</v>
      </c>
    </row>
    <row r="340" spans="2:14" x14ac:dyDescent="0.3">
      <c r="B340" s="22">
        <v>44015</v>
      </c>
      <c r="C340" s="28" t="s">
        <v>11</v>
      </c>
      <c r="D340" s="2" t="s">
        <v>6</v>
      </c>
      <c r="E340" s="2" t="s">
        <v>708</v>
      </c>
      <c r="F340" s="25" t="s">
        <v>699</v>
      </c>
      <c r="G340" s="1">
        <f>1100.04+(36800/2)</f>
        <v>19500.04</v>
      </c>
      <c r="H340" s="2" t="s">
        <v>139</v>
      </c>
      <c r="I340" s="23">
        <v>170744</v>
      </c>
      <c r="J340" s="2" t="s">
        <v>9</v>
      </c>
      <c r="K340" s="3">
        <v>44022</v>
      </c>
      <c r="L340" s="2" t="s">
        <v>10</v>
      </c>
      <c r="M340">
        <f t="shared" si="10"/>
        <v>10</v>
      </c>
      <c r="N340">
        <f t="shared" si="11"/>
        <v>6</v>
      </c>
    </row>
    <row r="341" spans="2:14" ht="28.8" x14ac:dyDescent="0.3">
      <c r="B341" s="22">
        <v>44018</v>
      </c>
      <c r="C341" s="2" t="s">
        <v>0</v>
      </c>
      <c r="D341" s="2" t="s">
        <v>104</v>
      </c>
      <c r="E341" s="2" t="s">
        <v>709</v>
      </c>
      <c r="F341" s="25" t="s">
        <v>710</v>
      </c>
      <c r="G341" s="1">
        <v>4450</v>
      </c>
      <c r="H341" s="2" t="s">
        <v>101</v>
      </c>
      <c r="I341" s="23">
        <v>204739</v>
      </c>
      <c r="J341" s="2" t="s">
        <v>121</v>
      </c>
      <c r="K341" s="29">
        <v>44029</v>
      </c>
      <c r="L341" s="2" t="s">
        <v>528</v>
      </c>
      <c r="M341">
        <f t="shared" si="10"/>
        <v>39</v>
      </c>
      <c r="N341">
        <f t="shared" si="11"/>
        <v>5</v>
      </c>
    </row>
    <row r="342" spans="2:14" x14ac:dyDescent="0.3">
      <c r="B342" s="22">
        <v>44018</v>
      </c>
      <c r="C342" s="2" t="s">
        <v>0</v>
      </c>
      <c r="D342" s="2" t="s">
        <v>104</v>
      </c>
      <c r="E342" s="2" t="s">
        <v>711</v>
      </c>
      <c r="F342" s="25" t="s">
        <v>712</v>
      </c>
      <c r="G342" s="1">
        <v>4200</v>
      </c>
      <c r="H342" s="2" t="s">
        <v>101</v>
      </c>
      <c r="I342" s="23">
        <v>204739</v>
      </c>
      <c r="J342" s="2" t="s">
        <v>29</v>
      </c>
      <c r="K342" s="29">
        <v>44029</v>
      </c>
      <c r="L342" s="2" t="s">
        <v>528</v>
      </c>
      <c r="M342">
        <f t="shared" si="10"/>
        <v>5</v>
      </c>
      <c r="N342">
        <f t="shared" si="11"/>
        <v>5</v>
      </c>
    </row>
    <row r="343" spans="2:14" x14ac:dyDescent="0.3">
      <c r="B343" s="22">
        <v>44018</v>
      </c>
      <c r="C343" s="2" t="s">
        <v>0</v>
      </c>
      <c r="D343" s="2" t="s">
        <v>104</v>
      </c>
      <c r="E343" s="2" t="s">
        <v>713</v>
      </c>
      <c r="F343" s="25" t="s">
        <v>714</v>
      </c>
      <c r="G343" s="1">
        <v>150</v>
      </c>
      <c r="H343" s="2" t="s">
        <v>101</v>
      </c>
      <c r="I343" s="23">
        <v>204739</v>
      </c>
      <c r="J343" s="2" t="s">
        <v>90</v>
      </c>
      <c r="K343" s="29">
        <v>44029</v>
      </c>
      <c r="L343" s="2" t="s">
        <v>528</v>
      </c>
      <c r="M343">
        <f t="shared" si="10"/>
        <v>41</v>
      </c>
      <c r="N343">
        <f t="shared" si="11"/>
        <v>5</v>
      </c>
    </row>
    <row r="344" spans="2:14" ht="28.8" x14ac:dyDescent="0.3">
      <c r="B344" s="22">
        <v>44019</v>
      </c>
      <c r="C344" s="28" t="s">
        <v>11</v>
      </c>
      <c r="D344" s="2" t="s">
        <v>26</v>
      </c>
      <c r="E344" s="2" t="s">
        <v>715</v>
      </c>
      <c r="F344" s="25" t="s">
        <v>716</v>
      </c>
      <c r="G344" s="1">
        <v>11623.51</v>
      </c>
      <c r="H344" s="2" t="s">
        <v>101</v>
      </c>
      <c r="I344" s="23">
        <v>204739</v>
      </c>
      <c r="J344" s="2" t="s">
        <v>45</v>
      </c>
      <c r="K344" s="29">
        <v>44029</v>
      </c>
      <c r="L344" s="2" t="s">
        <v>528</v>
      </c>
      <c r="M344">
        <f t="shared" si="10"/>
        <v>17</v>
      </c>
      <c r="N344">
        <f t="shared" si="11"/>
        <v>1</v>
      </c>
    </row>
    <row r="345" spans="2:14" x14ac:dyDescent="0.3">
      <c r="B345" s="12">
        <v>44019</v>
      </c>
      <c r="C345" s="2" t="s">
        <v>11</v>
      </c>
      <c r="D345" s="2" t="s">
        <v>26</v>
      </c>
      <c r="E345" s="2" t="s">
        <v>717</v>
      </c>
      <c r="F345" s="14" t="s">
        <v>386</v>
      </c>
      <c r="G345" s="1">
        <v>17238.04</v>
      </c>
      <c r="H345" s="2" t="s">
        <v>387</v>
      </c>
      <c r="I345" s="15">
        <v>0</v>
      </c>
      <c r="J345" s="2" t="s">
        <v>109</v>
      </c>
      <c r="K345" s="3">
        <v>44020</v>
      </c>
      <c r="L345" s="13" t="s">
        <v>718</v>
      </c>
      <c r="M345">
        <f t="shared" si="10"/>
        <v>11</v>
      </c>
      <c r="N345">
        <f t="shared" si="11"/>
        <v>1</v>
      </c>
    </row>
    <row r="346" spans="2:14" x14ac:dyDescent="0.3">
      <c r="B346" s="22">
        <v>44019</v>
      </c>
      <c r="C346" s="28" t="s">
        <v>11</v>
      </c>
      <c r="D346" s="2" t="s">
        <v>26</v>
      </c>
      <c r="E346" s="2" t="s">
        <v>719</v>
      </c>
      <c r="F346" s="25" t="s">
        <v>720</v>
      </c>
      <c r="G346" s="1">
        <v>11822</v>
      </c>
      <c r="H346" s="2" t="s">
        <v>546</v>
      </c>
      <c r="I346" s="23">
        <v>204739</v>
      </c>
      <c r="J346" s="2" t="s">
        <v>59</v>
      </c>
      <c r="K346" s="29">
        <v>44029</v>
      </c>
      <c r="L346" s="2" t="s">
        <v>528</v>
      </c>
      <c r="M346">
        <f t="shared" si="10"/>
        <v>8</v>
      </c>
      <c r="N346">
        <f t="shared" si="11"/>
        <v>1</v>
      </c>
    </row>
    <row r="347" spans="2:14" x14ac:dyDescent="0.3">
      <c r="B347" s="22">
        <v>44020</v>
      </c>
      <c r="C347" s="2" t="s">
        <v>0</v>
      </c>
      <c r="D347" s="2" t="s">
        <v>104</v>
      </c>
      <c r="E347" s="2" t="s">
        <v>721</v>
      </c>
      <c r="F347" s="25" t="s">
        <v>722</v>
      </c>
      <c r="G347" s="1">
        <v>600</v>
      </c>
      <c r="H347" s="2" t="s">
        <v>101</v>
      </c>
      <c r="I347" s="23">
        <v>204739</v>
      </c>
      <c r="J347" s="2" t="s">
        <v>90</v>
      </c>
      <c r="K347" s="29">
        <v>44029</v>
      </c>
      <c r="L347" s="2" t="s">
        <v>528</v>
      </c>
      <c r="M347">
        <f t="shared" si="10"/>
        <v>41</v>
      </c>
      <c r="N347">
        <f t="shared" si="11"/>
        <v>5</v>
      </c>
    </row>
    <row r="348" spans="2:14" x14ac:dyDescent="0.3">
      <c r="B348" s="22">
        <v>44021</v>
      </c>
      <c r="C348" s="2" t="s">
        <v>723</v>
      </c>
      <c r="D348" s="13" t="s">
        <v>724</v>
      </c>
      <c r="E348" s="2" t="s">
        <v>725</v>
      </c>
      <c r="F348" s="14" t="s">
        <v>726</v>
      </c>
      <c r="G348" s="1">
        <f>300+550</f>
        <v>850</v>
      </c>
      <c r="H348" s="2" t="s">
        <v>181</v>
      </c>
      <c r="I348" s="23">
        <v>182000</v>
      </c>
      <c r="J348" s="2" t="s">
        <v>90</v>
      </c>
      <c r="K348" s="3" t="s">
        <v>727</v>
      </c>
      <c r="L348" s="2" t="s">
        <v>728</v>
      </c>
      <c r="M348">
        <f t="shared" si="10"/>
        <v>41</v>
      </c>
      <c r="N348">
        <f t="shared" si="11"/>
        <v>49</v>
      </c>
    </row>
    <row r="349" spans="2:14" x14ac:dyDescent="0.3">
      <c r="B349" s="22">
        <v>44015</v>
      </c>
      <c r="C349" s="2" t="s">
        <v>0</v>
      </c>
      <c r="D349" s="24" t="s">
        <v>1</v>
      </c>
      <c r="E349" s="2" t="s">
        <v>729</v>
      </c>
      <c r="F349" s="14" t="s">
        <v>637</v>
      </c>
      <c r="G349" s="1">
        <v>3680</v>
      </c>
      <c r="H349" s="2" t="s">
        <v>176</v>
      </c>
      <c r="I349" s="23">
        <v>176929</v>
      </c>
      <c r="J349" s="2" t="s">
        <v>5</v>
      </c>
      <c r="K349" s="3">
        <v>44022</v>
      </c>
      <c r="L349" s="2" t="s">
        <v>528</v>
      </c>
      <c r="M349">
        <f t="shared" si="10"/>
        <v>12</v>
      </c>
      <c r="N349">
        <f t="shared" si="11"/>
        <v>2</v>
      </c>
    </row>
    <row r="350" spans="2:14" x14ac:dyDescent="0.3">
      <c r="B350" s="22">
        <v>44015</v>
      </c>
      <c r="C350" s="2" t="s">
        <v>0</v>
      </c>
      <c r="D350" s="24" t="s">
        <v>1</v>
      </c>
      <c r="E350" s="2" t="s">
        <v>730</v>
      </c>
      <c r="F350" s="14" t="s">
        <v>601</v>
      </c>
      <c r="G350" s="1">
        <v>2530</v>
      </c>
      <c r="H350" s="2" t="s">
        <v>112</v>
      </c>
      <c r="I350" s="23">
        <v>195444</v>
      </c>
      <c r="J350" s="2" t="s">
        <v>5</v>
      </c>
      <c r="K350" s="3">
        <v>44022</v>
      </c>
      <c r="L350" s="2" t="s">
        <v>528</v>
      </c>
      <c r="M350">
        <f t="shared" si="10"/>
        <v>12</v>
      </c>
      <c r="N350">
        <f t="shared" si="11"/>
        <v>2</v>
      </c>
    </row>
    <row r="351" spans="2:14" x14ac:dyDescent="0.3">
      <c r="B351" s="22">
        <v>44015</v>
      </c>
      <c r="C351" s="2" t="s">
        <v>0</v>
      </c>
      <c r="D351" s="24" t="s">
        <v>1</v>
      </c>
      <c r="E351" s="2" t="s">
        <v>731</v>
      </c>
      <c r="F351" s="14" t="s">
        <v>3</v>
      </c>
      <c r="G351" s="1">
        <v>1265</v>
      </c>
      <c r="H351" s="2" t="s">
        <v>4</v>
      </c>
      <c r="I351" s="23">
        <v>112092</v>
      </c>
      <c r="J351" s="2" t="s">
        <v>5</v>
      </c>
      <c r="K351" s="3">
        <v>44022</v>
      </c>
      <c r="L351" s="2" t="s">
        <v>528</v>
      </c>
      <c r="M351">
        <f t="shared" si="10"/>
        <v>12</v>
      </c>
      <c r="N351">
        <f t="shared" si="11"/>
        <v>2</v>
      </c>
    </row>
    <row r="352" spans="2:14" x14ac:dyDescent="0.3">
      <c r="B352" s="22">
        <v>44015</v>
      </c>
      <c r="C352" s="2" t="s">
        <v>0</v>
      </c>
      <c r="D352" s="24" t="s">
        <v>1</v>
      </c>
      <c r="E352" s="2" t="s">
        <v>732</v>
      </c>
      <c r="F352" s="14" t="s">
        <v>605</v>
      </c>
      <c r="G352" s="1">
        <v>1840</v>
      </c>
      <c r="H352" s="2" t="s">
        <v>527</v>
      </c>
      <c r="I352" s="23">
        <v>44842</v>
      </c>
      <c r="J352" s="2" t="s">
        <v>5</v>
      </c>
      <c r="K352" s="3">
        <v>44022</v>
      </c>
      <c r="L352" s="2" t="s">
        <v>528</v>
      </c>
      <c r="M352">
        <f t="shared" si="10"/>
        <v>12</v>
      </c>
      <c r="N352">
        <f t="shared" si="11"/>
        <v>2</v>
      </c>
    </row>
    <row r="353" spans="2:14" x14ac:dyDescent="0.3">
      <c r="B353" s="22">
        <v>44015</v>
      </c>
      <c r="C353" s="2" t="s">
        <v>0</v>
      </c>
      <c r="D353" s="24" t="s">
        <v>1</v>
      </c>
      <c r="E353" s="2" t="s">
        <v>733</v>
      </c>
      <c r="F353" s="14" t="s">
        <v>676</v>
      </c>
      <c r="G353" s="1">
        <v>920</v>
      </c>
      <c r="H353" s="2" t="s">
        <v>197</v>
      </c>
      <c r="I353" s="23">
        <v>43174</v>
      </c>
      <c r="J353" s="2" t="s">
        <v>5</v>
      </c>
      <c r="K353" s="3">
        <v>44022</v>
      </c>
      <c r="L353" s="2" t="s">
        <v>528</v>
      </c>
      <c r="M353">
        <f t="shared" si="10"/>
        <v>12</v>
      </c>
      <c r="N353">
        <f t="shared" si="11"/>
        <v>2</v>
      </c>
    </row>
    <row r="354" spans="2:14" x14ac:dyDescent="0.3">
      <c r="B354" s="22">
        <v>44015</v>
      </c>
      <c r="C354" s="2" t="s">
        <v>0</v>
      </c>
      <c r="D354" s="24" t="s">
        <v>1</v>
      </c>
      <c r="E354" s="2" t="s">
        <v>734</v>
      </c>
      <c r="F354" s="14" t="s">
        <v>600</v>
      </c>
      <c r="G354" s="1">
        <v>1035</v>
      </c>
      <c r="H354" s="2" t="s">
        <v>474</v>
      </c>
      <c r="I354" s="23">
        <v>54708</v>
      </c>
      <c r="J354" s="2" t="s">
        <v>5</v>
      </c>
      <c r="K354" s="3">
        <v>44022</v>
      </c>
      <c r="L354" s="2" t="s">
        <v>528</v>
      </c>
      <c r="M354">
        <f t="shared" si="10"/>
        <v>12</v>
      </c>
      <c r="N354">
        <f t="shared" si="11"/>
        <v>2</v>
      </c>
    </row>
    <row r="355" spans="2:14" x14ac:dyDescent="0.3">
      <c r="B355" s="22">
        <v>44022</v>
      </c>
      <c r="C355" s="28" t="s">
        <v>11</v>
      </c>
      <c r="D355" s="13" t="s">
        <v>136</v>
      </c>
      <c r="E355" s="2" t="s">
        <v>735</v>
      </c>
      <c r="F355" s="14" t="s">
        <v>736</v>
      </c>
      <c r="G355" s="1">
        <v>14220</v>
      </c>
      <c r="H355" s="2" t="s">
        <v>95</v>
      </c>
      <c r="I355" s="23">
        <v>201000</v>
      </c>
      <c r="J355" s="2" t="s">
        <v>9</v>
      </c>
      <c r="K355" s="29">
        <v>44029</v>
      </c>
      <c r="L355" s="2" t="s">
        <v>528</v>
      </c>
      <c r="M355">
        <f t="shared" si="10"/>
        <v>10</v>
      </c>
      <c r="N355">
        <f t="shared" si="11"/>
        <v>41</v>
      </c>
    </row>
    <row r="356" spans="2:14" x14ac:dyDescent="0.3">
      <c r="B356" s="22">
        <v>44022</v>
      </c>
      <c r="C356" s="28" t="s">
        <v>11</v>
      </c>
      <c r="D356" s="2" t="s">
        <v>6</v>
      </c>
      <c r="E356" s="2" t="s">
        <v>737</v>
      </c>
      <c r="F356" s="25" t="s">
        <v>593</v>
      </c>
      <c r="G356" s="1">
        <v>700.02</v>
      </c>
      <c r="H356" s="2" t="s">
        <v>101</v>
      </c>
      <c r="I356" s="23">
        <v>204739</v>
      </c>
      <c r="J356" s="2" t="s">
        <v>52</v>
      </c>
      <c r="K356" s="29">
        <v>44029</v>
      </c>
      <c r="L356" s="2" t="s">
        <v>528</v>
      </c>
      <c r="M356">
        <f t="shared" si="10"/>
        <v>31</v>
      </c>
      <c r="N356">
        <f t="shared" si="11"/>
        <v>6</v>
      </c>
    </row>
    <row r="357" spans="2:14" x14ac:dyDescent="0.3">
      <c r="B357" s="22">
        <v>44022</v>
      </c>
      <c r="C357" s="2" t="s">
        <v>309</v>
      </c>
      <c r="D357" s="5" t="s">
        <v>64</v>
      </c>
      <c r="E357" s="2" t="s">
        <v>738</v>
      </c>
      <c r="F357" s="14" t="s">
        <v>444</v>
      </c>
      <c r="G357" s="30">
        <v>15765</v>
      </c>
      <c r="H357" s="2" t="s">
        <v>308</v>
      </c>
      <c r="I357" s="23">
        <v>281692</v>
      </c>
      <c r="J357" s="2" t="s">
        <v>5</v>
      </c>
      <c r="K357" s="3" t="s">
        <v>445</v>
      </c>
      <c r="L357" s="2" t="s">
        <v>309</v>
      </c>
      <c r="M357">
        <f t="shared" si="10"/>
        <v>12</v>
      </c>
      <c r="N357">
        <f t="shared" si="11"/>
        <v>4</v>
      </c>
    </row>
    <row r="358" spans="2:14" x14ac:dyDescent="0.3">
      <c r="B358" s="22">
        <v>44014</v>
      </c>
      <c r="C358" s="2" t="s">
        <v>309</v>
      </c>
      <c r="D358" s="2" t="s">
        <v>26</v>
      </c>
      <c r="E358" s="2" t="s">
        <v>739</v>
      </c>
      <c r="F358" s="14" t="s">
        <v>740</v>
      </c>
      <c r="G358" s="30">
        <v>9657.7000000000007</v>
      </c>
      <c r="H358" s="2" t="s">
        <v>308</v>
      </c>
      <c r="I358" s="23">
        <v>281682</v>
      </c>
      <c r="J358" s="2" t="s">
        <v>29</v>
      </c>
      <c r="K358" s="3" t="s">
        <v>445</v>
      </c>
      <c r="L358" s="2" t="s">
        <v>309</v>
      </c>
      <c r="M358">
        <f t="shared" si="10"/>
        <v>5</v>
      </c>
      <c r="N358">
        <f t="shared" si="11"/>
        <v>1</v>
      </c>
    </row>
    <row r="359" spans="2:14" x14ac:dyDescent="0.3">
      <c r="B359" s="22">
        <v>44022</v>
      </c>
      <c r="C359" s="2" t="s">
        <v>0</v>
      </c>
      <c r="D359" s="24" t="s">
        <v>1</v>
      </c>
      <c r="E359" s="2" t="s">
        <v>741</v>
      </c>
      <c r="F359" s="14" t="s">
        <v>742</v>
      </c>
      <c r="G359" s="1">
        <f>4500*1.15</f>
        <v>5175</v>
      </c>
      <c r="H359" s="2" t="s">
        <v>101</v>
      </c>
      <c r="I359" s="23">
        <v>204739</v>
      </c>
      <c r="J359" s="2" t="s">
        <v>5</v>
      </c>
      <c r="K359" s="29">
        <v>44029</v>
      </c>
      <c r="L359" s="2" t="s">
        <v>528</v>
      </c>
      <c r="M359">
        <f t="shared" si="10"/>
        <v>12</v>
      </c>
      <c r="N359">
        <f t="shared" si="11"/>
        <v>2</v>
      </c>
    </row>
    <row r="360" spans="2:14" ht="28.8" x14ac:dyDescent="0.3">
      <c r="B360" s="22">
        <v>44026</v>
      </c>
      <c r="C360" s="2" t="s">
        <v>0</v>
      </c>
      <c r="D360" s="2" t="s">
        <v>104</v>
      </c>
      <c r="E360" s="2" t="s">
        <v>743</v>
      </c>
      <c r="F360" s="25" t="s">
        <v>744</v>
      </c>
      <c r="G360" s="1">
        <v>3820</v>
      </c>
      <c r="H360" s="2" t="s">
        <v>130</v>
      </c>
      <c r="I360" s="23">
        <v>200941</v>
      </c>
      <c r="J360" s="2" t="s">
        <v>109</v>
      </c>
      <c r="K360" s="29">
        <v>44029</v>
      </c>
      <c r="L360" s="2" t="s">
        <v>528</v>
      </c>
      <c r="M360">
        <f t="shared" si="10"/>
        <v>11</v>
      </c>
      <c r="N360">
        <f t="shared" si="11"/>
        <v>5</v>
      </c>
    </row>
    <row r="361" spans="2:14" ht="28.8" x14ac:dyDescent="0.3">
      <c r="B361" s="22">
        <v>44026</v>
      </c>
      <c r="C361" s="28" t="s">
        <v>11</v>
      </c>
      <c r="D361" s="2" t="s">
        <v>26</v>
      </c>
      <c r="E361" s="2" t="s">
        <v>96</v>
      </c>
      <c r="F361" s="14" t="s">
        <v>745</v>
      </c>
      <c r="G361" s="1">
        <v>4881.75</v>
      </c>
      <c r="H361" s="2" t="s">
        <v>130</v>
      </c>
      <c r="I361" s="23">
        <v>200941</v>
      </c>
      <c r="J361" s="2" t="s">
        <v>45</v>
      </c>
      <c r="K361" s="29">
        <v>44029</v>
      </c>
      <c r="L361" s="2" t="s">
        <v>528</v>
      </c>
      <c r="M361">
        <f t="shared" si="10"/>
        <v>17</v>
      </c>
      <c r="N361">
        <f t="shared" si="11"/>
        <v>1</v>
      </c>
    </row>
    <row r="362" spans="2:14" ht="28.8" x14ac:dyDescent="0.3">
      <c r="B362" s="22">
        <v>44026</v>
      </c>
      <c r="C362" s="2" t="s">
        <v>0</v>
      </c>
      <c r="D362" s="13" t="s">
        <v>238</v>
      </c>
      <c r="E362" s="2" t="s">
        <v>96</v>
      </c>
      <c r="F362" s="14" t="s">
        <v>746</v>
      </c>
      <c r="G362" s="1">
        <v>10179.85</v>
      </c>
      <c r="H362" s="2" t="s">
        <v>89</v>
      </c>
      <c r="I362" s="23">
        <v>140671</v>
      </c>
      <c r="J362" s="2" t="s">
        <v>63</v>
      </c>
      <c r="K362" s="29">
        <v>44029</v>
      </c>
      <c r="L362" s="2" t="s">
        <v>528</v>
      </c>
      <c r="M362">
        <f t="shared" si="10"/>
        <v>16</v>
      </c>
      <c r="N362">
        <f t="shared" si="11"/>
        <v>72</v>
      </c>
    </row>
    <row r="363" spans="2:14" x14ac:dyDescent="0.3">
      <c r="B363" s="22">
        <v>44026</v>
      </c>
      <c r="C363" s="2" t="s">
        <v>0</v>
      </c>
      <c r="D363" s="13" t="s">
        <v>238</v>
      </c>
      <c r="E363" s="2" t="s">
        <v>96</v>
      </c>
      <c r="F363" s="14" t="s">
        <v>747</v>
      </c>
      <c r="G363" s="1">
        <v>208.7</v>
      </c>
      <c r="H363" s="2" t="s">
        <v>89</v>
      </c>
      <c r="I363" s="23">
        <v>140671</v>
      </c>
      <c r="J363" s="2" t="s">
        <v>90</v>
      </c>
      <c r="K363" s="29">
        <v>44029</v>
      </c>
      <c r="L363" s="2" t="s">
        <v>528</v>
      </c>
      <c r="M363">
        <f t="shared" si="10"/>
        <v>41</v>
      </c>
      <c r="N363">
        <f t="shared" si="11"/>
        <v>72</v>
      </c>
    </row>
    <row r="364" spans="2:14" x14ac:dyDescent="0.3">
      <c r="B364" s="12">
        <v>43956</v>
      </c>
      <c r="C364" s="13" t="s">
        <v>0</v>
      </c>
      <c r="D364" s="13" t="s">
        <v>65</v>
      </c>
      <c r="E364" s="2" t="s">
        <v>748</v>
      </c>
      <c r="F364" s="14" t="s">
        <v>749</v>
      </c>
      <c r="G364" s="1">
        <f>2000*1.15</f>
        <v>2300</v>
      </c>
      <c r="H364" s="2" t="s">
        <v>112</v>
      </c>
      <c r="I364" s="23">
        <v>198300</v>
      </c>
      <c r="J364" s="2" t="s">
        <v>55</v>
      </c>
      <c r="K364" s="3">
        <v>44057</v>
      </c>
      <c r="L364" s="2" t="s">
        <v>528</v>
      </c>
      <c r="M364">
        <f t="shared" si="10"/>
        <v>1</v>
      </c>
      <c r="N364">
        <f t="shared" si="11"/>
        <v>9</v>
      </c>
    </row>
    <row r="365" spans="2:14" x14ac:dyDescent="0.3">
      <c r="B365" s="22">
        <v>44033</v>
      </c>
      <c r="C365" s="2" t="s">
        <v>0</v>
      </c>
      <c r="D365" s="2" t="s">
        <v>104</v>
      </c>
      <c r="E365" s="2" t="s">
        <v>750</v>
      </c>
      <c r="F365" s="25" t="s">
        <v>751</v>
      </c>
      <c r="G365" s="1">
        <v>1290</v>
      </c>
      <c r="H365" s="2" t="s">
        <v>89</v>
      </c>
      <c r="I365" s="23">
        <v>140671</v>
      </c>
      <c r="J365" s="2" t="s">
        <v>90</v>
      </c>
      <c r="K365" s="3">
        <v>44057</v>
      </c>
      <c r="L365" s="2"/>
      <c r="M365">
        <f t="shared" si="10"/>
        <v>41</v>
      </c>
      <c r="N365">
        <f t="shared" si="11"/>
        <v>5</v>
      </c>
    </row>
    <row r="366" spans="2:14" x14ac:dyDescent="0.3">
      <c r="B366" s="22">
        <v>44039</v>
      </c>
      <c r="C366" s="2" t="s">
        <v>0</v>
      </c>
      <c r="D366" s="24" t="s">
        <v>1</v>
      </c>
      <c r="E366" s="2" t="s">
        <v>752</v>
      </c>
      <c r="F366" s="14" t="s">
        <v>638</v>
      </c>
      <c r="G366" s="1">
        <f>4050*1.15</f>
        <v>4657.5</v>
      </c>
      <c r="H366" s="2" t="s">
        <v>130</v>
      </c>
      <c r="I366" s="23">
        <v>200958</v>
      </c>
      <c r="J366" s="2" t="s">
        <v>5</v>
      </c>
      <c r="K366" s="3">
        <v>44057</v>
      </c>
      <c r="L366" s="2"/>
      <c r="M366">
        <f t="shared" si="10"/>
        <v>12</v>
      </c>
      <c r="N366">
        <f t="shared" si="11"/>
        <v>2</v>
      </c>
    </row>
    <row r="367" spans="2:14" x14ac:dyDescent="0.3">
      <c r="B367" s="22">
        <v>44039</v>
      </c>
      <c r="C367" s="2" t="s">
        <v>0</v>
      </c>
      <c r="D367" s="24" t="s">
        <v>1</v>
      </c>
      <c r="E367" s="2" t="s">
        <v>2</v>
      </c>
      <c r="F367" s="14" t="s">
        <v>3</v>
      </c>
      <c r="G367" s="1">
        <f>1100*1.15</f>
        <v>1265</v>
      </c>
      <c r="H367" s="2" t="s">
        <v>4</v>
      </c>
      <c r="I367" s="23">
        <v>116681</v>
      </c>
      <c r="J367" s="2" t="s">
        <v>5</v>
      </c>
      <c r="K367" s="3">
        <v>44057</v>
      </c>
      <c r="L367" s="2"/>
      <c r="M367">
        <f t="shared" si="10"/>
        <v>12</v>
      </c>
      <c r="N367">
        <f t="shared" si="11"/>
        <v>2</v>
      </c>
    </row>
    <row r="368" spans="2:14" x14ac:dyDescent="0.3">
      <c r="B368" s="22">
        <v>44039</v>
      </c>
      <c r="C368" s="2" t="s">
        <v>0</v>
      </c>
      <c r="D368" s="24" t="s">
        <v>1</v>
      </c>
      <c r="E368" s="2" t="s">
        <v>753</v>
      </c>
      <c r="F368" s="14" t="s">
        <v>633</v>
      </c>
      <c r="G368" s="1">
        <f>2300*1.15</f>
        <v>2645</v>
      </c>
      <c r="H368" s="2" t="s">
        <v>89</v>
      </c>
      <c r="I368" s="23">
        <v>140671</v>
      </c>
      <c r="J368" s="2" t="s">
        <v>5</v>
      </c>
      <c r="K368" s="3">
        <v>44057</v>
      </c>
      <c r="L368" s="2"/>
      <c r="M368">
        <f t="shared" si="10"/>
        <v>12</v>
      </c>
      <c r="N368">
        <f t="shared" si="11"/>
        <v>2</v>
      </c>
    </row>
    <row r="369" spans="2:14" x14ac:dyDescent="0.3">
      <c r="B369" s="22">
        <v>44039</v>
      </c>
      <c r="C369" s="2" t="s">
        <v>0</v>
      </c>
      <c r="D369" s="24" t="s">
        <v>1</v>
      </c>
      <c r="E369" s="2" t="s">
        <v>754</v>
      </c>
      <c r="F369" s="14" t="s">
        <v>637</v>
      </c>
      <c r="G369" s="1">
        <f>1200*1.15</f>
        <v>1380</v>
      </c>
      <c r="H369" s="2" t="s">
        <v>176</v>
      </c>
      <c r="I369" s="23">
        <v>181334</v>
      </c>
      <c r="J369" s="2" t="s">
        <v>5</v>
      </c>
      <c r="K369" s="3">
        <v>44057</v>
      </c>
      <c r="L369" s="2"/>
      <c r="M369">
        <f t="shared" si="10"/>
        <v>12</v>
      </c>
      <c r="N369">
        <f t="shared" si="11"/>
        <v>2</v>
      </c>
    </row>
    <row r="370" spans="2:14" x14ac:dyDescent="0.3">
      <c r="B370" s="22">
        <v>44039</v>
      </c>
      <c r="C370" s="28" t="s">
        <v>11</v>
      </c>
      <c r="D370" s="2" t="s">
        <v>12</v>
      </c>
      <c r="E370" s="2" t="s">
        <v>13</v>
      </c>
      <c r="F370" s="25" t="s">
        <v>102</v>
      </c>
      <c r="G370" s="1">
        <v>460</v>
      </c>
      <c r="H370" s="2" t="s">
        <v>112</v>
      </c>
      <c r="I370" s="23">
        <v>199295</v>
      </c>
      <c r="J370" s="2" t="s">
        <v>103</v>
      </c>
      <c r="K370" s="3">
        <v>44099</v>
      </c>
      <c r="L370" s="13" t="s">
        <v>15</v>
      </c>
      <c r="M370">
        <f t="shared" si="10"/>
        <v>6</v>
      </c>
      <c r="N370">
        <f t="shared" si="11"/>
        <v>3</v>
      </c>
    </row>
    <row r="371" spans="2:14" x14ac:dyDescent="0.3">
      <c r="B371" s="22">
        <v>44041</v>
      </c>
      <c r="C371" s="28" t="s">
        <v>11</v>
      </c>
      <c r="D371" s="2" t="s">
        <v>12</v>
      </c>
      <c r="E371" s="2" t="s">
        <v>13</v>
      </c>
      <c r="F371" s="25" t="s">
        <v>669</v>
      </c>
      <c r="G371" s="1">
        <v>2600</v>
      </c>
      <c r="H371" s="2" t="s">
        <v>112</v>
      </c>
      <c r="I371" s="23">
        <v>199295</v>
      </c>
      <c r="J371" s="2" t="s">
        <v>29</v>
      </c>
      <c r="K371" s="3">
        <v>44099</v>
      </c>
      <c r="L371" s="13" t="s">
        <v>15</v>
      </c>
      <c r="M371">
        <f t="shared" si="10"/>
        <v>5</v>
      </c>
      <c r="N371">
        <f t="shared" si="11"/>
        <v>3</v>
      </c>
    </row>
    <row r="372" spans="2:14" x14ac:dyDescent="0.3">
      <c r="B372" s="22">
        <v>44040</v>
      </c>
      <c r="C372" s="2" t="s">
        <v>0</v>
      </c>
      <c r="D372" s="2" t="s">
        <v>104</v>
      </c>
      <c r="E372" s="2" t="s">
        <v>755</v>
      </c>
      <c r="F372" s="25" t="s">
        <v>756</v>
      </c>
      <c r="G372" s="1">
        <v>3420</v>
      </c>
      <c r="H372" s="2" t="s">
        <v>112</v>
      </c>
      <c r="I372" s="23">
        <v>199295</v>
      </c>
      <c r="J372" s="2" t="s">
        <v>90</v>
      </c>
      <c r="K372" s="3">
        <v>44057</v>
      </c>
      <c r="L372" s="2"/>
      <c r="M372">
        <f t="shared" si="10"/>
        <v>41</v>
      </c>
      <c r="N372">
        <f t="shared" si="11"/>
        <v>5</v>
      </c>
    </row>
    <row r="373" spans="2:14" x14ac:dyDescent="0.3">
      <c r="B373" s="22">
        <v>44040</v>
      </c>
      <c r="C373" s="28" t="s">
        <v>11</v>
      </c>
      <c r="D373" s="13" t="s">
        <v>26</v>
      </c>
      <c r="E373" s="2" t="s">
        <v>757</v>
      </c>
      <c r="F373" s="14" t="s">
        <v>758</v>
      </c>
      <c r="G373" s="1">
        <v>3050.03</v>
      </c>
      <c r="H373" s="2" t="s">
        <v>112</v>
      </c>
      <c r="I373" s="23">
        <v>199295</v>
      </c>
      <c r="J373" s="2" t="s">
        <v>45</v>
      </c>
      <c r="K373" s="3">
        <v>44057</v>
      </c>
      <c r="L373" s="2"/>
      <c r="M373">
        <f t="shared" si="10"/>
        <v>17</v>
      </c>
      <c r="N373">
        <f t="shared" si="11"/>
        <v>1</v>
      </c>
    </row>
    <row r="374" spans="2:14" x14ac:dyDescent="0.3">
      <c r="B374" s="22">
        <v>44042</v>
      </c>
      <c r="C374" s="28" t="s">
        <v>11</v>
      </c>
      <c r="D374" s="2" t="s">
        <v>12</v>
      </c>
      <c r="E374" s="2" t="s">
        <v>13</v>
      </c>
      <c r="F374" s="25" t="s">
        <v>759</v>
      </c>
      <c r="G374" s="1">
        <v>1529.5</v>
      </c>
      <c r="H374" s="2" t="s">
        <v>181</v>
      </c>
      <c r="I374" s="23">
        <v>186400</v>
      </c>
      <c r="J374" s="2" t="s">
        <v>99</v>
      </c>
      <c r="K374" s="3">
        <v>44099</v>
      </c>
      <c r="L374" s="13" t="s">
        <v>15</v>
      </c>
      <c r="M374">
        <f t="shared" si="10"/>
        <v>35</v>
      </c>
      <c r="N374">
        <f t="shared" si="11"/>
        <v>3</v>
      </c>
    </row>
    <row r="375" spans="2:14" x14ac:dyDescent="0.3">
      <c r="B375" s="22">
        <v>44042</v>
      </c>
      <c r="C375" s="28" t="s">
        <v>11</v>
      </c>
      <c r="D375" s="2" t="s">
        <v>12</v>
      </c>
      <c r="E375" s="2" t="s">
        <v>13</v>
      </c>
      <c r="F375" s="25" t="s">
        <v>760</v>
      </c>
      <c r="G375" s="1">
        <v>1150</v>
      </c>
      <c r="H375" s="2" t="s">
        <v>181</v>
      </c>
      <c r="I375" s="23">
        <v>186400</v>
      </c>
      <c r="J375" s="2" t="s">
        <v>211</v>
      </c>
      <c r="K375" s="3">
        <v>44099</v>
      </c>
      <c r="L375" s="13" t="s">
        <v>15</v>
      </c>
      <c r="M375">
        <f t="shared" si="10"/>
        <v>36</v>
      </c>
      <c r="N375">
        <f t="shared" si="11"/>
        <v>3</v>
      </c>
    </row>
    <row r="376" spans="2:14" x14ac:dyDescent="0.3">
      <c r="B376" s="22">
        <v>44042</v>
      </c>
      <c r="C376" s="28" t="s">
        <v>11</v>
      </c>
      <c r="D376" s="2" t="s">
        <v>12</v>
      </c>
      <c r="E376" s="2" t="s">
        <v>13</v>
      </c>
      <c r="F376" s="25" t="s">
        <v>761</v>
      </c>
      <c r="G376" s="1">
        <v>790</v>
      </c>
      <c r="H376" s="2" t="s">
        <v>474</v>
      </c>
      <c r="I376" s="23">
        <v>58867</v>
      </c>
      <c r="J376" s="2" t="s">
        <v>99</v>
      </c>
      <c r="K376" s="3">
        <v>44099</v>
      </c>
      <c r="L376" s="13" t="s">
        <v>15</v>
      </c>
      <c r="M376">
        <f t="shared" si="10"/>
        <v>35</v>
      </c>
      <c r="N376">
        <f t="shared" si="11"/>
        <v>3</v>
      </c>
    </row>
    <row r="377" spans="2:14" x14ac:dyDescent="0.3">
      <c r="B377" s="22">
        <v>44050</v>
      </c>
      <c r="C377" s="28" t="s">
        <v>11</v>
      </c>
      <c r="D377" s="13" t="s">
        <v>26</v>
      </c>
      <c r="E377" s="2" t="s">
        <v>762</v>
      </c>
      <c r="F377" s="14" t="s">
        <v>386</v>
      </c>
      <c r="G377" s="1">
        <v>17238.04</v>
      </c>
      <c r="H377" s="2" t="s">
        <v>387</v>
      </c>
      <c r="I377" s="15">
        <v>0</v>
      </c>
      <c r="J377" s="2" t="s">
        <v>109</v>
      </c>
      <c r="K377" s="3">
        <v>44050</v>
      </c>
      <c r="L377" s="13" t="s">
        <v>763</v>
      </c>
      <c r="M377">
        <f t="shared" si="10"/>
        <v>11</v>
      </c>
      <c r="N377">
        <f t="shared" si="11"/>
        <v>1</v>
      </c>
    </row>
    <row r="378" spans="2:14" x14ac:dyDescent="0.3">
      <c r="B378" s="22">
        <v>44050</v>
      </c>
      <c r="C378" s="28" t="s">
        <v>11</v>
      </c>
      <c r="D378" s="13" t="s">
        <v>26</v>
      </c>
      <c r="E378" s="2" t="s">
        <v>764</v>
      </c>
      <c r="F378" s="25" t="s">
        <v>765</v>
      </c>
      <c r="G378" s="1">
        <v>3050.03</v>
      </c>
      <c r="H378" s="2" t="s">
        <v>115</v>
      </c>
      <c r="I378" s="23">
        <v>98970</v>
      </c>
      <c r="J378" s="2" t="s">
        <v>45</v>
      </c>
      <c r="K378" s="3">
        <v>44057</v>
      </c>
      <c r="L378" s="2"/>
      <c r="M378">
        <f t="shared" si="10"/>
        <v>17</v>
      </c>
      <c r="N378">
        <f t="shared" si="11"/>
        <v>1</v>
      </c>
    </row>
    <row r="379" spans="2:14" x14ac:dyDescent="0.3">
      <c r="B379" s="22">
        <v>44053</v>
      </c>
      <c r="C379" s="2" t="s">
        <v>0</v>
      </c>
      <c r="D379" s="2" t="s">
        <v>104</v>
      </c>
      <c r="E379" s="2" t="s">
        <v>766</v>
      </c>
      <c r="F379" s="25" t="s">
        <v>767</v>
      </c>
      <c r="G379" s="1">
        <v>3240</v>
      </c>
      <c r="H379" s="2" t="s">
        <v>115</v>
      </c>
      <c r="I379" s="23">
        <v>98970</v>
      </c>
      <c r="J379" s="2" t="s">
        <v>90</v>
      </c>
      <c r="K379" s="3">
        <v>44057</v>
      </c>
      <c r="L379" s="2"/>
      <c r="M379">
        <f t="shared" si="10"/>
        <v>41</v>
      </c>
      <c r="N379">
        <f t="shared" si="11"/>
        <v>5</v>
      </c>
    </row>
    <row r="380" spans="2:14" x14ac:dyDescent="0.3">
      <c r="B380" s="22">
        <v>44054</v>
      </c>
      <c r="C380" s="2" t="s">
        <v>0</v>
      </c>
      <c r="D380" s="24" t="s">
        <v>1</v>
      </c>
      <c r="E380" s="2" t="s">
        <v>768</v>
      </c>
      <c r="F380" s="14" t="s">
        <v>692</v>
      </c>
      <c r="G380" s="1">
        <f>3800*1.15</f>
        <v>4370</v>
      </c>
      <c r="H380" s="2" t="s">
        <v>139</v>
      </c>
      <c r="I380" s="23">
        <v>199300</v>
      </c>
      <c r="J380" s="2" t="s">
        <v>5</v>
      </c>
      <c r="K380" s="3">
        <v>44057</v>
      </c>
      <c r="L380" s="2"/>
      <c r="M380">
        <f t="shared" si="10"/>
        <v>12</v>
      </c>
      <c r="N380">
        <f t="shared" si="11"/>
        <v>2</v>
      </c>
    </row>
    <row r="381" spans="2:14" x14ac:dyDescent="0.3">
      <c r="B381" s="22">
        <v>44054</v>
      </c>
      <c r="C381" s="2" t="s">
        <v>0</v>
      </c>
      <c r="D381" s="24" t="s">
        <v>1</v>
      </c>
      <c r="E381" s="2" t="s">
        <v>769</v>
      </c>
      <c r="F381" s="14" t="s">
        <v>600</v>
      </c>
      <c r="G381" s="1">
        <f>800*1.15</f>
        <v>919.99999999999989</v>
      </c>
      <c r="H381" s="2" t="s">
        <v>474</v>
      </c>
      <c r="I381" s="23">
        <v>58869</v>
      </c>
      <c r="J381" s="2" t="s">
        <v>5</v>
      </c>
      <c r="K381" s="3">
        <v>44057</v>
      </c>
      <c r="L381" s="2"/>
      <c r="M381">
        <f t="shared" si="10"/>
        <v>12</v>
      </c>
      <c r="N381">
        <f t="shared" si="11"/>
        <v>2</v>
      </c>
    </row>
    <row r="382" spans="2:14" x14ac:dyDescent="0.3">
      <c r="B382" s="22">
        <v>44054</v>
      </c>
      <c r="C382" s="2" t="s">
        <v>0</v>
      </c>
      <c r="D382" s="24" t="s">
        <v>1</v>
      </c>
      <c r="E382" s="2" t="s">
        <v>770</v>
      </c>
      <c r="F382" s="14" t="s">
        <v>697</v>
      </c>
      <c r="G382" s="1">
        <f>2800*1.15</f>
        <v>3219.9999999999995</v>
      </c>
      <c r="H382" s="2" t="s">
        <v>181</v>
      </c>
      <c r="I382" s="23">
        <v>186416</v>
      </c>
      <c r="J382" s="2" t="s">
        <v>5</v>
      </c>
      <c r="K382" s="3">
        <v>44057</v>
      </c>
      <c r="L382" s="2"/>
      <c r="M382">
        <f t="shared" si="10"/>
        <v>12</v>
      </c>
      <c r="N382">
        <f t="shared" si="11"/>
        <v>2</v>
      </c>
    </row>
    <row r="383" spans="2:14" x14ac:dyDescent="0.3">
      <c r="B383" s="22">
        <v>44054</v>
      </c>
      <c r="C383" s="2" t="s">
        <v>0</v>
      </c>
      <c r="D383" s="24" t="s">
        <v>1</v>
      </c>
      <c r="E383" s="2" t="s">
        <v>771</v>
      </c>
      <c r="F383" s="14" t="s">
        <v>772</v>
      </c>
      <c r="G383" s="1">
        <f>2600*1.15</f>
        <v>2989.9999999999995</v>
      </c>
      <c r="H383" s="2" t="s">
        <v>115</v>
      </c>
      <c r="I383" s="23">
        <v>98720</v>
      </c>
      <c r="J383" s="2" t="s">
        <v>5</v>
      </c>
      <c r="K383" s="3">
        <v>44057</v>
      </c>
      <c r="L383" s="2"/>
      <c r="M383">
        <f t="shared" si="10"/>
        <v>12</v>
      </c>
      <c r="N383">
        <f t="shared" si="11"/>
        <v>2</v>
      </c>
    </row>
    <row r="384" spans="2:14" x14ac:dyDescent="0.3">
      <c r="B384" s="22">
        <v>44054</v>
      </c>
      <c r="C384" s="28" t="s">
        <v>11</v>
      </c>
      <c r="D384" s="13" t="s">
        <v>6</v>
      </c>
      <c r="E384" s="2" t="s">
        <v>773</v>
      </c>
      <c r="F384" s="25" t="s">
        <v>52</v>
      </c>
      <c r="G384" s="1">
        <v>800.02</v>
      </c>
      <c r="H384" s="2" t="s">
        <v>115</v>
      </c>
      <c r="I384" s="23">
        <v>98980</v>
      </c>
      <c r="J384" s="2" t="s">
        <v>52</v>
      </c>
      <c r="K384" s="3">
        <v>44057</v>
      </c>
      <c r="L384" s="2"/>
      <c r="M384">
        <f t="shared" si="10"/>
        <v>31</v>
      </c>
      <c r="N384">
        <f t="shared" si="11"/>
        <v>6</v>
      </c>
    </row>
    <row r="385" spans="2:14" x14ac:dyDescent="0.3">
      <c r="B385" s="22">
        <v>44055</v>
      </c>
      <c r="C385" s="28" t="s">
        <v>11</v>
      </c>
      <c r="D385" s="2" t="s">
        <v>12</v>
      </c>
      <c r="E385" s="2" t="s">
        <v>13</v>
      </c>
      <c r="F385" s="25" t="s">
        <v>774</v>
      </c>
      <c r="G385" s="1">
        <v>500</v>
      </c>
      <c r="H385" s="2" t="s">
        <v>111</v>
      </c>
      <c r="I385" s="23">
        <v>201508</v>
      </c>
      <c r="J385" s="2" t="s">
        <v>29</v>
      </c>
      <c r="K385" s="3">
        <v>44099</v>
      </c>
      <c r="L385" s="13" t="s">
        <v>15</v>
      </c>
      <c r="M385">
        <f t="shared" si="10"/>
        <v>5</v>
      </c>
      <c r="N385">
        <f t="shared" si="11"/>
        <v>3</v>
      </c>
    </row>
    <row r="386" spans="2:14" x14ac:dyDescent="0.3">
      <c r="B386" s="22">
        <v>44056</v>
      </c>
      <c r="C386" s="28" t="s">
        <v>11</v>
      </c>
      <c r="D386" s="2" t="s">
        <v>12</v>
      </c>
      <c r="E386" s="2" t="s">
        <v>13</v>
      </c>
      <c r="F386" s="25" t="s">
        <v>775</v>
      </c>
      <c r="G386" s="1">
        <v>2990</v>
      </c>
      <c r="H386" s="2" t="s">
        <v>111</v>
      </c>
      <c r="I386" s="23">
        <v>201508</v>
      </c>
      <c r="J386" s="2" t="s">
        <v>29</v>
      </c>
      <c r="K386" s="3">
        <v>44099</v>
      </c>
      <c r="L386" s="13" t="s">
        <v>15</v>
      </c>
      <c r="M386">
        <f t="shared" si="10"/>
        <v>5</v>
      </c>
      <c r="N386">
        <f t="shared" si="11"/>
        <v>3</v>
      </c>
    </row>
    <row r="387" spans="2:14" ht="28.8" x14ac:dyDescent="0.3">
      <c r="B387" s="22">
        <v>44056</v>
      </c>
      <c r="C387" s="28" t="s">
        <v>11</v>
      </c>
      <c r="D387" s="2" t="s">
        <v>26</v>
      </c>
      <c r="E387" s="2" t="s">
        <v>776</v>
      </c>
      <c r="F387" s="25" t="s">
        <v>777</v>
      </c>
      <c r="G387" s="1">
        <v>13461.67</v>
      </c>
      <c r="H387" s="2" t="s">
        <v>111</v>
      </c>
      <c r="I387" s="23">
        <v>201508</v>
      </c>
      <c r="J387" s="2" t="s">
        <v>45</v>
      </c>
      <c r="K387" s="3">
        <v>44064</v>
      </c>
      <c r="L387" s="2"/>
      <c r="M387">
        <f t="shared" ref="M387:M450" si="12">VLOOKUP(J387,$R$1:$S$31,2,FALSE)</f>
        <v>17</v>
      </c>
      <c r="N387">
        <f t="shared" ref="N387:N450" si="13">VLOOKUP(D387,$R$33:$S$102,2,FALSE)</f>
        <v>1</v>
      </c>
    </row>
    <row r="388" spans="2:14" ht="28.8" x14ac:dyDescent="0.3">
      <c r="B388" s="22">
        <v>44056</v>
      </c>
      <c r="C388" s="2" t="s">
        <v>0</v>
      </c>
      <c r="D388" s="2" t="s">
        <v>104</v>
      </c>
      <c r="E388" s="2" t="s">
        <v>778</v>
      </c>
      <c r="F388" s="25" t="s">
        <v>779</v>
      </c>
      <c r="G388" s="1">
        <v>4460</v>
      </c>
      <c r="H388" s="2" t="s">
        <v>111</v>
      </c>
      <c r="I388" s="23">
        <v>201508</v>
      </c>
      <c r="J388" s="2" t="s">
        <v>45</v>
      </c>
      <c r="K388" s="3">
        <v>44064</v>
      </c>
      <c r="L388" s="2"/>
      <c r="M388">
        <f t="shared" si="12"/>
        <v>17</v>
      </c>
      <c r="N388">
        <f t="shared" si="13"/>
        <v>5</v>
      </c>
    </row>
    <row r="389" spans="2:14" ht="28.8" x14ac:dyDescent="0.3">
      <c r="B389" s="22">
        <v>44056</v>
      </c>
      <c r="C389" s="2" t="s">
        <v>0</v>
      </c>
      <c r="D389" s="2" t="s">
        <v>6</v>
      </c>
      <c r="E389" s="2" t="s">
        <v>7</v>
      </c>
      <c r="F389" s="25" t="s">
        <v>8</v>
      </c>
      <c r="G389" s="1">
        <f>700.02+(34960/2)</f>
        <v>18180.02</v>
      </c>
      <c r="H389" s="2" t="s">
        <v>4</v>
      </c>
      <c r="I389" s="23">
        <v>119260</v>
      </c>
      <c r="J389" s="2" t="s">
        <v>9</v>
      </c>
      <c r="K389" s="3">
        <v>44064</v>
      </c>
      <c r="L389" s="2" t="s">
        <v>10</v>
      </c>
      <c r="M389">
        <f t="shared" si="12"/>
        <v>10</v>
      </c>
      <c r="N389">
        <f t="shared" si="13"/>
        <v>6</v>
      </c>
    </row>
    <row r="390" spans="2:14" x14ac:dyDescent="0.3">
      <c r="B390" s="22">
        <v>44056</v>
      </c>
      <c r="C390" s="2" t="s">
        <v>0</v>
      </c>
      <c r="D390" s="5" t="s">
        <v>64</v>
      </c>
      <c r="E390" s="2" t="s">
        <v>780</v>
      </c>
      <c r="F390" s="14" t="s">
        <v>781</v>
      </c>
      <c r="G390" s="30">
        <v>9110</v>
      </c>
      <c r="H390" s="2" t="s">
        <v>197</v>
      </c>
      <c r="I390" s="23">
        <v>48602</v>
      </c>
      <c r="J390" s="2" t="s">
        <v>5</v>
      </c>
      <c r="K390" s="3">
        <v>44064</v>
      </c>
      <c r="L390" s="2"/>
      <c r="M390">
        <f t="shared" si="12"/>
        <v>12</v>
      </c>
      <c r="N390">
        <f t="shared" si="13"/>
        <v>4</v>
      </c>
    </row>
    <row r="391" spans="2:14" ht="28.8" x14ac:dyDescent="0.3">
      <c r="B391" s="22">
        <v>44062</v>
      </c>
      <c r="C391" s="28" t="s">
        <v>11</v>
      </c>
      <c r="D391" s="2" t="s">
        <v>6</v>
      </c>
      <c r="E391" s="2" t="s">
        <v>96</v>
      </c>
      <c r="F391" s="25" t="s">
        <v>8</v>
      </c>
      <c r="G391" s="1">
        <f>700.02+(34960/2)</f>
        <v>18180.02</v>
      </c>
      <c r="H391" s="2" t="s">
        <v>181</v>
      </c>
      <c r="I391" s="23">
        <v>187908</v>
      </c>
      <c r="J391" s="2" t="s">
        <v>9</v>
      </c>
      <c r="K391" s="3">
        <v>44064</v>
      </c>
      <c r="L391" s="2" t="s">
        <v>10</v>
      </c>
      <c r="M391">
        <f t="shared" si="12"/>
        <v>10</v>
      </c>
      <c r="N391">
        <f t="shared" si="13"/>
        <v>6</v>
      </c>
    </row>
    <row r="392" spans="2:14" x14ac:dyDescent="0.3">
      <c r="B392" s="22">
        <v>44060</v>
      </c>
      <c r="C392" s="2" t="s">
        <v>0</v>
      </c>
      <c r="D392" s="2" t="s">
        <v>72</v>
      </c>
      <c r="E392" s="2" t="s">
        <v>782</v>
      </c>
      <c r="F392" s="25" t="s">
        <v>783</v>
      </c>
      <c r="G392" s="1">
        <v>1800</v>
      </c>
      <c r="H392" s="2" t="s">
        <v>181</v>
      </c>
      <c r="I392" s="23">
        <v>187908</v>
      </c>
      <c r="J392" s="2" t="s">
        <v>90</v>
      </c>
      <c r="K392" s="3">
        <v>44064</v>
      </c>
      <c r="L392" s="2"/>
      <c r="M392">
        <f t="shared" si="12"/>
        <v>41</v>
      </c>
      <c r="N392">
        <f t="shared" si="13"/>
        <v>22</v>
      </c>
    </row>
    <row r="393" spans="2:14" x14ac:dyDescent="0.3">
      <c r="B393" s="4">
        <v>44062</v>
      </c>
      <c r="C393" s="28" t="s">
        <v>11</v>
      </c>
      <c r="D393" s="5" t="s">
        <v>6</v>
      </c>
      <c r="E393" s="5" t="s">
        <v>784</v>
      </c>
      <c r="F393" s="31" t="s">
        <v>785</v>
      </c>
      <c r="G393" s="32">
        <v>700.02</v>
      </c>
      <c r="H393" s="5" t="s">
        <v>527</v>
      </c>
      <c r="I393" s="33">
        <v>49262</v>
      </c>
      <c r="J393" s="2" t="s">
        <v>52</v>
      </c>
      <c r="K393" s="4">
        <v>44064</v>
      </c>
      <c r="L393" s="2"/>
      <c r="M393">
        <f t="shared" si="12"/>
        <v>31</v>
      </c>
      <c r="N393">
        <f t="shared" si="13"/>
        <v>6</v>
      </c>
    </row>
    <row r="394" spans="2:14" x14ac:dyDescent="0.3">
      <c r="B394" s="22">
        <v>44061</v>
      </c>
      <c r="C394" s="28" t="s">
        <v>11</v>
      </c>
      <c r="D394" s="2" t="s">
        <v>26</v>
      </c>
      <c r="E394" s="2" t="s">
        <v>786</v>
      </c>
      <c r="F394" s="25" t="s">
        <v>787</v>
      </c>
      <c r="G394" s="1">
        <v>397.44</v>
      </c>
      <c r="H394" s="2" t="s">
        <v>527</v>
      </c>
      <c r="I394" s="23">
        <v>49227</v>
      </c>
      <c r="J394" s="2" t="s">
        <v>90</v>
      </c>
      <c r="K394" s="3">
        <v>44078</v>
      </c>
      <c r="L394" s="2" t="s">
        <v>528</v>
      </c>
      <c r="M394">
        <f t="shared" si="12"/>
        <v>41</v>
      </c>
      <c r="N394">
        <f t="shared" si="13"/>
        <v>1</v>
      </c>
    </row>
    <row r="395" spans="2:14" x14ac:dyDescent="0.3">
      <c r="B395" s="22">
        <v>44063</v>
      </c>
      <c r="C395" s="28" t="s">
        <v>11</v>
      </c>
      <c r="D395" s="2" t="s">
        <v>6</v>
      </c>
      <c r="E395" s="2" t="s">
        <v>788</v>
      </c>
      <c r="F395" s="25" t="s">
        <v>789</v>
      </c>
      <c r="G395" s="1">
        <v>700.02</v>
      </c>
      <c r="H395" s="2" t="s">
        <v>197</v>
      </c>
      <c r="I395" s="23">
        <v>49204</v>
      </c>
      <c r="J395" s="2" t="s">
        <v>52</v>
      </c>
      <c r="K395" s="3">
        <v>44078</v>
      </c>
      <c r="L395" s="2"/>
      <c r="M395">
        <f t="shared" si="12"/>
        <v>31</v>
      </c>
      <c r="N395">
        <f t="shared" si="13"/>
        <v>6</v>
      </c>
    </row>
    <row r="396" spans="2:14" x14ac:dyDescent="0.3">
      <c r="B396" s="22">
        <v>44064</v>
      </c>
      <c r="C396" s="28" t="s">
        <v>11</v>
      </c>
      <c r="D396" s="2" t="s">
        <v>153</v>
      </c>
      <c r="E396" s="2" t="s">
        <v>790</v>
      </c>
      <c r="F396" s="25" t="s">
        <v>349</v>
      </c>
      <c r="G396" s="1">
        <v>588.1</v>
      </c>
      <c r="H396" s="2" t="s">
        <v>115</v>
      </c>
      <c r="I396" s="23">
        <v>99604</v>
      </c>
      <c r="J396" s="2" t="s">
        <v>38</v>
      </c>
      <c r="K396" s="3">
        <v>44078</v>
      </c>
      <c r="L396" s="2"/>
      <c r="M396">
        <f t="shared" si="12"/>
        <v>4</v>
      </c>
      <c r="N396">
        <f t="shared" si="13"/>
        <v>83</v>
      </c>
    </row>
    <row r="397" spans="2:14" x14ac:dyDescent="0.3">
      <c r="B397" s="22">
        <v>44064</v>
      </c>
      <c r="C397" s="28" t="s">
        <v>11</v>
      </c>
      <c r="D397" s="2" t="s">
        <v>153</v>
      </c>
      <c r="E397" s="2" t="s">
        <v>790</v>
      </c>
      <c r="F397" s="25" t="s">
        <v>791</v>
      </c>
      <c r="G397" s="1">
        <v>969.9</v>
      </c>
      <c r="H397" s="2" t="s">
        <v>111</v>
      </c>
      <c r="I397" s="23">
        <v>201562</v>
      </c>
      <c r="J397" s="2" t="s">
        <v>38</v>
      </c>
      <c r="K397" s="3">
        <v>44078</v>
      </c>
      <c r="L397" s="2"/>
      <c r="M397">
        <f t="shared" si="12"/>
        <v>4</v>
      </c>
      <c r="N397">
        <f t="shared" si="13"/>
        <v>83</v>
      </c>
    </row>
    <row r="398" spans="2:14" x14ac:dyDescent="0.3">
      <c r="B398" s="22">
        <v>44061</v>
      </c>
      <c r="C398" s="2" t="s">
        <v>0</v>
      </c>
      <c r="D398" s="5" t="s">
        <v>64</v>
      </c>
      <c r="E398" s="2" t="s">
        <v>792</v>
      </c>
      <c r="F398" s="25" t="s">
        <v>793</v>
      </c>
      <c r="G398" s="1">
        <v>200</v>
      </c>
      <c r="H398" s="2" t="s">
        <v>527</v>
      </c>
      <c r="I398" s="23">
        <v>49227</v>
      </c>
      <c r="J398" s="2" t="s">
        <v>5</v>
      </c>
      <c r="K398" s="3">
        <v>44078</v>
      </c>
      <c r="L398" s="2"/>
      <c r="M398">
        <f t="shared" si="12"/>
        <v>12</v>
      </c>
      <c r="N398">
        <f t="shared" si="13"/>
        <v>4</v>
      </c>
    </row>
    <row r="399" spans="2:14" x14ac:dyDescent="0.3">
      <c r="B399" s="22">
        <v>44065</v>
      </c>
      <c r="C399" s="2" t="s">
        <v>0</v>
      </c>
      <c r="D399" s="5" t="s">
        <v>64</v>
      </c>
      <c r="E399" s="2" t="s">
        <v>794</v>
      </c>
      <c r="F399" s="25" t="s">
        <v>795</v>
      </c>
      <c r="G399" s="1">
        <v>699.2</v>
      </c>
      <c r="H399" s="2" t="s">
        <v>527</v>
      </c>
      <c r="I399" s="23">
        <v>49227</v>
      </c>
      <c r="J399" s="2" t="s">
        <v>5</v>
      </c>
      <c r="K399" s="3">
        <v>44078</v>
      </c>
      <c r="L399" s="2"/>
      <c r="M399">
        <f t="shared" si="12"/>
        <v>12</v>
      </c>
      <c r="N399">
        <f t="shared" si="13"/>
        <v>4</v>
      </c>
    </row>
    <row r="400" spans="2:14" x14ac:dyDescent="0.3">
      <c r="B400" s="22">
        <v>44065</v>
      </c>
      <c r="C400" s="2" t="s">
        <v>0</v>
      </c>
      <c r="D400" s="5" t="s">
        <v>64</v>
      </c>
      <c r="E400" s="2" t="s">
        <v>796</v>
      </c>
      <c r="F400" s="14" t="s">
        <v>797</v>
      </c>
      <c r="G400" s="1">
        <v>1600</v>
      </c>
      <c r="H400" s="2" t="s">
        <v>527</v>
      </c>
      <c r="I400" s="23">
        <v>49227</v>
      </c>
      <c r="J400" s="2" t="s">
        <v>5</v>
      </c>
      <c r="K400" s="3">
        <v>44078</v>
      </c>
      <c r="L400" s="2"/>
      <c r="M400">
        <f t="shared" si="12"/>
        <v>12</v>
      </c>
      <c r="N400">
        <f t="shared" si="13"/>
        <v>4</v>
      </c>
    </row>
    <row r="401" spans="2:14" x14ac:dyDescent="0.3">
      <c r="B401" s="22">
        <v>44067</v>
      </c>
      <c r="C401" s="28" t="s">
        <v>11</v>
      </c>
      <c r="D401" s="13" t="s">
        <v>1446</v>
      </c>
      <c r="E401" s="2" t="s">
        <v>798</v>
      </c>
      <c r="F401" s="25" t="s">
        <v>799</v>
      </c>
      <c r="G401" s="1">
        <v>190</v>
      </c>
      <c r="H401" s="2" t="s">
        <v>115</v>
      </c>
      <c r="I401" s="23">
        <v>99921</v>
      </c>
      <c r="J401" s="2" t="s">
        <v>22</v>
      </c>
      <c r="K401" s="3">
        <v>44078</v>
      </c>
      <c r="L401" s="2"/>
      <c r="M401">
        <f t="shared" si="12"/>
        <v>9</v>
      </c>
      <c r="N401">
        <f t="shared" si="13"/>
        <v>8</v>
      </c>
    </row>
    <row r="402" spans="2:14" x14ac:dyDescent="0.3">
      <c r="B402" s="22">
        <v>44069</v>
      </c>
      <c r="C402" s="28" t="s">
        <v>11</v>
      </c>
      <c r="D402" s="2" t="s">
        <v>26</v>
      </c>
      <c r="E402" s="2" t="s">
        <v>800</v>
      </c>
      <c r="F402" s="25" t="s">
        <v>720</v>
      </c>
      <c r="G402" s="1">
        <v>11822</v>
      </c>
      <c r="H402" s="2" t="s">
        <v>101</v>
      </c>
      <c r="I402" s="23">
        <v>210295</v>
      </c>
      <c r="J402" s="2" t="s">
        <v>59</v>
      </c>
      <c r="K402" s="3">
        <v>44078</v>
      </c>
      <c r="L402" s="2"/>
      <c r="M402">
        <f t="shared" si="12"/>
        <v>8</v>
      </c>
      <c r="N402">
        <f t="shared" si="13"/>
        <v>1</v>
      </c>
    </row>
    <row r="403" spans="2:14" x14ac:dyDescent="0.3">
      <c r="B403" s="22">
        <v>44069</v>
      </c>
      <c r="C403" s="28" t="s">
        <v>11</v>
      </c>
      <c r="D403" s="2" t="s">
        <v>26</v>
      </c>
      <c r="E403" s="2" t="s">
        <v>801</v>
      </c>
      <c r="F403" s="25" t="s">
        <v>802</v>
      </c>
      <c r="G403" s="1">
        <v>14552.56</v>
      </c>
      <c r="H403" s="2" t="s">
        <v>101</v>
      </c>
      <c r="I403" s="23">
        <v>210295</v>
      </c>
      <c r="J403" s="2" t="s">
        <v>61</v>
      </c>
      <c r="K403" s="3">
        <v>44078</v>
      </c>
      <c r="L403" s="2"/>
      <c r="M403">
        <f t="shared" si="12"/>
        <v>13</v>
      </c>
      <c r="N403">
        <f t="shared" si="13"/>
        <v>1</v>
      </c>
    </row>
    <row r="404" spans="2:14" x14ac:dyDescent="0.3">
      <c r="B404" s="22">
        <v>44073</v>
      </c>
      <c r="C404" s="28" t="s">
        <v>11</v>
      </c>
      <c r="D404" s="2" t="s">
        <v>285</v>
      </c>
      <c r="E404" s="2" t="s">
        <v>803</v>
      </c>
      <c r="F404" s="25" t="s">
        <v>804</v>
      </c>
      <c r="G404" s="1">
        <v>320.2</v>
      </c>
      <c r="H404" s="2" t="s">
        <v>101</v>
      </c>
      <c r="I404" s="23">
        <v>210345</v>
      </c>
      <c r="J404" s="2" t="s">
        <v>38</v>
      </c>
      <c r="K404" s="3">
        <v>44078</v>
      </c>
      <c r="L404" s="2"/>
      <c r="M404">
        <f t="shared" si="12"/>
        <v>4</v>
      </c>
      <c r="N404">
        <f t="shared" si="13"/>
        <v>77</v>
      </c>
    </row>
    <row r="405" spans="2:14" x14ac:dyDescent="0.3">
      <c r="B405" s="22">
        <v>44074</v>
      </c>
      <c r="C405" s="28" t="s">
        <v>11</v>
      </c>
      <c r="D405" s="2" t="s">
        <v>153</v>
      </c>
      <c r="E405" s="2" t="s">
        <v>805</v>
      </c>
      <c r="F405" s="25" t="s">
        <v>380</v>
      </c>
      <c r="G405" s="1">
        <v>1379.8</v>
      </c>
      <c r="H405" s="2" t="s">
        <v>291</v>
      </c>
      <c r="I405" s="23">
        <v>54641</v>
      </c>
      <c r="J405" s="2" t="s">
        <v>38</v>
      </c>
      <c r="K405" s="3">
        <v>44078</v>
      </c>
      <c r="L405" s="2"/>
      <c r="M405">
        <f t="shared" si="12"/>
        <v>4</v>
      </c>
      <c r="N405">
        <f t="shared" si="13"/>
        <v>83</v>
      </c>
    </row>
    <row r="406" spans="2:14" x14ac:dyDescent="0.3">
      <c r="B406" s="22">
        <v>44074</v>
      </c>
      <c r="C406" s="28" t="s">
        <v>11</v>
      </c>
      <c r="D406" s="13" t="s">
        <v>475</v>
      </c>
      <c r="E406" s="2" t="s">
        <v>806</v>
      </c>
      <c r="F406" s="14" t="s">
        <v>807</v>
      </c>
      <c r="G406" s="1">
        <v>1035</v>
      </c>
      <c r="H406" s="2" t="s">
        <v>291</v>
      </c>
      <c r="I406" s="23">
        <v>54650</v>
      </c>
      <c r="J406" s="2" t="s">
        <v>62</v>
      </c>
      <c r="K406" s="3">
        <v>44078</v>
      </c>
      <c r="L406" s="2"/>
      <c r="M406">
        <f t="shared" si="12"/>
        <v>14</v>
      </c>
      <c r="N406">
        <f t="shared" si="13"/>
        <v>15</v>
      </c>
    </row>
    <row r="407" spans="2:14" x14ac:dyDescent="0.3">
      <c r="B407" s="22">
        <v>44074</v>
      </c>
      <c r="C407" s="2" t="s">
        <v>0</v>
      </c>
      <c r="D407" s="24" t="s">
        <v>1</v>
      </c>
      <c r="E407" s="2" t="s">
        <v>808</v>
      </c>
      <c r="F407" s="14" t="s">
        <v>635</v>
      </c>
      <c r="G407" s="1">
        <f>4200*1.15</f>
        <v>4830</v>
      </c>
      <c r="H407" s="2" t="s">
        <v>111</v>
      </c>
      <c r="I407" s="23">
        <v>201508</v>
      </c>
      <c r="J407" s="2" t="s">
        <v>5</v>
      </c>
      <c r="K407" s="3">
        <v>44078</v>
      </c>
      <c r="L407" s="2"/>
      <c r="M407">
        <f t="shared" si="12"/>
        <v>12</v>
      </c>
      <c r="N407">
        <f t="shared" si="13"/>
        <v>2</v>
      </c>
    </row>
    <row r="408" spans="2:14" x14ac:dyDescent="0.3">
      <c r="B408" s="22">
        <v>44074</v>
      </c>
      <c r="C408" s="2" t="s">
        <v>0</v>
      </c>
      <c r="D408" s="24" t="s">
        <v>1</v>
      </c>
      <c r="E408" s="2" t="s">
        <v>809</v>
      </c>
      <c r="F408" s="14" t="s">
        <v>810</v>
      </c>
      <c r="G408" s="1">
        <f>3220*1.15</f>
        <v>3702.9999999999995</v>
      </c>
      <c r="H408" s="2" t="s">
        <v>101</v>
      </c>
      <c r="I408" s="23">
        <v>210295</v>
      </c>
      <c r="J408" s="2" t="s">
        <v>5</v>
      </c>
      <c r="K408" s="3">
        <v>44078</v>
      </c>
      <c r="L408" s="2"/>
      <c r="M408">
        <f t="shared" si="12"/>
        <v>12</v>
      </c>
      <c r="N408">
        <f t="shared" si="13"/>
        <v>2</v>
      </c>
    </row>
    <row r="409" spans="2:14" x14ac:dyDescent="0.3">
      <c r="B409" s="22">
        <v>44074</v>
      </c>
      <c r="C409" s="28" t="s">
        <v>11</v>
      </c>
      <c r="D409" s="2" t="s">
        <v>12</v>
      </c>
      <c r="E409" s="2" t="s">
        <v>13</v>
      </c>
      <c r="F409" s="25" t="s">
        <v>14</v>
      </c>
      <c r="G409" s="1">
        <v>1127</v>
      </c>
      <c r="H409" s="2" t="s">
        <v>4</v>
      </c>
      <c r="I409" s="23">
        <v>121553</v>
      </c>
      <c r="J409" s="2" t="s">
        <v>211</v>
      </c>
      <c r="K409" s="3">
        <v>44099</v>
      </c>
      <c r="L409" s="13" t="s">
        <v>15</v>
      </c>
      <c r="M409">
        <f t="shared" si="12"/>
        <v>36</v>
      </c>
      <c r="N409">
        <f t="shared" si="13"/>
        <v>3</v>
      </c>
    </row>
    <row r="410" spans="2:14" x14ac:dyDescent="0.3">
      <c r="B410" s="22">
        <v>44077</v>
      </c>
      <c r="C410" s="28" t="s">
        <v>11</v>
      </c>
      <c r="D410" s="2" t="s">
        <v>12</v>
      </c>
      <c r="E410" s="2" t="s">
        <v>13</v>
      </c>
      <c r="F410" s="25" t="s">
        <v>811</v>
      </c>
      <c r="G410" s="1">
        <v>2104.5</v>
      </c>
      <c r="H410" s="2" t="s">
        <v>144</v>
      </c>
      <c r="I410" s="23">
        <v>129878</v>
      </c>
      <c r="J410" s="2" t="s">
        <v>99</v>
      </c>
      <c r="K410" s="3">
        <v>44099</v>
      </c>
      <c r="L410" s="13" t="s">
        <v>15</v>
      </c>
      <c r="M410">
        <f t="shared" si="12"/>
        <v>35</v>
      </c>
      <c r="N410">
        <f t="shared" si="13"/>
        <v>3</v>
      </c>
    </row>
    <row r="411" spans="2:14" x14ac:dyDescent="0.3">
      <c r="B411" s="12">
        <v>44078</v>
      </c>
      <c r="C411" s="28" t="s">
        <v>11</v>
      </c>
      <c r="D411" s="13" t="s">
        <v>26</v>
      </c>
      <c r="E411" s="2" t="s">
        <v>812</v>
      </c>
      <c r="F411" s="14" t="s">
        <v>813</v>
      </c>
      <c r="G411" s="1">
        <v>2257.6799999999998</v>
      </c>
      <c r="H411" s="2" t="s">
        <v>144</v>
      </c>
      <c r="I411" s="15">
        <v>129878</v>
      </c>
      <c r="J411" s="2" t="s">
        <v>90</v>
      </c>
      <c r="K411" s="3">
        <v>44099</v>
      </c>
      <c r="L411" s="13"/>
      <c r="M411">
        <f t="shared" si="12"/>
        <v>41</v>
      </c>
      <c r="N411">
        <f t="shared" si="13"/>
        <v>1</v>
      </c>
    </row>
    <row r="412" spans="2:14" x14ac:dyDescent="0.3">
      <c r="B412" s="12">
        <v>44078</v>
      </c>
      <c r="C412" s="28" t="s">
        <v>11</v>
      </c>
      <c r="D412" s="13" t="s">
        <v>26</v>
      </c>
      <c r="E412" s="2" t="s">
        <v>814</v>
      </c>
      <c r="F412" s="14" t="s">
        <v>815</v>
      </c>
      <c r="G412" s="1">
        <v>1876.8</v>
      </c>
      <c r="H412" s="2" t="s">
        <v>101</v>
      </c>
      <c r="I412" s="18">
        <v>0</v>
      </c>
      <c r="J412" s="2" t="s">
        <v>131</v>
      </c>
      <c r="K412" s="3">
        <v>44099</v>
      </c>
      <c r="L412" s="13"/>
      <c r="M412">
        <f t="shared" si="12"/>
        <v>15</v>
      </c>
      <c r="N412">
        <f t="shared" si="13"/>
        <v>1</v>
      </c>
    </row>
    <row r="413" spans="2:14" x14ac:dyDescent="0.3">
      <c r="B413" s="12">
        <v>44078</v>
      </c>
      <c r="C413" s="28" t="s">
        <v>11</v>
      </c>
      <c r="D413" s="13" t="s">
        <v>26</v>
      </c>
      <c r="E413" s="2" t="s">
        <v>814</v>
      </c>
      <c r="F413" s="14" t="s">
        <v>815</v>
      </c>
      <c r="G413" s="1">
        <v>1876.8</v>
      </c>
      <c r="H413" s="2" t="s">
        <v>816</v>
      </c>
      <c r="I413" s="15">
        <v>0</v>
      </c>
      <c r="J413" s="2" t="s">
        <v>131</v>
      </c>
      <c r="K413" s="3">
        <v>44099</v>
      </c>
      <c r="L413" s="13"/>
      <c r="M413">
        <f t="shared" si="12"/>
        <v>15</v>
      </c>
      <c r="N413">
        <f t="shared" si="13"/>
        <v>1</v>
      </c>
    </row>
    <row r="414" spans="2:14" x14ac:dyDescent="0.3">
      <c r="B414" s="22">
        <v>44081</v>
      </c>
      <c r="C414" s="28" t="s">
        <v>11</v>
      </c>
      <c r="D414" s="2" t="s">
        <v>12</v>
      </c>
      <c r="E414" s="2" t="s">
        <v>13</v>
      </c>
      <c r="F414" s="25" t="s">
        <v>817</v>
      </c>
      <c r="G414" s="1">
        <v>1552.5</v>
      </c>
      <c r="H414" s="2" t="s">
        <v>139</v>
      </c>
      <c r="I414" s="23">
        <v>178685</v>
      </c>
      <c r="J414" s="2" t="s">
        <v>211</v>
      </c>
      <c r="K414" s="3">
        <v>44099</v>
      </c>
      <c r="L414" s="13" t="s">
        <v>15</v>
      </c>
      <c r="M414">
        <f t="shared" si="12"/>
        <v>36</v>
      </c>
      <c r="N414">
        <f t="shared" si="13"/>
        <v>3</v>
      </c>
    </row>
    <row r="415" spans="2:14" x14ac:dyDescent="0.3">
      <c r="B415" s="12">
        <v>44082</v>
      </c>
      <c r="C415" s="28" t="s">
        <v>11</v>
      </c>
      <c r="D415" s="13" t="s">
        <v>26</v>
      </c>
      <c r="E415" s="2" t="s">
        <v>818</v>
      </c>
      <c r="F415" s="14" t="s">
        <v>819</v>
      </c>
      <c r="G415" s="1">
        <v>2813.42</v>
      </c>
      <c r="H415" s="2" t="s">
        <v>139</v>
      </c>
      <c r="I415" s="15">
        <v>178685</v>
      </c>
      <c r="J415" s="2" t="s">
        <v>56</v>
      </c>
      <c r="K415" s="3">
        <v>44099</v>
      </c>
      <c r="L415" s="2"/>
      <c r="M415">
        <f t="shared" si="12"/>
        <v>2</v>
      </c>
      <c r="N415">
        <f t="shared" si="13"/>
        <v>1</v>
      </c>
    </row>
    <row r="416" spans="2:14" x14ac:dyDescent="0.3">
      <c r="B416" s="22">
        <v>44083</v>
      </c>
      <c r="C416" s="28" t="s">
        <v>11</v>
      </c>
      <c r="D416" s="2" t="s">
        <v>12</v>
      </c>
      <c r="E416" s="2" t="s">
        <v>17</v>
      </c>
      <c r="F416" s="25" t="s">
        <v>820</v>
      </c>
      <c r="G416" s="1">
        <v>989</v>
      </c>
      <c r="H416" s="2" t="s">
        <v>546</v>
      </c>
      <c r="I416" s="15">
        <v>178685</v>
      </c>
      <c r="J416" s="2" t="s">
        <v>118</v>
      </c>
      <c r="K416" s="4">
        <v>44159</v>
      </c>
      <c r="L416" s="13" t="s">
        <v>19</v>
      </c>
      <c r="M416">
        <f t="shared" si="12"/>
        <v>33</v>
      </c>
      <c r="N416">
        <f t="shared" si="13"/>
        <v>3</v>
      </c>
    </row>
    <row r="417" spans="2:14" x14ac:dyDescent="0.3">
      <c r="B417" s="12">
        <v>44083</v>
      </c>
      <c r="C417" s="28" t="s">
        <v>11</v>
      </c>
      <c r="D417" s="13" t="s">
        <v>65</v>
      </c>
      <c r="E417" s="2" t="s">
        <v>821</v>
      </c>
      <c r="F417" s="14" t="s">
        <v>822</v>
      </c>
      <c r="G417" s="1">
        <f>2300*1.15</f>
        <v>2645</v>
      </c>
      <c r="H417" s="2" t="s">
        <v>130</v>
      </c>
      <c r="I417" s="23">
        <v>205300</v>
      </c>
      <c r="J417" s="2" t="s">
        <v>55</v>
      </c>
      <c r="K417" s="3">
        <v>44099</v>
      </c>
      <c r="L417" s="2"/>
      <c r="M417">
        <f t="shared" si="12"/>
        <v>1</v>
      </c>
      <c r="N417">
        <f t="shared" si="13"/>
        <v>9</v>
      </c>
    </row>
    <row r="418" spans="2:14" x14ac:dyDescent="0.3">
      <c r="B418" s="12">
        <v>44090</v>
      </c>
      <c r="C418" s="28" t="s">
        <v>11</v>
      </c>
      <c r="D418" s="13" t="s">
        <v>26</v>
      </c>
      <c r="E418" s="2" t="s">
        <v>823</v>
      </c>
      <c r="F418" s="14" t="s">
        <v>824</v>
      </c>
      <c r="G418" s="1">
        <v>13385.08</v>
      </c>
      <c r="H418" s="2" t="s">
        <v>139</v>
      </c>
      <c r="I418" s="15">
        <v>178685</v>
      </c>
      <c r="J418" s="2" t="s">
        <v>45</v>
      </c>
      <c r="K418" s="3">
        <v>44099</v>
      </c>
      <c r="L418" s="2"/>
      <c r="M418">
        <f t="shared" si="12"/>
        <v>17</v>
      </c>
      <c r="N418">
        <f t="shared" si="13"/>
        <v>1</v>
      </c>
    </row>
    <row r="419" spans="2:14" x14ac:dyDescent="0.3">
      <c r="B419" s="12">
        <v>44092</v>
      </c>
      <c r="C419" s="28" t="s">
        <v>11</v>
      </c>
      <c r="D419" s="13" t="s">
        <v>26</v>
      </c>
      <c r="E419" s="2" t="s">
        <v>825</v>
      </c>
      <c r="F419" s="14" t="s">
        <v>826</v>
      </c>
      <c r="G419" s="1">
        <v>1401.16</v>
      </c>
      <c r="H419" s="2" t="s">
        <v>139</v>
      </c>
      <c r="I419" s="15">
        <v>178685</v>
      </c>
      <c r="J419" s="2" t="s">
        <v>90</v>
      </c>
      <c r="K419" s="3">
        <v>44099</v>
      </c>
      <c r="L419" s="34"/>
      <c r="M419">
        <f t="shared" si="12"/>
        <v>41</v>
      </c>
      <c r="N419">
        <f t="shared" si="13"/>
        <v>1</v>
      </c>
    </row>
    <row r="420" spans="2:14" x14ac:dyDescent="0.3">
      <c r="B420" s="12">
        <v>44092</v>
      </c>
      <c r="C420" s="28" t="s">
        <v>11</v>
      </c>
      <c r="D420" s="13" t="s">
        <v>26</v>
      </c>
      <c r="E420" s="2" t="s">
        <v>827</v>
      </c>
      <c r="F420" s="14" t="s">
        <v>828</v>
      </c>
      <c r="G420" s="1">
        <v>355.12</v>
      </c>
      <c r="H420" s="2" t="s">
        <v>139</v>
      </c>
      <c r="I420" s="15">
        <v>178685</v>
      </c>
      <c r="J420" s="2" t="s">
        <v>57</v>
      </c>
      <c r="K420" s="3">
        <v>44099</v>
      </c>
      <c r="L420" s="34"/>
      <c r="M420">
        <f t="shared" si="12"/>
        <v>3</v>
      </c>
      <c r="N420">
        <f t="shared" si="13"/>
        <v>1</v>
      </c>
    </row>
    <row r="421" spans="2:14" x14ac:dyDescent="0.3">
      <c r="B421" s="22">
        <v>44092</v>
      </c>
      <c r="C421" s="28" t="s">
        <v>11</v>
      </c>
      <c r="D421" s="13" t="s">
        <v>26</v>
      </c>
      <c r="E421" s="2" t="s">
        <v>829</v>
      </c>
      <c r="F421" s="14" t="s">
        <v>386</v>
      </c>
      <c r="G421" s="1">
        <v>17238.04</v>
      </c>
      <c r="H421" s="2" t="s">
        <v>387</v>
      </c>
      <c r="I421" s="15">
        <v>0</v>
      </c>
      <c r="J421" s="2" t="s">
        <v>109</v>
      </c>
      <c r="K421" s="3">
        <v>44099</v>
      </c>
      <c r="L421" s="35"/>
      <c r="M421">
        <f t="shared" si="12"/>
        <v>11</v>
      </c>
      <c r="N421">
        <f t="shared" si="13"/>
        <v>1</v>
      </c>
    </row>
    <row r="422" spans="2:14" x14ac:dyDescent="0.3">
      <c r="B422" s="22">
        <v>44090</v>
      </c>
      <c r="C422" s="28" t="s">
        <v>11</v>
      </c>
      <c r="D422" s="2" t="s">
        <v>830</v>
      </c>
      <c r="E422" s="2" t="s">
        <v>831</v>
      </c>
      <c r="F422" s="25" t="s">
        <v>411</v>
      </c>
      <c r="G422" s="1">
        <v>1200</v>
      </c>
      <c r="H422" s="2" t="s">
        <v>130</v>
      </c>
      <c r="I422" s="23">
        <v>205750</v>
      </c>
      <c r="J422" s="2" t="s">
        <v>90</v>
      </c>
      <c r="K422" s="3">
        <v>44099</v>
      </c>
      <c r="L422" s="2"/>
      <c r="M422">
        <f t="shared" si="12"/>
        <v>41</v>
      </c>
      <c r="N422">
        <f t="shared" si="13"/>
        <v>63</v>
      </c>
    </row>
    <row r="423" spans="2:14" x14ac:dyDescent="0.3">
      <c r="B423" s="22">
        <v>44085</v>
      </c>
      <c r="C423" s="28" t="s">
        <v>11</v>
      </c>
      <c r="D423" s="2" t="s">
        <v>6</v>
      </c>
      <c r="E423" s="2" t="s">
        <v>832</v>
      </c>
      <c r="F423" s="25" t="s">
        <v>833</v>
      </c>
      <c r="G423" s="1">
        <v>13700</v>
      </c>
      <c r="H423" s="2" t="s">
        <v>130</v>
      </c>
      <c r="I423" s="23">
        <v>205800</v>
      </c>
      <c r="J423" s="2" t="s">
        <v>9</v>
      </c>
      <c r="K423" s="3">
        <v>44099</v>
      </c>
      <c r="L423" s="2"/>
      <c r="M423">
        <f t="shared" si="12"/>
        <v>10</v>
      </c>
      <c r="N423">
        <f t="shared" si="13"/>
        <v>6</v>
      </c>
    </row>
    <row r="424" spans="2:14" x14ac:dyDescent="0.3">
      <c r="B424" s="22">
        <v>44096</v>
      </c>
      <c r="C424" s="2" t="s">
        <v>0</v>
      </c>
      <c r="D424" s="2" t="s">
        <v>104</v>
      </c>
      <c r="E424" s="2" t="s">
        <v>834</v>
      </c>
      <c r="F424" s="25" t="s">
        <v>835</v>
      </c>
      <c r="G424" s="1">
        <v>2080</v>
      </c>
      <c r="H424" s="2" t="s">
        <v>291</v>
      </c>
      <c r="I424" s="23">
        <v>54923</v>
      </c>
      <c r="J424" s="2" t="s">
        <v>90</v>
      </c>
      <c r="K424" s="3">
        <v>44099</v>
      </c>
      <c r="L424" s="2"/>
      <c r="M424">
        <f t="shared" si="12"/>
        <v>41</v>
      </c>
      <c r="N424">
        <f t="shared" si="13"/>
        <v>5</v>
      </c>
    </row>
    <row r="425" spans="2:14" x14ac:dyDescent="0.3">
      <c r="B425" s="22">
        <v>44096</v>
      </c>
      <c r="C425" s="28" t="s">
        <v>11</v>
      </c>
      <c r="D425" s="2" t="s">
        <v>12</v>
      </c>
      <c r="E425" s="2" t="s">
        <v>17</v>
      </c>
      <c r="F425" s="25" t="s">
        <v>836</v>
      </c>
      <c r="G425" s="1">
        <v>1495</v>
      </c>
      <c r="H425" s="2" t="s">
        <v>291</v>
      </c>
      <c r="I425" s="23">
        <v>54923</v>
      </c>
      <c r="J425" s="2" t="s">
        <v>99</v>
      </c>
      <c r="K425" s="4">
        <v>44159</v>
      </c>
      <c r="L425" s="13" t="s">
        <v>19</v>
      </c>
      <c r="M425">
        <f t="shared" si="12"/>
        <v>35</v>
      </c>
      <c r="N425">
        <f t="shared" si="13"/>
        <v>3</v>
      </c>
    </row>
    <row r="426" spans="2:14" x14ac:dyDescent="0.3">
      <c r="B426" s="22">
        <v>44093</v>
      </c>
      <c r="C426" s="2" t="s">
        <v>0</v>
      </c>
      <c r="D426" s="5" t="s">
        <v>64</v>
      </c>
      <c r="E426" s="2" t="s">
        <v>837</v>
      </c>
      <c r="F426" s="25" t="s">
        <v>838</v>
      </c>
      <c r="G426" s="1">
        <f>2567*1.15</f>
        <v>2952.0499999999997</v>
      </c>
      <c r="H426" s="2" t="s">
        <v>130</v>
      </c>
      <c r="I426" s="23">
        <v>205733</v>
      </c>
      <c r="J426" s="2" t="s">
        <v>5</v>
      </c>
      <c r="K426" s="3">
        <v>44118</v>
      </c>
      <c r="L426" s="2" t="s">
        <v>839</v>
      </c>
      <c r="M426">
        <f t="shared" si="12"/>
        <v>12</v>
      </c>
      <c r="N426">
        <f t="shared" si="13"/>
        <v>4</v>
      </c>
    </row>
    <row r="427" spans="2:14" x14ac:dyDescent="0.3">
      <c r="B427" s="22">
        <v>44093</v>
      </c>
      <c r="C427" s="2" t="s">
        <v>0</v>
      </c>
      <c r="D427" s="5" t="s">
        <v>64</v>
      </c>
      <c r="E427" s="2" t="s">
        <v>840</v>
      </c>
      <c r="F427" s="25" t="s">
        <v>841</v>
      </c>
      <c r="G427" s="1">
        <v>3900</v>
      </c>
      <c r="H427" s="2" t="s">
        <v>130</v>
      </c>
      <c r="I427" s="23">
        <v>205733</v>
      </c>
      <c r="J427" s="2" t="s">
        <v>5</v>
      </c>
      <c r="K427" s="3">
        <v>44118</v>
      </c>
      <c r="L427" s="2"/>
      <c r="M427">
        <f t="shared" si="12"/>
        <v>12</v>
      </c>
      <c r="N427">
        <f t="shared" si="13"/>
        <v>4</v>
      </c>
    </row>
    <row r="428" spans="2:14" x14ac:dyDescent="0.3">
      <c r="B428" s="22">
        <v>44093</v>
      </c>
      <c r="C428" s="2" t="s">
        <v>0</v>
      </c>
      <c r="D428" s="5" t="s">
        <v>64</v>
      </c>
      <c r="E428" s="2" t="s">
        <v>840</v>
      </c>
      <c r="F428" s="25" t="s">
        <v>842</v>
      </c>
      <c r="G428" s="1">
        <v>550</v>
      </c>
      <c r="H428" s="2" t="s">
        <v>130</v>
      </c>
      <c r="I428" s="23">
        <v>205733</v>
      </c>
      <c r="J428" s="2" t="s">
        <v>5</v>
      </c>
      <c r="K428" s="3">
        <v>44118</v>
      </c>
      <c r="L428" s="2"/>
      <c r="M428">
        <f t="shared" si="12"/>
        <v>12</v>
      </c>
      <c r="N428">
        <f t="shared" si="13"/>
        <v>4</v>
      </c>
    </row>
    <row r="429" spans="2:14" x14ac:dyDescent="0.3">
      <c r="B429" s="22">
        <v>44088</v>
      </c>
      <c r="C429" s="2" t="s">
        <v>0</v>
      </c>
      <c r="D429" s="24" t="s">
        <v>1</v>
      </c>
      <c r="E429" s="2" t="s">
        <v>16</v>
      </c>
      <c r="F429" s="14" t="s">
        <v>3</v>
      </c>
      <c r="G429" s="1">
        <f>900*1.15</f>
        <v>1035</v>
      </c>
      <c r="H429" s="2" t="s">
        <v>4</v>
      </c>
      <c r="I429" s="23">
        <v>121552</v>
      </c>
      <c r="J429" s="2" t="s">
        <v>5</v>
      </c>
      <c r="K429" s="3">
        <v>44118</v>
      </c>
      <c r="L429" s="2"/>
      <c r="M429">
        <f t="shared" si="12"/>
        <v>12</v>
      </c>
      <c r="N429">
        <f t="shared" si="13"/>
        <v>2</v>
      </c>
    </row>
    <row r="430" spans="2:14" x14ac:dyDescent="0.3">
      <c r="B430" s="22">
        <v>44088</v>
      </c>
      <c r="C430" s="2" t="s">
        <v>0</v>
      </c>
      <c r="D430" s="24" t="s">
        <v>1</v>
      </c>
      <c r="E430" s="2" t="s">
        <v>843</v>
      </c>
      <c r="F430" s="14" t="s">
        <v>674</v>
      </c>
      <c r="G430" s="1">
        <f>1400*1.15</f>
        <v>1609.9999999999998</v>
      </c>
      <c r="H430" s="2" t="s">
        <v>144</v>
      </c>
      <c r="I430" s="23">
        <v>129880</v>
      </c>
      <c r="J430" s="2" t="s">
        <v>5</v>
      </c>
      <c r="K430" s="3">
        <v>44118</v>
      </c>
      <c r="L430" s="2"/>
      <c r="M430">
        <f t="shared" si="12"/>
        <v>12</v>
      </c>
      <c r="N430">
        <f t="shared" si="13"/>
        <v>2</v>
      </c>
    </row>
    <row r="431" spans="2:14" x14ac:dyDescent="0.3">
      <c r="B431" s="22">
        <v>44088</v>
      </c>
      <c r="C431" s="2" t="s">
        <v>0</v>
      </c>
      <c r="D431" s="24" t="s">
        <v>1</v>
      </c>
      <c r="E431" s="2" t="s">
        <v>844</v>
      </c>
      <c r="F431" s="14" t="s">
        <v>637</v>
      </c>
      <c r="G431" s="1">
        <f>700*1.15</f>
        <v>804.99999999999989</v>
      </c>
      <c r="H431" s="2" t="s">
        <v>176</v>
      </c>
      <c r="I431" s="23">
        <v>185855</v>
      </c>
      <c r="J431" s="2" t="s">
        <v>5</v>
      </c>
      <c r="K431" s="3">
        <v>44118</v>
      </c>
      <c r="L431" s="2"/>
      <c r="M431">
        <f t="shared" si="12"/>
        <v>12</v>
      </c>
      <c r="N431">
        <f t="shared" si="13"/>
        <v>2</v>
      </c>
    </row>
    <row r="432" spans="2:14" x14ac:dyDescent="0.3">
      <c r="B432" s="22">
        <v>44096</v>
      </c>
      <c r="C432" s="2" t="s">
        <v>0</v>
      </c>
      <c r="D432" s="24" t="s">
        <v>1</v>
      </c>
      <c r="E432" s="2" t="s">
        <v>845</v>
      </c>
      <c r="F432" s="14" t="s">
        <v>692</v>
      </c>
      <c r="G432" s="1">
        <f>5200*1.15</f>
        <v>5979.9999999999991</v>
      </c>
      <c r="H432" s="2" t="s">
        <v>139</v>
      </c>
      <c r="I432" s="23">
        <v>180685</v>
      </c>
      <c r="J432" s="2" t="s">
        <v>5</v>
      </c>
      <c r="K432" s="3">
        <v>44118</v>
      </c>
      <c r="L432" s="2"/>
      <c r="M432">
        <f t="shared" si="12"/>
        <v>12</v>
      </c>
      <c r="N432">
        <f t="shared" si="13"/>
        <v>2</v>
      </c>
    </row>
    <row r="433" spans="2:14" x14ac:dyDescent="0.3">
      <c r="B433" s="22">
        <v>44096</v>
      </c>
      <c r="C433" s="2" t="s">
        <v>0</v>
      </c>
      <c r="D433" s="24" t="s">
        <v>1</v>
      </c>
      <c r="E433" s="2" t="s">
        <v>846</v>
      </c>
      <c r="F433" s="14" t="s">
        <v>697</v>
      </c>
      <c r="G433" s="1">
        <f>1200*1.15</f>
        <v>1380</v>
      </c>
      <c r="H433" s="2" t="s">
        <v>176</v>
      </c>
      <c r="I433" s="23">
        <v>191341</v>
      </c>
      <c r="J433" s="2" t="s">
        <v>5</v>
      </c>
      <c r="K433" s="3">
        <v>44118</v>
      </c>
      <c r="L433" s="2"/>
      <c r="M433">
        <f t="shared" si="12"/>
        <v>12</v>
      </c>
      <c r="N433">
        <f t="shared" si="13"/>
        <v>2</v>
      </c>
    </row>
    <row r="434" spans="2:14" x14ac:dyDescent="0.3">
      <c r="B434" s="22">
        <v>44104</v>
      </c>
      <c r="C434" s="28" t="s">
        <v>11</v>
      </c>
      <c r="D434" s="13" t="s">
        <v>26</v>
      </c>
      <c r="E434" s="2" t="s">
        <v>847</v>
      </c>
      <c r="F434" s="25" t="s">
        <v>848</v>
      </c>
      <c r="G434" s="1">
        <v>2480.3200000000002</v>
      </c>
      <c r="H434" s="2" t="s">
        <v>139</v>
      </c>
      <c r="I434" s="23">
        <v>179316</v>
      </c>
      <c r="J434" s="2" t="s">
        <v>211</v>
      </c>
      <c r="K434" s="3">
        <v>44118</v>
      </c>
      <c r="L434" s="2"/>
      <c r="M434">
        <f t="shared" si="12"/>
        <v>36</v>
      </c>
      <c r="N434">
        <f t="shared" si="13"/>
        <v>1</v>
      </c>
    </row>
    <row r="435" spans="2:14" x14ac:dyDescent="0.3">
      <c r="B435" s="22">
        <v>44105</v>
      </c>
      <c r="C435" s="2" t="s">
        <v>0</v>
      </c>
      <c r="D435" s="5" t="s">
        <v>64</v>
      </c>
      <c r="E435" s="2" t="s">
        <v>849</v>
      </c>
      <c r="F435" s="25" t="s">
        <v>850</v>
      </c>
      <c r="G435" s="1">
        <v>213.9</v>
      </c>
      <c r="H435" s="2" t="s">
        <v>139</v>
      </c>
      <c r="I435" s="23">
        <v>178932</v>
      </c>
      <c r="J435" s="2" t="s">
        <v>5</v>
      </c>
      <c r="K435" s="3">
        <v>44118</v>
      </c>
      <c r="L435" s="2"/>
      <c r="M435">
        <f t="shared" si="12"/>
        <v>12</v>
      </c>
      <c r="N435">
        <f t="shared" si="13"/>
        <v>4</v>
      </c>
    </row>
    <row r="436" spans="2:14" x14ac:dyDescent="0.3">
      <c r="B436" s="22">
        <v>44105</v>
      </c>
      <c r="C436" s="2" t="s">
        <v>0</v>
      </c>
      <c r="D436" s="5" t="s">
        <v>64</v>
      </c>
      <c r="E436" s="2" t="s">
        <v>851</v>
      </c>
      <c r="F436" s="25" t="s">
        <v>852</v>
      </c>
      <c r="G436" s="1">
        <v>2200</v>
      </c>
      <c r="H436" s="2" t="s">
        <v>139</v>
      </c>
      <c r="I436" s="23">
        <v>179316</v>
      </c>
      <c r="J436" s="2" t="s">
        <v>5</v>
      </c>
      <c r="K436" s="3">
        <v>44118</v>
      </c>
      <c r="L436" s="2"/>
      <c r="M436">
        <f t="shared" si="12"/>
        <v>12</v>
      </c>
      <c r="N436">
        <f t="shared" si="13"/>
        <v>4</v>
      </c>
    </row>
    <row r="437" spans="2:14" x14ac:dyDescent="0.3">
      <c r="B437" s="22">
        <v>44105</v>
      </c>
      <c r="C437" s="28" t="s">
        <v>11</v>
      </c>
      <c r="D437" s="2" t="s">
        <v>12</v>
      </c>
      <c r="E437" s="2" t="s">
        <v>17</v>
      </c>
      <c r="F437" s="25" t="s">
        <v>853</v>
      </c>
      <c r="G437" s="1">
        <v>2530</v>
      </c>
      <c r="H437" s="2" t="s">
        <v>101</v>
      </c>
      <c r="I437" s="23">
        <v>214702</v>
      </c>
      <c r="J437" s="2" t="s">
        <v>99</v>
      </c>
      <c r="K437" s="4">
        <v>44159</v>
      </c>
      <c r="L437" s="13" t="s">
        <v>19</v>
      </c>
      <c r="M437">
        <f t="shared" si="12"/>
        <v>35</v>
      </c>
      <c r="N437">
        <f t="shared" si="13"/>
        <v>3</v>
      </c>
    </row>
    <row r="438" spans="2:14" x14ac:dyDescent="0.3">
      <c r="B438" s="22">
        <v>44106</v>
      </c>
      <c r="C438" s="28" t="s">
        <v>11</v>
      </c>
      <c r="D438" s="2" t="s">
        <v>6</v>
      </c>
      <c r="E438" s="2" t="s">
        <v>854</v>
      </c>
      <c r="F438" s="25" t="s">
        <v>855</v>
      </c>
      <c r="G438" s="1">
        <v>13900</v>
      </c>
      <c r="H438" s="2" t="s">
        <v>176</v>
      </c>
      <c r="I438" s="23">
        <v>191060</v>
      </c>
      <c r="J438" s="2" t="s">
        <v>9</v>
      </c>
      <c r="K438" s="3">
        <v>44118</v>
      </c>
      <c r="L438" s="2" t="s">
        <v>856</v>
      </c>
      <c r="M438">
        <f t="shared" si="12"/>
        <v>10</v>
      </c>
      <c r="N438">
        <f t="shared" si="13"/>
        <v>6</v>
      </c>
    </row>
    <row r="439" spans="2:14" x14ac:dyDescent="0.3">
      <c r="B439" s="22">
        <v>44109</v>
      </c>
      <c r="C439" s="2" t="s">
        <v>0</v>
      </c>
      <c r="D439" s="24" t="s">
        <v>1</v>
      </c>
      <c r="E439" s="2" t="s">
        <v>857</v>
      </c>
      <c r="F439" s="14" t="s">
        <v>810</v>
      </c>
      <c r="G439" s="1">
        <f>1500*1.15</f>
        <v>1724.9999999999998</v>
      </c>
      <c r="H439" s="2" t="s">
        <v>101</v>
      </c>
      <c r="I439" s="23">
        <v>214702</v>
      </c>
      <c r="J439" s="2" t="s">
        <v>5</v>
      </c>
      <c r="K439" s="3">
        <v>44134</v>
      </c>
      <c r="L439" s="2"/>
      <c r="M439">
        <f t="shared" si="12"/>
        <v>12</v>
      </c>
      <c r="N439">
        <f t="shared" si="13"/>
        <v>2</v>
      </c>
    </row>
    <row r="440" spans="2:14" x14ac:dyDescent="0.3">
      <c r="B440" s="22">
        <v>44109</v>
      </c>
      <c r="C440" s="2" t="s">
        <v>0</v>
      </c>
      <c r="D440" s="24" t="s">
        <v>1</v>
      </c>
      <c r="E440" s="2" t="s">
        <v>858</v>
      </c>
      <c r="F440" s="14" t="s">
        <v>859</v>
      </c>
      <c r="G440" s="1">
        <f>2100*1.15</f>
        <v>2415</v>
      </c>
      <c r="H440" s="2" t="s">
        <v>115</v>
      </c>
      <c r="I440" s="23">
        <v>104801</v>
      </c>
      <c r="J440" s="2" t="s">
        <v>5</v>
      </c>
      <c r="K440" s="3">
        <v>44134</v>
      </c>
      <c r="L440" s="2"/>
      <c r="M440">
        <f t="shared" si="12"/>
        <v>12</v>
      </c>
      <c r="N440">
        <f t="shared" si="13"/>
        <v>2</v>
      </c>
    </row>
    <row r="441" spans="2:14" x14ac:dyDescent="0.3">
      <c r="B441" s="22">
        <v>44109</v>
      </c>
      <c r="C441" s="2" t="s">
        <v>0</v>
      </c>
      <c r="D441" s="24" t="s">
        <v>1</v>
      </c>
      <c r="E441" s="2" t="s">
        <v>860</v>
      </c>
      <c r="F441" s="14" t="s">
        <v>861</v>
      </c>
      <c r="G441" s="1">
        <f>600*1.15</f>
        <v>690</v>
      </c>
      <c r="H441" s="2" t="s">
        <v>291</v>
      </c>
      <c r="I441" s="23">
        <v>54924</v>
      </c>
      <c r="J441" s="2" t="s">
        <v>5</v>
      </c>
      <c r="K441" s="3">
        <v>44134</v>
      </c>
      <c r="L441" s="2"/>
      <c r="M441">
        <f t="shared" si="12"/>
        <v>12</v>
      </c>
      <c r="N441">
        <f t="shared" si="13"/>
        <v>2</v>
      </c>
    </row>
    <row r="442" spans="2:14" x14ac:dyDescent="0.3">
      <c r="B442" s="22">
        <v>44111</v>
      </c>
      <c r="C442" s="28" t="s">
        <v>11</v>
      </c>
      <c r="D442" s="2" t="s">
        <v>26</v>
      </c>
      <c r="E442" s="2" t="s">
        <v>862</v>
      </c>
      <c r="F442" s="25" t="s">
        <v>863</v>
      </c>
      <c r="G442" s="1">
        <v>8358.2000000000007</v>
      </c>
      <c r="H442" s="2" t="s">
        <v>95</v>
      </c>
      <c r="I442" s="23">
        <v>204508</v>
      </c>
      <c r="J442" s="2" t="s">
        <v>29</v>
      </c>
      <c r="K442" s="3">
        <v>44118</v>
      </c>
      <c r="L442" s="2"/>
      <c r="M442">
        <f t="shared" si="12"/>
        <v>5</v>
      </c>
      <c r="N442">
        <f t="shared" si="13"/>
        <v>1</v>
      </c>
    </row>
    <row r="443" spans="2:14" x14ac:dyDescent="0.3">
      <c r="B443" s="22">
        <v>44112</v>
      </c>
      <c r="C443" s="28" t="s">
        <v>11</v>
      </c>
      <c r="D443" s="2" t="s">
        <v>6</v>
      </c>
      <c r="E443" s="2" t="s">
        <v>864</v>
      </c>
      <c r="F443" s="25" t="s">
        <v>865</v>
      </c>
      <c r="G443" s="1">
        <v>10900.01</v>
      </c>
      <c r="H443" s="2" t="s">
        <v>197</v>
      </c>
      <c r="I443" s="23">
        <v>54309</v>
      </c>
      <c r="J443" s="2" t="s">
        <v>9</v>
      </c>
      <c r="K443" s="3">
        <v>44118</v>
      </c>
      <c r="L443" s="2"/>
      <c r="M443">
        <f t="shared" si="12"/>
        <v>10</v>
      </c>
      <c r="N443">
        <f t="shared" si="13"/>
        <v>6</v>
      </c>
    </row>
    <row r="444" spans="2:14" x14ac:dyDescent="0.3">
      <c r="B444" s="22">
        <v>44114</v>
      </c>
      <c r="C444" s="28" t="s">
        <v>11</v>
      </c>
      <c r="D444" s="2" t="s">
        <v>12</v>
      </c>
      <c r="E444" s="2" t="s">
        <v>17</v>
      </c>
      <c r="F444" s="25" t="s">
        <v>18</v>
      </c>
      <c r="G444" s="1">
        <v>908.5</v>
      </c>
      <c r="H444" s="2" t="s">
        <v>4</v>
      </c>
      <c r="I444" s="23">
        <v>127207</v>
      </c>
      <c r="J444" s="2" t="s">
        <v>103</v>
      </c>
      <c r="K444" s="4">
        <v>44159</v>
      </c>
      <c r="L444" s="13" t="s">
        <v>19</v>
      </c>
      <c r="M444">
        <f t="shared" si="12"/>
        <v>6</v>
      </c>
      <c r="N444">
        <f t="shared" si="13"/>
        <v>3</v>
      </c>
    </row>
    <row r="445" spans="2:14" x14ac:dyDescent="0.3">
      <c r="B445" s="22">
        <v>44118</v>
      </c>
      <c r="C445" s="28" t="s">
        <v>11</v>
      </c>
      <c r="D445" s="2" t="s">
        <v>6</v>
      </c>
      <c r="E445" s="2" t="s">
        <v>866</v>
      </c>
      <c r="F445" s="25" t="s">
        <v>867</v>
      </c>
      <c r="G445" s="1">
        <v>12900</v>
      </c>
      <c r="H445" s="2" t="s">
        <v>868</v>
      </c>
      <c r="I445" s="23">
        <v>53213</v>
      </c>
      <c r="J445" s="2" t="s">
        <v>9</v>
      </c>
      <c r="K445" s="3">
        <v>44134</v>
      </c>
      <c r="L445" s="2"/>
      <c r="M445">
        <f t="shared" si="12"/>
        <v>10</v>
      </c>
      <c r="N445">
        <f t="shared" si="13"/>
        <v>6</v>
      </c>
    </row>
    <row r="446" spans="2:14" x14ac:dyDescent="0.3">
      <c r="B446" s="22">
        <v>44118</v>
      </c>
      <c r="C446" s="28" t="s">
        <v>11</v>
      </c>
      <c r="D446" s="2" t="s">
        <v>6</v>
      </c>
      <c r="E446" s="2" t="s">
        <v>869</v>
      </c>
      <c r="F446" s="25" t="s">
        <v>52</v>
      </c>
      <c r="G446" s="1">
        <v>700</v>
      </c>
      <c r="H446" s="2" t="s">
        <v>101</v>
      </c>
      <c r="I446" s="23">
        <v>216256</v>
      </c>
      <c r="J446" s="2" t="s">
        <v>52</v>
      </c>
      <c r="K446" s="3">
        <v>44134</v>
      </c>
      <c r="L446" s="2"/>
      <c r="M446">
        <f t="shared" si="12"/>
        <v>31</v>
      </c>
      <c r="N446">
        <f t="shared" si="13"/>
        <v>6</v>
      </c>
    </row>
    <row r="447" spans="2:14" x14ac:dyDescent="0.3">
      <c r="B447" s="22">
        <v>44119</v>
      </c>
      <c r="C447" s="28" t="s">
        <v>11</v>
      </c>
      <c r="D447" s="2" t="s">
        <v>12</v>
      </c>
      <c r="E447" s="2" t="s">
        <v>17</v>
      </c>
      <c r="F447" s="25" t="s">
        <v>870</v>
      </c>
      <c r="G447" s="1">
        <f>950*1.15</f>
        <v>1092.5</v>
      </c>
      <c r="H447" s="2" t="s">
        <v>868</v>
      </c>
      <c r="I447" s="23">
        <v>53251</v>
      </c>
      <c r="J447" s="2" t="s">
        <v>99</v>
      </c>
      <c r="K447" s="4">
        <v>44159</v>
      </c>
      <c r="L447" s="13" t="s">
        <v>19</v>
      </c>
      <c r="M447">
        <f t="shared" si="12"/>
        <v>35</v>
      </c>
      <c r="N447">
        <f t="shared" si="13"/>
        <v>3</v>
      </c>
    </row>
    <row r="448" spans="2:14" x14ac:dyDescent="0.3">
      <c r="B448" s="22">
        <v>44127</v>
      </c>
      <c r="C448" s="28" t="s">
        <v>11</v>
      </c>
      <c r="D448" s="2" t="s">
        <v>871</v>
      </c>
      <c r="E448" s="2" t="s">
        <v>872</v>
      </c>
      <c r="F448" s="25" t="s">
        <v>873</v>
      </c>
      <c r="G448" s="1">
        <v>2082</v>
      </c>
      <c r="H448" s="2" t="s">
        <v>868</v>
      </c>
      <c r="I448" s="23">
        <v>53250</v>
      </c>
      <c r="J448" s="2" t="s">
        <v>90</v>
      </c>
      <c r="K448" s="3">
        <v>44134</v>
      </c>
      <c r="L448" s="2"/>
      <c r="M448">
        <f t="shared" si="12"/>
        <v>41</v>
      </c>
      <c r="N448">
        <f t="shared" si="13"/>
        <v>18</v>
      </c>
    </row>
    <row r="449" spans="2:14" x14ac:dyDescent="0.3">
      <c r="B449" s="22">
        <v>44127</v>
      </c>
      <c r="C449" s="28" t="s">
        <v>11</v>
      </c>
      <c r="D449" s="2" t="s">
        <v>871</v>
      </c>
      <c r="E449" s="2" t="s">
        <v>872</v>
      </c>
      <c r="F449" s="25" t="s">
        <v>874</v>
      </c>
      <c r="G449" s="1">
        <v>2082</v>
      </c>
      <c r="H449" s="2" t="s">
        <v>197</v>
      </c>
      <c r="I449" s="23">
        <v>53250</v>
      </c>
      <c r="J449" s="2" t="s">
        <v>90</v>
      </c>
      <c r="K449" s="3">
        <v>44134</v>
      </c>
      <c r="L449" s="2"/>
      <c r="M449">
        <f t="shared" si="12"/>
        <v>41</v>
      </c>
      <c r="N449">
        <f t="shared" si="13"/>
        <v>18</v>
      </c>
    </row>
    <row r="450" spans="2:14" x14ac:dyDescent="0.3">
      <c r="B450" s="22">
        <v>44127</v>
      </c>
      <c r="C450" s="28" t="s">
        <v>11</v>
      </c>
      <c r="D450" s="2" t="s">
        <v>153</v>
      </c>
      <c r="E450" s="2" t="s">
        <v>875</v>
      </c>
      <c r="F450" s="25" t="s">
        <v>876</v>
      </c>
      <c r="G450" s="1">
        <v>686.8</v>
      </c>
      <c r="H450" s="2" t="s">
        <v>868</v>
      </c>
      <c r="I450" s="23">
        <v>53251</v>
      </c>
      <c r="J450" s="2" t="s">
        <v>38</v>
      </c>
      <c r="K450" s="3">
        <v>44134</v>
      </c>
      <c r="L450" s="2"/>
      <c r="M450">
        <f t="shared" si="12"/>
        <v>4</v>
      </c>
      <c r="N450">
        <f t="shared" si="13"/>
        <v>83</v>
      </c>
    </row>
    <row r="451" spans="2:14" x14ac:dyDescent="0.3">
      <c r="B451" s="22">
        <v>44127</v>
      </c>
      <c r="C451" s="28" t="s">
        <v>11</v>
      </c>
      <c r="D451" s="2" t="s">
        <v>12</v>
      </c>
      <c r="E451" s="2" t="s">
        <v>17</v>
      </c>
      <c r="F451" s="25" t="s">
        <v>877</v>
      </c>
      <c r="G451" s="1">
        <v>2343.6999999999998</v>
      </c>
      <c r="H451" s="2" t="s">
        <v>111</v>
      </c>
      <c r="I451" s="23">
        <v>209774</v>
      </c>
      <c r="J451" s="2" t="s">
        <v>99</v>
      </c>
      <c r="K451" s="4">
        <v>44159</v>
      </c>
      <c r="L451" s="13" t="s">
        <v>19</v>
      </c>
      <c r="M451">
        <f t="shared" ref="M451:M514" si="14">VLOOKUP(J451,$R$1:$S$31,2,FALSE)</f>
        <v>35</v>
      </c>
      <c r="N451">
        <f t="shared" ref="N451:N514" si="15">VLOOKUP(D451,$R$33:$S$102,2,FALSE)</f>
        <v>3</v>
      </c>
    </row>
    <row r="452" spans="2:14" x14ac:dyDescent="0.3">
      <c r="B452" s="22">
        <v>44127</v>
      </c>
      <c r="C452" s="28" t="s">
        <v>11</v>
      </c>
      <c r="D452" s="2" t="s">
        <v>12</v>
      </c>
      <c r="E452" s="2" t="s">
        <v>17</v>
      </c>
      <c r="F452" s="25" t="s">
        <v>878</v>
      </c>
      <c r="G452" s="1">
        <v>1150</v>
      </c>
      <c r="H452" s="2" t="s">
        <v>111</v>
      </c>
      <c r="I452" s="23">
        <v>209774</v>
      </c>
      <c r="J452" s="2" t="s">
        <v>211</v>
      </c>
      <c r="K452" s="4">
        <v>44159</v>
      </c>
      <c r="L452" s="13" t="s">
        <v>19</v>
      </c>
      <c r="M452">
        <f t="shared" si="14"/>
        <v>36</v>
      </c>
      <c r="N452">
        <f t="shared" si="15"/>
        <v>3</v>
      </c>
    </row>
    <row r="453" spans="2:14" x14ac:dyDescent="0.3">
      <c r="B453" s="22">
        <v>44130</v>
      </c>
      <c r="C453" s="28" t="s">
        <v>11</v>
      </c>
      <c r="D453" s="13" t="s">
        <v>1446</v>
      </c>
      <c r="E453" s="2" t="s">
        <v>879</v>
      </c>
      <c r="F453" s="25" t="s">
        <v>880</v>
      </c>
      <c r="G453" s="1">
        <v>190</v>
      </c>
      <c r="H453" s="2" t="s">
        <v>130</v>
      </c>
      <c r="I453" s="18">
        <v>0</v>
      </c>
      <c r="J453" s="2" t="s">
        <v>22</v>
      </c>
      <c r="K453" s="3">
        <v>44134</v>
      </c>
      <c r="L453" s="2" t="s">
        <v>23</v>
      </c>
      <c r="M453">
        <f t="shared" si="14"/>
        <v>9</v>
      </c>
      <c r="N453">
        <f t="shared" si="15"/>
        <v>8</v>
      </c>
    </row>
    <row r="454" spans="2:14" x14ac:dyDescent="0.3">
      <c r="B454" s="22">
        <v>44130</v>
      </c>
      <c r="C454" s="28" t="s">
        <v>11</v>
      </c>
      <c r="D454" s="13" t="s">
        <v>1446</v>
      </c>
      <c r="E454" s="2" t="s">
        <v>881</v>
      </c>
      <c r="F454" s="25" t="s">
        <v>882</v>
      </c>
      <c r="G454" s="1">
        <v>130</v>
      </c>
      <c r="H454" s="2" t="s">
        <v>291</v>
      </c>
      <c r="I454" s="18">
        <v>0</v>
      </c>
      <c r="J454" s="2" t="s">
        <v>22</v>
      </c>
      <c r="K454" s="3">
        <v>44134</v>
      </c>
      <c r="L454" s="2" t="s">
        <v>23</v>
      </c>
      <c r="M454">
        <f t="shared" si="14"/>
        <v>9</v>
      </c>
      <c r="N454">
        <f t="shared" si="15"/>
        <v>8</v>
      </c>
    </row>
    <row r="455" spans="2:14" x14ac:dyDescent="0.3">
      <c r="B455" s="22">
        <v>44130</v>
      </c>
      <c r="C455" s="28" t="s">
        <v>11</v>
      </c>
      <c r="D455" s="13" t="s">
        <v>1446</v>
      </c>
      <c r="E455" s="2" t="s">
        <v>883</v>
      </c>
      <c r="F455" s="25" t="s">
        <v>884</v>
      </c>
      <c r="G455" s="1">
        <v>600</v>
      </c>
      <c r="H455" s="2" t="s">
        <v>101</v>
      </c>
      <c r="I455" s="18">
        <v>0</v>
      </c>
      <c r="J455" s="2" t="s">
        <v>22</v>
      </c>
      <c r="K455" s="3">
        <v>44134</v>
      </c>
      <c r="L455" s="2" t="s">
        <v>23</v>
      </c>
      <c r="M455">
        <f t="shared" si="14"/>
        <v>9</v>
      </c>
      <c r="N455">
        <f t="shared" si="15"/>
        <v>8</v>
      </c>
    </row>
    <row r="456" spans="2:14" x14ac:dyDescent="0.3">
      <c r="B456" s="22">
        <v>44130</v>
      </c>
      <c r="C456" s="28" t="s">
        <v>11</v>
      </c>
      <c r="D456" s="13" t="s">
        <v>1446</v>
      </c>
      <c r="E456" s="2" t="s">
        <v>885</v>
      </c>
      <c r="F456" s="25" t="s">
        <v>886</v>
      </c>
      <c r="G456" s="1">
        <v>600</v>
      </c>
      <c r="H456" s="2" t="s">
        <v>139</v>
      </c>
      <c r="I456" s="18">
        <v>0</v>
      </c>
      <c r="J456" s="2" t="s">
        <v>22</v>
      </c>
      <c r="K456" s="3">
        <v>44134</v>
      </c>
      <c r="L456" s="2" t="s">
        <v>23</v>
      </c>
      <c r="M456">
        <f t="shared" si="14"/>
        <v>9</v>
      </c>
      <c r="N456">
        <f t="shared" si="15"/>
        <v>8</v>
      </c>
    </row>
    <row r="457" spans="2:14" x14ac:dyDescent="0.3">
      <c r="B457" s="22">
        <v>44130</v>
      </c>
      <c r="C457" s="28" t="s">
        <v>11</v>
      </c>
      <c r="D457" s="13" t="s">
        <v>1446</v>
      </c>
      <c r="E457" s="2" t="s">
        <v>887</v>
      </c>
      <c r="F457" s="25" t="s">
        <v>882</v>
      </c>
      <c r="G457" s="1">
        <v>190</v>
      </c>
      <c r="H457" s="2" t="s">
        <v>291</v>
      </c>
      <c r="I457" s="18">
        <v>0</v>
      </c>
      <c r="J457" s="2" t="s">
        <v>22</v>
      </c>
      <c r="K457" s="3">
        <v>44134</v>
      </c>
      <c r="L457" s="2" t="s">
        <v>23</v>
      </c>
      <c r="M457">
        <f t="shared" si="14"/>
        <v>9</v>
      </c>
      <c r="N457">
        <f t="shared" si="15"/>
        <v>8</v>
      </c>
    </row>
    <row r="458" spans="2:14" x14ac:dyDescent="0.3">
      <c r="B458" s="22">
        <v>44130</v>
      </c>
      <c r="C458" s="28" t="s">
        <v>11</v>
      </c>
      <c r="D458" s="13" t="s">
        <v>1446</v>
      </c>
      <c r="E458" s="2" t="s">
        <v>20</v>
      </c>
      <c r="F458" s="25" t="s">
        <v>21</v>
      </c>
      <c r="G458" s="1">
        <v>600</v>
      </c>
      <c r="H458" s="2" t="s">
        <v>4</v>
      </c>
      <c r="I458" s="18">
        <v>0</v>
      </c>
      <c r="J458" s="2" t="s">
        <v>22</v>
      </c>
      <c r="K458" s="3">
        <v>44134</v>
      </c>
      <c r="L458" s="2" t="s">
        <v>23</v>
      </c>
      <c r="M458">
        <f t="shared" si="14"/>
        <v>9</v>
      </c>
      <c r="N458">
        <f t="shared" si="15"/>
        <v>8</v>
      </c>
    </row>
    <row r="459" spans="2:14" x14ac:dyDescent="0.3">
      <c r="B459" s="22">
        <v>44130</v>
      </c>
      <c r="C459" s="28" t="s">
        <v>11</v>
      </c>
      <c r="D459" s="13" t="s">
        <v>1446</v>
      </c>
      <c r="E459" s="2" t="s">
        <v>888</v>
      </c>
      <c r="F459" s="25" t="s">
        <v>889</v>
      </c>
      <c r="G459" s="1">
        <v>1570</v>
      </c>
      <c r="H459" s="2" t="s">
        <v>868</v>
      </c>
      <c r="I459" s="23">
        <v>53260</v>
      </c>
      <c r="J459" s="2" t="s">
        <v>22</v>
      </c>
      <c r="K459" s="3">
        <v>44134</v>
      </c>
      <c r="L459" s="2"/>
      <c r="M459">
        <f t="shared" si="14"/>
        <v>9</v>
      </c>
      <c r="N459">
        <f t="shared" si="15"/>
        <v>8</v>
      </c>
    </row>
    <row r="460" spans="2:14" x14ac:dyDescent="0.3">
      <c r="B460" s="22">
        <v>44130</v>
      </c>
      <c r="C460" s="28" t="s">
        <v>11</v>
      </c>
      <c r="D460" s="2" t="s">
        <v>26</v>
      </c>
      <c r="E460" s="2" t="s">
        <v>890</v>
      </c>
      <c r="F460" s="25" t="s">
        <v>891</v>
      </c>
      <c r="G460" s="1">
        <v>3579</v>
      </c>
      <c r="H460" s="2" t="s">
        <v>474</v>
      </c>
      <c r="I460" s="23">
        <v>62425</v>
      </c>
      <c r="J460" s="2" t="s">
        <v>48</v>
      </c>
      <c r="K460" s="3">
        <v>44134</v>
      </c>
      <c r="L460" s="2"/>
      <c r="M460">
        <f t="shared" si="14"/>
        <v>18</v>
      </c>
      <c r="N460">
        <f t="shared" si="15"/>
        <v>1</v>
      </c>
    </row>
    <row r="461" spans="2:14" x14ac:dyDescent="0.3">
      <c r="B461" s="22">
        <v>44132</v>
      </c>
      <c r="C461" s="2" t="s">
        <v>892</v>
      </c>
      <c r="D461" s="2" t="s">
        <v>893</v>
      </c>
      <c r="E461" s="2" t="s">
        <v>894</v>
      </c>
      <c r="F461" s="25" t="s">
        <v>895</v>
      </c>
      <c r="G461" s="1">
        <v>80</v>
      </c>
      <c r="H461" s="2" t="s">
        <v>868</v>
      </c>
      <c r="I461" s="23">
        <v>53260</v>
      </c>
      <c r="J461" s="2" t="s">
        <v>62</v>
      </c>
      <c r="K461" s="3">
        <v>44134</v>
      </c>
      <c r="L461" s="2"/>
      <c r="M461">
        <f t="shared" si="14"/>
        <v>14</v>
      </c>
      <c r="N461">
        <f t="shared" si="15"/>
        <v>29</v>
      </c>
    </row>
    <row r="462" spans="2:14" x14ac:dyDescent="0.3">
      <c r="B462" s="22">
        <v>44132</v>
      </c>
      <c r="C462" s="28" t="s">
        <v>11</v>
      </c>
      <c r="D462" s="2" t="s">
        <v>6</v>
      </c>
      <c r="E462" s="2" t="s">
        <v>896</v>
      </c>
      <c r="F462" s="25" t="s">
        <v>897</v>
      </c>
      <c r="G462" s="1">
        <v>12300.03</v>
      </c>
      <c r="H462" s="2" t="s">
        <v>474</v>
      </c>
      <c r="I462" s="23">
        <v>62520</v>
      </c>
      <c r="J462" s="2" t="s">
        <v>9</v>
      </c>
      <c r="K462" s="3">
        <v>44134</v>
      </c>
      <c r="L462" s="2"/>
      <c r="M462">
        <f t="shared" si="14"/>
        <v>10</v>
      </c>
      <c r="N462">
        <f t="shared" si="15"/>
        <v>6</v>
      </c>
    </row>
    <row r="463" spans="2:14" x14ac:dyDescent="0.3">
      <c r="B463" s="22">
        <v>44103</v>
      </c>
      <c r="C463" s="2" t="s">
        <v>898</v>
      </c>
      <c r="D463" s="2" t="s">
        <v>899</v>
      </c>
      <c r="E463" s="2" t="s">
        <v>900</v>
      </c>
      <c r="F463" s="25" t="s">
        <v>901</v>
      </c>
      <c r="G463" s="1">
        <f>(636.14+281.25)*1.15</f>
        <v>1054.9984999999999</v>
      </c>
      <c r="H463" s="2" t="s">
        <v>197</v>
      </c>
      <c r="I463" s="23">
        <v>53836</v>
      </c>
      <c r="J463" s="2" t="s">
        <v>90</v>
      </c>
      <c r="K463" s="3">
        <v>44134</v>
      </c>
      <c r="L463" s="2"/>
      <c r="M463">
        <f t="shared" si="14"/>
        <v>41</v>
      </c>
      <c r="N463">
        <f t="shared" si="15"/>
        <v>12</v>
      </c>
    </row>
    <row r="464" spans="2:14" x14ac:dyDescent="0.3">
      <c r="B464" s="22">
        <v>44104</v>
      </c>
      <c r="C464" s="2" t="s">
        <v>898</v>
      </c>
      <c r="D464" s="2" t="s">
        <v>66</v>
      </c>
      <c r="E464" s="2" t="s">
        <v>902</v>
      </c>
      <c r="F464" s="25" t="s">
        <v>903</v>
      </c>
      <c r="G464" s="1">
        <v>331.43</v>
      </c>
      <c r="H464" s="2" t="s">
        <v>197</v>
      </c>
      <c r="I464" s="23">
        <v>53836</v>
      </c>
      <c r="J464" s="2" t="s">
        <v>90</v>
      </c>
      <c r="K464" s="3">
        <v>44134</v>
      </c>
      <c r="L464" s="2"/>
      <c r="M464">
        <f t="shared" si="14"/>
        <v>41</v>
      </c>
      <c r="N464">
        <f t="shared" si="15"/>
        <v>10</v>
      </c>
    </row>
    <row r="465" spans="2:14" x14ac:dyDescent="0.3">
      <c r="B465" s="22">
        <v>44107</v>
      </c>
      <c r="C465" s="2" t="s">
        <v>0</v>
      </c>
      <c r="D465" s="5" t="s">
        <v>64</v>
      </c>
      <c r="E465" s="2" t="s">
        <v>904</v>
      </c>
      <c r="F465" s="14" t="s">
        <v>905</v>
      </c>
      <c r="G465" s="1">
        <v>2200</v>
      </c>
      <c r="H465" s="2" t="s">
        <v>197</v>
      </c>
      <c r="I465" s="23">
        <v>53836</v>
      </c>
      <c r="J465" s="2" t="s">
        <v>5</v>
      </c>
      <c r="K465" s="3">
        <v>44134</v>
      </c>
      <c r="L465" s="2"/>
      <c r="M465">
        <f t="shared" si="14"/>
        <v>12</v>
      </c>
      <c r="N465">
        <f t="shared" si="15"/>
        <v>4</v>
      </c>
    </row>
    <row r="466" spans="2:14" x14ac:dyDescent="0.3">
      <c r="B466" s="22">
        <v>44107</v>
      </c>
      <c r="C466" s="2" t="s">
        <v>0</v>
      </c>
      <c r="D466" s="5" t="s">
        <v>64</v>
      </c>
      <c r="E466" s="2" t="s">
        <v>906</v>
      </c>
      <c r="F466" s="25" t="s">
        <v>907</v>
      </c>
      <c r="G466" s="1">
        <f>(487+225)*1.15</f>
        <v>818.8</v>
      </c>
      <c r="H466" s="2" t="s">
        <v>197</v>
      </c>
      <c r="I466" s="23">
        <v>53836</v>
      </c>
      <c r="J466" s="2" t="s">
        <v>5</v>
      </c>
      <c r="K466" s="3">
        <v>44134</v>
      </c>
      <c r="L466" s="2"/>
      <c r="M466">
        <f t="shared" si="14"/>
        <v>12</v>
      </c>
      <c r="N466">
        <f t="shared" si="15"/>
        <v>4</v>
      </c>
    </row>
    <row r="467" spans="2:14" x14ac:dyDescent="0.3">
      <c r="B467" s="22">
        <v>44114</v>
      </c>
      <c r="C467" s="2" t="s">
        <v>0</v>
      </c>
      <c r="D467" s="5" t="s">
        <v>64</v>
      </c>
      <c r="E467" s="2" t="s">
        <v>908</v>
      </c>
      <c r="F467" s="14" t="s">
        <v>909</v>
      </c>
      <c r="G467" s="1">
        <v>5600</v>
      </c>
      <c r="H467" s="2" t="s">
        <v>95</v>
      </c>
      <c r="I467" s="23">
        <v>204508</v>
      </c>
      <c r="J467" s="2" t="s">
        <v>5</v>
      </c>
      <c r="K467" s="3">
        <v>44134</v>
      </c>
      <c r="L467" s="2"/>
      <c r="M467">
        <f t="shared" si="14"/>
        <v>12</v>
      </c>
      <c r="N467">
        <f t="shared" si="15"/>
        <v>4</v>
      </c>
    </row>
    <row r="468" spans="2:14" x14ac:dyDescent="0.3">
      <c r="B468" s="22">
        <v>44107</v>
      </c>
      <c r="C468" s="2" t="s">
        <v>0</v>
      </c>
      <c r="D468" s="5" t="s">
        <v>64</v>
      </c>
      <c r="E468" s="2" t="s">
        <v>906</v>
      </c>
      <c r="F468" s="25" t="s">
        <v>910</v>
      </c>
      <c r="G468" s="1">
        <f>(530+700+2400)*1.15</f>
        <v>4174.5</v>
      </c>
      <c r="H468" s="2" t="s">
        <v>95</v>
      </c>
      <c r="I468" s="23">
        <v>204508</v>
      </c>
      <c r="J468" s="2" t="s">
        <v>5</v>
      </c>
      <c r="K468" s="3">
        <v>44134</v>
      </c>
      <c r="L468" s="2"/>
      <c r="M468">
        <f t="shared" si="14"/>
        <v>12</v>
      </c>
      <c r="N468">
        <f t="shared" si="15"/>
        <v>4</v>
      </c>
    </row>
    <row r="469" spans="2:14" x14ac:dyDescent="0.3">
      <c r="B469" s="22">
        <v>44112</v>
      </c>
      <c r="C469" s="2" t="s">
        <v>898</v>
      </c>
      <c r="D469" s="2" t="s">
        <v>26</v>
      </c>
      <c r="E469" s="2" t="s">
        <v>911</v>
      </c>
      <c r="F469" s="25" t="s">
        <v>912</v>
      </c>
      <c r="G469" s="1">
        <v>304.52</v>
      </c>
      <c r="H469" s="2" t="s">
        <v>95</v>
      </c>
      <c r="I469" s="23">
        <v>204508</v>
      </c>
      <c r="J469" s="2" t="s">
        <v>90</v>
      </c>
      <c r="K469" s="3">
        <v>44134</v>
      </c>
      <c r="L469" s="2"/>
      <c r="M469">
        <f t="shared" si="14"/>
        <v>41</v>
      </c>
      <c r="N469">
        <f t="shared" si="15"/>
        <v>1</v>
      </c>
    </row>
    <row r="470" spans="2:14" x14ac:dyDescent="0.3">
      <c r="B470" s="22">
        <v>44128</v>
      </c>
      <c r="C470" s="2" t="s">
        <v>0</v>
      </c>
      <c r="D470" s="5" t="s">
        <v>64</v>
      </c>
      <c r="E470" s="2" t="s">
        <v>913</v>
      </c>
      <c r="F470" s="25" t="s">
        <v>914</v>
      </c>
      <c r="G470" s="1">
        <f>(1442+442)*1.15</f>
        <v>2166.6</v>
      </c>
      <c r="H470" s="2" t="s">
        <v>527</v>
      </c>
      <c r="I470" s="23">
        <v>53817</v>
      </c>
      <c r="J470" s="2" t="s">
        <v>5</v>
      </c>
      <c r="K470" s="3">
        <v>44134</v>
      </c>
      <c r="L470" s="2"/>
      <c r="M470">
        <f t="shared" si="14"/>
        <v>12</v>
      </c>
      <c r="N470">
        <f t="shared" si="15"/>
        <v>4</v>
      </c>
    </row>
    <row r="471" spans="2:14" x14ac:dyDescent="0.3">
      <c r="B471" s="22">
        <v>44128</v>
      </c>
      <c r="C471" s="2" t="s">
        <v>0</v>
      </c>
      <c r="D471" s="5" t="s">
        <v>64</v>
      </c>
      <c r="E471" s="2" t="s">
        <v>915</v>
      </c>
      <c r="F471" s="14" t="s">
        <v>916</v>
      </c>
      <c r="G471" s="1">
        <v>2300</v>
      </c>
      <c r="H471" s="2" t="s">
        <v>527</v>
      </c>
      <c r="I471" s="23">
        <v>53817</v>
      </c>
      <c r="J471" s="2" t="s">
        <v>5</v>
      </c>
      <c r="K471" s="3">
        <v>44134</v>
      </c>
      <c r="L471" s="2"/>
      <c r="M471">
        <f t="shared" si="14"/>
        <v>12</v>
      </c>
      <c r="N471">
        <f t="shared" si="15"/>
        <v>4</v>
      </c>
    </row>
    <row r="472" spans="2:14" ht="28.8" x14ac:dyDescent="0.3">
      <c r="B472" s="22">
        <v>44127</v>
      </c>
      <c r="C472" s="2" t="s">
        <v>0</v>
      </c>
      <c r="D472" s="2" t="s">
        <v>104</v>
      </c>
      <c r="E472" s="2" t="s">
        <v>917</v>
      </c>
      <c r="F472" s="25" t="s">
        <v>918</v>
      </c>
      <c r="G472" s="1">
        <v>5260</v>
      </c>
      <c r="H472" s="2" t="s">
        <v>868</v>
      </c>
      <c r="I472" s="23">
        <v>53227</v>
      </c>
      <c r="J472" s="2" t="s">
        <v>109</v>
      </c>
      <c r="K472" s="4">
        <v>44159</v>
      </c>
      <c r="L472" s="2"/>
      <c r="M472">
        <f t="shared" si="14"/>
        <v>11</v>
      </c>
      <c r="N472">
        <f t="shared" si="15"/>
        <v>5</v>
      </c>
    </row>
    <row r="473" spans="2:14" x14ac:dyDescent="0.3">
      <c r="B473" s="22">
        <v>44132</v>
      </c>
      <c r="C473" s="2" t="s">
        <v>0</v>
      </c>
      <c r="D473" s="2" t="s">
        <v>104</v>
      </c>
      <c r="E473" s="2" t="s">
        <v>919</v>
      </c>
      <c r="F473" s="25" t="s">
        <v>920</v>
      </c>
      <c r="G473" s="1">
        <v>2390</v>
      </c>
      <c r="H473" s="2" t="s">
        <v>115</v>
      </c>
      <c r="I473" s="23">
        <v>108323</v>
      </c>
      <c r="J473" s="2" t="s">
        <v>90</v>
      </c>
      <c r="K473" s="4">
        <v>44159</v>
      </c>
      <c r="L473" s="2"/>
      <c r="M473">
        <f t="shared" si="14"/>
        <v>41</v>
      </c>
      <c r="N473">
        <f t="shared" si="15"/>
        <v>5</v>
      </c>
    </row>
    <row r="474" spans="2:14" x14ac:dyDescent="0.3">
      <c r="B474" s="22">
        <v>44137</v>
      </c>
      <c r="C474" s="28" t="s">
        <v>11</v>
      </c>
      <c r="D474" s="13" t="s">
        <v>26</v>
      </c>
      <c r="E474" s="2" t="s">
        <v>921</v>
      </c>
      <c r="F474" s="14" t="s">
        <v>922</v>
      </c>
      <c r="G474" s="1">
        <v>15</v>
      </c>
      <c r="H474" s="2" t="s">
        <v>387</v>
      </c>
      <c r="I474" s="15">
        <v>0</v>
      </c>
      <c r="J474" s="2" t="s">
        <v>109</v>
      </c>
      <c r="K474" s="4">
        <v>44159</v>
      </c>
      <c r="L474" s="2"/>
      <c r="M474">
        <f t="shared" si="14"/>
        <v>11</v>
      </c>
      <c r="N474">
        <f t="shared" si="15"/>
        <v>1</v>
      </c>
    </row>
    <row r="475" spans="2:14" x14ac:dyDescent="0.3">
      <c r="B475" s="22">
        <v>44134</v>
      </c>
      <c r="C475" s="28" t="s">
        <v>11</v>
      </c>
      <c r="D475" s="2" t="s">
        <v>475</v>
      </c>
      <c r="E475" s="2" t="s">
        <v>923</v>
      </c>
      <c r="F475" s="25" t="s">
        <v>924</v>
      </c>
      <c r="G475" s="1">
        <v>1322.5</v>
      </c>
      <c r="H475" s="2" t="s">
        <v>95</v>
      </c>
      <c r="I475" s="23">
        <v>207000</v>
      </c>
      <c r="J475" s="2" t="s">
        <v>62</v>
      </c>
      <c r="K475" s="4">
        <v>44159</v>
      </c>
      <c r="L475" s="2"/>
      <c r="M475">
        <f t="shared" si="14"/>
        <v>14</v>
      </c>
      <c r="N475">
        <f t="shared" si="15"/>
        <v>15</v>
      </c>
    </row>
    <row r="476" spans="2:14" x14ac:dyDescent="0.3">
      <c r="B476" s="22">
        <v>44134</v>
      </c>
      <c r="C476" s="28" t="s">
        <v>11</v>
      </c>
      <c r="D476" s="2" t="s">
        <v>70</v>
      </c>
      <c r="E476" s="2" t="s">
        <v>925</v>
      </c>
      <c r="F476" s="25" t="s">
        <v>926</v>
      </c>
      <c r="G476" s="1">
        <v>880.37</v>
      </c>
      <c r="H476" s="2" t="s">
        <v>927</v>
      </c>
      <c r="I476" s="15">
        <v>0</v>
      </c>
      <c r="J476" s="2" t="s">
        <v>22</v>
      </c>
      <c r="K476" s="4">
        <v>44159</v>
      </c>
      <c r="L476" s="2"/>
      <c r="M476">
        <f t="shared" si="14"/>
        <v>9</v>
      </c>
      <c r="N476">
        <f t="shared" si="15"/>
        <v>17</v>
      </c>
    </row>
    <row r="477" spans="2:14" x14ac:dyDescent="0.3">
      <c r="B477" s="22">
        <v>44134</v>
      </c>
      <c r="C477" s="28" t="s">
        <v>11</v>
      </c>
      <c r="D477" s="13" t="s">
        <v>1446</v>
      </c>
      <c r="E477" s="2" t="s">
        <v>928</v>
      </c>
      <c r="F477" s="25" t="s">
        <v>929</v>
      </c>
      <c r="G477" s="1">
        <v>600</v>
      </c>
      <c r="H477" s="2" t="s">
        <v>112</v>
      </c>
      <c r="I477" s="18">
        <v>0</v>
      </c>
      <c r="J477" s="2" t="s">
        <v>22</v>
      </c>
      <c r="K477" s="4">
        <v>44159</v>
      </c>
      <c r="L477" s="2"/>
      <c r="M477">
        <f t="shared" si="14"/>
        <v>9</v>
      </c>
      <c r="N477">
        <f t="shared" si="15"/>
        <v>8</v>
      </c>
    </row>
    <row r="478" spans="2:14" x14ac:dyDescent="0.3">
      <c r="B478" s="22">
        <v>44134</v>
      </c>
      <c r="C478" s="28" t="s">
        <v>11</v>
      </c>
      <c r="D478" s="13" t="s">
        <v>1446</v>
      </c>
      <c r="E478" s="2" t="s">
        <v>930</v>
      </c>
      <c r="F478" s="25" t="s">
        <v>931</v>
      </c>
      <c r="G478" s="1">
        <v>190</v>
      </c>
      <c r="H478" s="2" t="s">
        <v>95</v>
      </c>
      <c r="I478" s="18">
        <v>0</v>
      </c>
      <c r="J478" s="2" t="s">
        <v>22</v>
      </c>
      <c r="K478" s="4">
        <v>44159</v>
      </c>
      <c r="L478" s="2"/>
      <c r="M478">
        <f t="shared" si="14"/>
        <v>9</v>
      </c>
      <c r="N478">
        <f t="shared" si="15"/>
        <v>8</v>
      </c>
    </row>
    <row r="479" spans="2:14" x14ac:dyDescent="0.3">
      <c r="B479" s="22">
        <v>44138</v>
      </c>
      <c r="C479" s="28" t="s">
        <v>11</v>
      </c>
      <c r="D479" s="2" t="s">
        <v>12</v>
      </c>
      <c r="E479" s="2" t="s">
        <v>17</v>
      </c>
      <c r="F479" s="25" t="s">
        <v>932</v>
      </c>
      <c r="G479" s="1">
        <v>5290</v>
      </c>
      <c r="H479" s="2" t="s">
        <v>144</v>
      </c>
      <c r="I479" s="23">
        <v>140306</v>
      </c>
      <c r="J479" s="2" t="s">
        <v>103</v>
      </c>
      <c r="K479" s="4">
        <v>44159</v>
      </c>
      <c r="L479" s="13" t="s">
        <v>19</v>
      </c>
      <c r="M479">
        <f t="shared" si="14"/>
        <v>6</v>
      </c>
      <c r="N479">
        <f t="shared" si="15"/>
        <v>3</v>
      </c>
    </row>
    <row r="480" spans="2:14" x14ac:dyDescent="0.3">
      <c r="B480" s="22">
        <v>44139</v>
      </c>
      <c r="C480" s="28" t="s">
        <v>11</v>
      </c>
      <c r="D480" s="2" t="s">
        <v>26</v>
      </c>
      <c r="E480" s="2" t="s">
        <v>933</v>
      </c>
      <c r="F480" s="25" t="s">
        <v>934</v>
      </c>
      <c r="G480" s="1">
        <v>3282.56</v>
      </c>
      <c r="H480" s="2" t="s">
        <v>144</v>
      </c>
      <c r="I480" s="23">
        <v>140306</v>
      </c>
      <c r="J480" s="2" t="s">
        <v>103</v>
      </c>
      <c r="K480" s="4">
        <v>44159</v>
      </c>
      <c r="L480" s="2"/>
      <c r="M480">
        <f t="shared" si="14"/>
        <v>6</v>
      </c>
      <c r="N480">
        <f t="shared" si="15"/>
        <v>1</v>
      </c>
    </row>
    <row r="481" spans="2:14" x14ac:dyDescent="0.3">
      <c r="B481" s="22">
        <v>44139</v>
      </c>
      <c r="C481" s="2" t="s">
        <v>0</v>
      </c>
      <c r="D481" s="2" t="s">
        <v>104</v>
      </c>
      <c r="E481" s="2" t="s">
        <v>935</v>
      </c>
      <c r="F481" s="25" t="s">
        <v>936</v>
      </c>
      <c r="G481" s="1">
        <v>1500</v>
      </c>
      <c r="H481" s="2" t="s">
        <v>144</v>
      </c>
      <c r="I481" s="23">
        <v>140306</v>
      </c>
      <c r="J481" s="2" t="s">
        <v>90</v>
      </c>
      <c r="K481" s="4">
        <v>44196</v>
      </c>
      <c r="L481" s="2"/>
      <c r="M481">
        <f t="shared" si="14"/>
        <v>41</v>
      </c>
      <c r="N481">
        <f t="shared" si="15"/>
        <v>5</v>
      </c>
    </row>
    <row r="482" spans="2:14" x14ac:dyDescent="0.3">
      <c r="B482" s="22">
        <v>44139</v>
      </c>
      <c r="C482" s="28" t="s">
        <v>11</v>
      </c>
      <c r="D482" s="2" t="s">
        <v>12</v>
      </c>
      <c r="E482" s="2" t="s">
        <v>17</v>
      </c>
      <c r="F482" s="25" t="s">
        <v>937</v>
      </c>
      <c r="G482" s="1">
        <v>3588</v>
      </c>
      <c r="H482" s="2" t="s">
        <v>144</v>
      </c>
      <c r="I482" s="23">
        <v>140306</v>
      </c>
      <c r="J482" s="2" t="s">
        <v>29</v>
      </c>
      <c r="K482" s="4">
        <v>44159</v>
      </c>
      <c r="L482" s="13" t="s">
        <v>19</v>
      </c>
      <c r="M482">
        <f t="shared" si="14"/>
        <v>5</v>
      </c>
      <c r="N482">
        <f t="shared" si="15"/>
        <v>3</v>
      </c>
    </row>
    <row r="483" spans="2:14" x14ac:dyDescent="0.3">
      <c r="B483" s="22">
        <v>44141</v>
      </c>
      <c r="C483" s="28" t="s">
        <v>11</v>
      </c>
      <c r="D483" s="2" t="s">
        <v>6</v>
      </c>
      <c r="E483" s="2" t="s">
        <v>938</v>
      </c>
      <c r="F483" s="25" t="s">
        <v>939</v>
      </c>
      <c r="G483" s="1">
        <v>12900</v>
      </c>
      <c r="H483" s="2" t="s">
        <v>144</v>
      </c>
      <c r="I483" s="23">
        <v>140331</v>
      </c>
      <c r="J483" s="2" t="s">
        <v>9</v>
      </c>
      <c r="K483" s="4">
        <v>44159</v>
      </c>
      <c r="L483" s="2"/>
      <c r="M483">
        <f t="shared" si="14"/>
        <v>10</v>
      </c>
      <c r="N483">
        <f t="shared" si="15"/>
        <v>6</v>
      </c>
    </row>
    <row r="484" spans="2:14" x14ac:dyDescent="0.3">
      <c r="B484" s="22">
        <v>44146</v>
      </c>
      <c r="C484" s="28" t="s">
        <v>11</v>
      </c>
      <c r="D484" s="2" t="s">
        <v>26</v>
      </c>
      <c r="E484" s="2" t="s">
        <v>940</v>
      </c>
      <c r="F484" s="25" t="s">
        <v>941</v>
      </c>
      <c r="G484" s="1">
        <v>9360</v>
      </c>
      <c r="H484" s="2" t="s">
        <v>111</v>
      </c>
      <c r="I484" s="23">
        <v>212500</v>
      </c>
      <c r="J484" s="2" t="s">
        <v>9</v>
      </c>
      <c r="K484" s="4">
        <v>44159</v>
      </c>
      <c r="L484" s="2" t="s">
        <v>942</v>
      </c>
      <c r="M484">
        <f t="shared" si="14"/>
        <v>10</v>
      </c>
      <c r="N484">
        <f t="shared" si="15"/>
        <v>1</v>
      </c>
    </row>
    <row r="485" spans="2:14" x14ac:dyDescent="0.3">
      <c r="B485" s="22">
        <v>44147</v>
      </c>
      <c r="C485" s="28" t="s">
        <v>11</v>
      </c>
      <c r="D485" s="2" t="s">
        <v>6</v>
      </c>
      <c r="E485" s="2" t="s">
        <v>943</v>
      </c>
      <c r="F485" s="25" t="s">
        <v>52</v>
      </c>
      <c r="G485" s="1">
        <v>700.02</v>
      </c>
      <c r="H485" s="2" t="s">
        <v>112</v>
      </c>
      <c r="I485" s="23">
        <v>209799</v>
      </c>
      <c r="J485" s="2" t="s">
        <v>52</v>
      </c>
      <c r="K485" s="4">
        <v>44159</v>
      </c>
      <c r="L485" s="2"/>
      <c r="M485">
        <f t="shared" si="14"/>
        <v>31</v>
      </c>
      <c r="N485">
        <f t="shared" si="15"/>
        <v>6</v>
      </c>
    </row>
    <row r="486" spans="2:14" x14ac:dyDescent="0.3">
      <c r="B486" s="22">
        <v>44148</v>
      </c>
      <c r="C486" s="28" t="s">
        <v>11</v>
      </c>
      <c r="D486" s="2" t="s">
        <v>26</v>
      </c>
      <c r="E486" s="2" t="s">
        <v>944</v>
      </c>
      <c r="F486" s="25" t="s">
        <v>945</v>
      </c>
      <c r="G486" s="1">
        <v>2813.42</v>
      </c>
      <c r="H486" s="2" t="s">
        <v>181</v>
      </c>
      <c r="I486" s="23">
        <v>195713</v>
      </c>
      <c r="J486" s="2" t="s">
        <v>56</v>
      </c>
      <c r="K486" s="4">
        <v>44159</v>
      </c>
      <c r="L486" s="2"/>
      <c r="M486">
        <f t="shared" si="14"/>
        <v>2</v>
      </c>
      <c r="N486">
        <f t="shared" si="15"/>
        <v>1</v>
      </c>
    </row>
    <row r="487" spans="2:14" x14ac:dyDescent="0.3">
      <c r="B487" s="22">
        <v>44154</v>
      </c>
      <c r="C487" s="28" t="s">
        <v>11</v>
      </c>
      <c r="D487" s="2" t="s">
        <v>65</v>
      </c>
      <c r="E487" s="2" t="s">
        <v>946</v>
      </c>
      <c r="F487" s="25" t="s">
        <v>947</v>
      </c>
      <c r="G487" s="1">
        <f>2300*1.15</f>
        <v>2645</v>
      </c>
      <c r="H487" s="2" t="s">
        <v>139</v>
      </c>
      <c r="I487" s="23">
        <v>183760</v>
      </c>
      <c r="J487" s="2" t="s">
        <v>55</v>
      </c>
      <c r="K487" s="4">
        <v>44159</v>
      </c>
      <c r="L487" s="2"/>
      <c r="M487">
        <f t="shared" si="14"/>
        <v>1</v>
      </c>
      <c r="N487">
        <f t="shared" si="15"/>
        <v>9</v>
      </c>
    </row>
    <row r="488" spans="2:14" x14ac:dyDescent="0.3">
      <c r="B488" s="22">
        <v>44146</v>
      </c>
      <c r="C488" s="28" t="s">
        <v>11</v>
      </c>
      <c r="D488" s="2" t="s">
        <v>65</v>
      </c>
      <c r="E488" s="2" t="s">
        <v>948</v>
      </c>
      <c r="F488" s="25" t="s">
        <v>949</v>
      </c>
      <c r="G488" s="1">
        <f>2300*1.15</f>
        <v>2645</v>
      </c>
      <c r="H488" s="2" t="s">
        <v>95</v>
      </c>
      <c r="I488" s="23">
        <v>204563</v>
      </c>
      <c r="J488" s="2" t="s">
        <v>55</v>
      </c>
      <c r="K488" s="3">
        <v>44180</v>
      </c>
      <c r="L488" s="2"/>
      <c r="M488">
        <f t="shared" si="14"/>
        <v>1</v>
      </c>
      <c r="N488">
        <f t="shared" si="15"/>
        <v>9</v>
      </c>
    </row>
    <row r="489" spans="2:14" x14ac:dyDescent="0.3">
      <c r="B489" s="22">
        <v>44151</v>
      </c>
      <c r="C489" s="28" t="s">
        <v>11</v>
      </c>
      <c r="D489" s="2" t="s">
        <v>285</v>
      </c>
      <c r="E489" s="2" t="s">
        <v>950</v>
      </c>
      <c r="F489" s="25" t="s">
        <v>951</v>
      </c>
      <c r="G489" s="1">
        <v>870</v>
      </c>
      <c r="H489" s="2" t="s">
        <v>181</v>
      </c>
      <c r="I489" s="23">
        <v>196393</v>
      </c>
      <c r="J489" s="2" t="s">
        <v>38</v>
      </c>
      <c r="K489" s="3">
        <v>44180</v>
      </c>
      <c r="L489" s="2"/>
      <c r="M489">
        <f t="shared" si="14"/>
        <v>4</v>
      </c>
      <c r="N489">
        <f t="shared" si="15"/>
        <v>77</v>
      </c>
    </row>
    <row r="490" spans="2:14" x14ac:dyDescent="0.3">
      <c r="B490" s="22">
        <v>44159</v>
      </c>
      <c r="C490" s="28" t="s">
        <v>11</v>
      </c>
      <c r="D490" s="2" t="s">
        <v>153</v>
      </c>
      <c r="E490" s="2" t="s">
        <v>952</v>
      </c>
      <c r="F490" s="25" t="s">
        <v>953</v>
      </c>
      <c r="G490" s="1">
        <v>817.6</v>
      </c>
      <c r="H490" s="2" t="s">
        <v>139</v>
      </c>
      <c r="I490" s="23">
        <v>183932</v>
      </c>
      <c r="J490" s="2" t="s">
        <v>38</v>
      </c>
      <c r="K490" s="3">
        <v>44180</v>
      </c>
      <c r="L490" s="2"/>
      <c r="M490">
        <f t="shared" si="14"/>
        <v>4</v>
      </c>
      <c r="N490">
        <f t="shared" si="15"/>
        <v>83</v>
      </c>
    </row>
    <row r="491" spans="2:14" x14ac:dyDescent="0.3">
      <c r="B491" s="22">
        <v>44140</v>
      </c>
      <c r="C491" s="2" t="s">
        <v>0</v>
      </c>
      <c r="D491" s="24" t="s">
        <v>1</v>
      </c>
      <c r="E491" s="2" t="s">
        <v>24</v>
      </c>
      <c r="F491" s="14" t="s">
        <v>3</v>
      </c>
      <c r="G491" s="1">
        <f>900*1.15</f>
        <v>1035</v>
      </c>
      <c r="H491" s="2" t="s">
        <v>4</v>
      </c>
      <c r="I491" s="23">
        <v>127207</v>
      </c>
      <c r="J491" s="2" t="s">
        <v>5</v>
      </c>
      <c r="K491" s="3">
        <v>44180</v>
      </c>
      <c r="L491" s="2"/>
      <c r="M491">
        <f t="shared" si="14"/>
        <v>12</v>
      </c>
      <c r="N491">
        <f t="shared" si="15"/>
        <v>2</v>
      </c>
    </row>
    <row r="492" spans="2:14" x14ac:dyDescent="0.3">
      <c r="B492" s="22">
        <v>44140</v>
      </c>
      <c r="C492" s="2" t="s">
        <v>0</v>
      </c>
      <c r="D492" s="24" t="s">
        <v>1</v>
      </c>
      <c r="E492" s="2" t="s">
        <v>954</v>
      </c>
      <c r="F492" s="14" t="s">
        <v>603</v>
      </c>
      <c r="G492" s="1">
        <f>500*1.15</f>
        <v>575</v>
      </c>
      <c r="H492" s="2" t="s">
        <v>115</v>
      </c>
      <c r="I492" s="23">
        <v>106470</v>
      </c>
      <c r="J492" s="2" t="s">
        <v>5</v>
      </c>
      <c r="K492" s="3">
        <v>44180</v>
      </c>
      <c r="L492" s="2"/>
      <c r="M492">
        <f t="shared" si="14"/>
        <v>12</v>
      </c>
      <c r="N492">
        <f t="shared" si="15"/>
        <v>2</v>
      </c>
    </row>
    <row r="493" spans="2:14" x14ac:dyDescent="0.3">
      <c r="B493" s="22">
        <v>44140</v>
      </c>
      <c r="C493" s="2" t="s">
        <v>0</v>
      </c>
      <c r="D493" s="24" t="s">
        <v>1</v>
      </c>
      <c r="E493" s="2" t="s">
        <v>955</v>
      </c>
      <c r="F493" s="14" t="s">
        <v>956</v>
      </c>
      <c r="G493" s="1">
        <f>(2800+900)*1.15</f>
        <v>4255</v>
      </c>
      <c r="H493" s="2" t="s">
        <v>868</v>
      </c>
      <c r="I493" s="23">
        <v>53224</v>
      </c>
      <c r="J493" s="2" t="s">
        <v>5</v>
      </c>
      <c r="K493" s="3">
        <v>44180</v>
      </c>
      <c r="L493" s="2"/>
      <c r="M493">
        <f t="shared" si="14"/>
        <v>12</v>
      </c>
      <c r="N493">
        <f t="shared" si="15"/>
        <v>2</v>
      </c>
    </row>
    <row r="494" spans="2:14" x14ac:dyDescent="0.3">
      <c r="B494" s="22">
        <v>44140</v>
      </c>
      <c r="C494" s="2" t="s">
        <v>0</v>
      </c>
      <c r="D494" s="24" t="s">
        <v>1</v>
      </c>
      <c r="E494" s="2" t="s">
        <v>957</v>
      </c>
      <c r="F494" s="14" t="s">
        <v>635</v>
      </c>
      <c r="G494" s="1">
        <f>1200*1.15</f>
        <v>1380</v>
      </c>
      <c r="H494" s="2" t="s">
        <v>111</v>
      </c>
      <c r="I494" s="23">
        <v>209774</v>
      </c>
      <c r="J494" s="2" t="s">
        <v>5</v>
      </c>
      <c r="K494" s="3">
        <v>44180</v>
      </c>
      <c r="L494" s="2"/>
      <c r="M494">
        <f t="shared" si="14"/>
        <v>12</v>
      </c>
      <c r="N494">
        <f t="shared" si="15"/>
        <v>2</v>
      </c>
    </row>
    <row r="495" spans="2:14" x14ac:dyDescent="0.3">
      <c r="B495" s="22">
        <v>44140</v>
      </c>
      <c r="C495" s="2" t="s">
        <v>0</v>
      </c>
      <c r="D495" s="24" t="s">
        <v>1</v>
      </c>
      <c r="E495" s="2" t="s">
        <v>958</v>
      </c>
      <c r="F495" s="14" t="s">
        <v>603</v>
      </c>
      <c r="G495" s="1">
        <f>1300*1.15</f>
        <v>1494.9999999999998</v>
      </c>
      <c r="H495" s="2" t="s">
        <v>115</v>
      </c>
      <c r="I495" s="23">
        <v>108323</v>
      </c>
      <c r="J495" s="2" t="s">
        <v>5</v>
      </c>
      <c r="K495" s="3">
        <v>44180</v>
      </c>
      <c r="L495" s="2"/>
      <c r="M495">
        <f t="shared" si="14"/>
        <v>12</v>
      </c>
      <c r="N495">
        <f t="shared" si="15"/>
        <v>2</v>
      </c>
    </row>
    <row r="496" spans="2:14" x14ac:dyDescent="0.3">
      <c r="B496" s="22">
        <v>44140</v>
      </c>
      <c r="C496" s="2" t="s">
        <v>0</v>
      </c>
      <c r="D496" s="24" t="s">
        <v>1</v>
      </c>
      <c r="E496" s="2" t="s">
        <v>959</v>
      </c>
      <c r="F496" s="14" t="s">
        <v>674</v>
      </c>
      <c r="G496" s="1">
        <f>2800*1.15</f>
        <v>3219.9999999999995</v>
      </c>
      <c r="H496" s="2" t="s">
        <v>144</v>
      </c>
      <c r="I496" s="23">
        <v>140306</v>
      </c>
      <c r="J496" s="2" t="s">
        <v>5</v>
      </c>
      <c r="K496" s="3">
        <v>44180</v>
      </c>
      <c r="L496" s="2"/>
      <c r="M496">
        <f t="shared" si="14"/>
        <v>12</v>
      </c>
      <c r="N496">
        <f t="shared" si="15"/>
        <v>2</v>
      </c>
    </row>
    <row r="497" spans="2:14" x14ac:dyDescent="0.3">
      <c r="B497" s="22">
        <v>44144</v>
      </c>
      <c r="C497" s="2" t="s">
        <v>0</v>
      </c>
      <c r="D497" s="5" t="s">
        <v>64</v>
      </c>
      <c r="E497" s="2" t="s">
        <v>476</v>
      </c>
      <c r="F497" s="25" t="s">
        <v>960</v>
      </c>
      <c r="G497" s="1">
        <f>(308+400)*1.15</f>
        <v>814.19999999999993</v>
      </c>
      <c r="H497" s="2" t="s">
        <v>130</v>
      </c>
      <c r="I497" s="23">
        <v>210273</v>
      </c>
      <c r="J497" s="2" t="s">
        <v>5</v>
      </c>
      <c r="K497" s="3">
        <v>44180</v>
      </c>
      <c r="L497" s="2"/>
      <c r="M497">
        <f t="shared" si="14"/>
        <v>12</v>
      </c>
      <c r="N497">
        <f t="shared" si="15"/>
        <v>4</v>
      </c>
    </row>
    <row r="498" spans="2:14" x14ac:dyDescent="0.3">
      <c r="B498" s="22">
        <v>43962</v>
      </c>
      <c r="C498" s="2" t="s">
        <v>0</v>
      </c>
      <c r="D498" s="5" t="s">
        <v>64</v>
      </c>
      <c r="E498" s="2" t="s">
        <v>961</v>
      </c>
      <c r="F498" s="14" t="s">
        <v>962</v>
      </c>
      <c r="G498" s="1">
        <v>2100</v>
      </c>
      <c r="H498" s="2" t="s">
        <v>130</v>
      </c>
      <c r="I498" s="23">
        <v>210273</v>
      </c>
      <c r="J498" s="2" t="s">
        <v>5</v>
      </c>
      <c r="K498" s="3">
        <v>44180</v>
      </c>
      <c r="L498" s="2"/>
      <c r="M498">
        <f t="shared" si="14"/>
        <v>12</v>
      </c>
      <c r="N498">
        <f t="shared" si="15"/>
        <v>4</v>
      </c>
    </row>
    <row r="499" spans="2:14" x14ac:dyDescent="0.3">
      <c r="B499" s="22">
        <v>44146</v>
      </c>
      <c r="C499" s="2" t="s">
        <v>0</v>
      </c>
      <c r="D499" s="5" t="s">
        <v>64</v>
      </c>
      <c r="E499" s="2" t="s">
        <v>963</v>
      </c>
      <c r="F499" s="25" t="s">
        <v>964</v>
      </c>
      <c r="G499" s="1">
        <f>(183)*1.15</f>
        <v>210.45</v>
      </c>
      <c r="H499" s="2" t="s">
        <v>197</v>
      </c>
      <c r="I499" s="23">
        <v>58143</v>
      </c>
      <c r="J499" s="2" t="s">
        <v>5</v>
      </c>
      <c r="K499" s="3">
        <v>44180</v>
      </c>
      <c r="L499" s="2"/>
      <c r="M499">
        <f t="shared" si="14"/>
        <v>12</v>
      </c>
      <c r="N499">
        <f t="shared" si="15"/>
        <v>4</v>
      </c>
    </row>
    <row r="500" spans="2:14" x14ac:dyDescent="0.3">
      <c r="B500" s="22">
        <v>43962</v>
      </c>
      <c r="C500" s="2" t="s">
        <v>0</v>
      </c>
      <c r="D500" s="5" t="s">
        <v>64</v>
      </c>
      <c r="E500" s="2" t="s">
        <v>965</v>
      </c>
      <c r="F500" s="14" t="s">
        <v>962</v>
      </c>
      <c r="G500" s="1">
        <v>1800</v>
      </c>
      <c r="H500" s="2" t="s">
        <v>197</v>
      </c>
      <c r="I500" s="23">
        <v>58143</v>
      </c>
      <c r="J500" s="2" t="s">
        <v>5</v>
      </c>
      <c r="K500" s="3">
        <v>44180</v>
      </c>
      <c r="L500" s="2"/>
      <c r="M500">
        <f t="shared" si="14"/>
        <v>12</v>
      </c>
      <c r="N500">
        <f t="shared" si="15"/>
        <v>4</v>
      </c>
    </row>
    <row r="501" spans="2:14" x14ac:dyDescent="0.3">
      <c r="B501" s="22">
        <v>44145</v>
      </c>
      <c r="C501" s="2" t="s">
        <v>0</v>
      </c>
      <c r="D501" s="28" t="s">
        <v>899</v>
      </c>
      <c r="E501" s="2" t="s">
        <v>966</v>
      </c>
      <c r="F501" s="25" t="s">
        <v>967</v>
      </c>
      <c r="G501" s="1">
        <v>1871</v>
      </c>
      <c r="H501" s="2" t="s">
        <v>197</v>
      </c>
      <c r="I501" s="23">
        <v>58143</v>
      </c>
      <c r="J501" s="2" t="s">
        <v>99</v>
      </c>
      <c r="K501" s="3">
        <v>44180</v>
      </c>
      <c r="L501" s="2"/>
      <c r="M501">
        <f t="shared" si="14"/>
        <v>35</v>
      </c>
      <c r="N501">
        <f t="shared" si="15"/>
        <v>12</v>
      </c>
    </row>
    <row r="502" spans="2:14" x14ac:dyDescent="0.3">
      <c r="B502" s="22">
        <v>44145</v>
      </c>
      <c r="C502" s="2" t="s">
        <v>0</v>
      </c>
      <c r="D502" s="28" t="s">
        <v>899</v>
      </c>
      <c r="E502" s="2" t="s">
        <v>968</v>
      </c>
      <c r="F502" s="25" t="s">
        <v>969</v>
      </c>
      <c r="G502" s="1">
        <v>416</v>
      </c>
      <c r="H502" s="2" t="s">
        <v>197</v>
      </c>
      <c r="I502" s="23">
        <v>58143</v>
      </c>
      <c r="J502" s="19" t="s">
        <v>118</v>
      </c>
      <c r="K502" s="3">
        <v>44180</v>
      </c>
      <c r="L502" s="2"/>
      <c r="M502">
        <f t="shared" si="14"/>
        <v>33</v>
      </c>
      <c r="N502">
        <f t="shared" si="15"/>
        <v>12</v>
      </c>
    </row>
    <row r="503" spans="2:14" x14ac:dyDescent="0.3">
      <c r="B503" s="22">
        <v>44137</v>
      </c>
      <c r="C503" s="2" t="s">
        <v>0</v>
      </c>
      <c r="D503" s="28" t="s">
        <v>970</v>
      </c>
      <c r="E503" s="2" t="s">
        <v>971</v>
      </c>
      <c r="F503" s="25" t="s">
        <v>972</v>
      </c>
      <c r="G503" s="1">
        <f>24*1.15</f>
        <v>27.599999999999998</v>
      </c>
      <c r="H503" s="2" t="s">
        <v>973</v>
      </c>
      <c r="I503" s="23">
        <v>5182</v>
      </c>
      <c r="J503" s="2" t="s">
        <v>90</v>
      </c>
      <c r="K503" s="3">
        <v>44180</v>
      </c>
      <c r="L503" s="2"/>
      <c r="M503">
        <f t="shared" si="14"/>
        <v>41</v>
      </c>
      <c r="N503">
        <f t="shared" si="15"/>
        <v>85</v>
      </c>
    </row>
    <row r="504" spans="2:14" x14ac:dyDescent="0.3">
      <c r="B504" s="22">
        <v>44146</v>
      </c>
      <c r="C504" s="2" t="s">
        <v>0</v>
      </c>
      <c r="D504" s="5" t="s">
        <v>64</v>
      </c>
      <c r="E504" s="2" t="s">
        <v>974</v>
      </c>
      <c r="F504" s="14" t="s">
        <v>962</v>
      </c>
      <c r="G504" s="1">
        <v>3400</v>
      </c>
      <c r="H504" s="2" t="s">
        <v>973</v>
      </c>
      <c r="I504" s="23">
        <v>5182</v>
      </c>
      <c r="J504" s="2" t="s">
        <v>5</v>
      </c>
      <c r="K504" s="3">
        <v>44180</v>
      </c>
      <c r="L504" s="2"/>
      <c r="M504">
        <f t="shared" si="14"/>
        <v>12</v>
      </c>
      <c r="N504">
        <f t="shared" si="15"/>
        <v>4</v>
      </c>
    </row>
    <row r="505" spans="2:14" x14ac:dyDescent="0.3">
      <c r="B505" s="22">
        <v>44146</v>
      </c>
      <c r="C505" s="2" t="s">
        <v>0</v>
      </c>
      <c r="D505" s="5" t="s">
        <v>64</v>
      </c>
      <c r="E505" s="2" t="s">
        <v>975</v>
      </c>
      <c r="F505" s="25" t="s">
        <v>976</v>
      </c>
      <c r="G505" s="1">
        <f>(1870)*1.15</f>
        <v>2150.5</v>
      </c>
      <c r="H505" s="2" t="s">
        <v>973</v>
      </c>
      <c r="I505" s="23">
        <v>5182</v>
      </c>
      <c r="J505" s="2" t="s">
        <v>5</v>
      </c>
      <c r="K505" s="3">
        <v>44180</v>
      </c>
      <c r="L505" s="2"/>
      <c r="M505">
        <f t="shared" si="14"/>
        <v>12</v>
      </c>
      <c r="N505">
        <f t="shared" si="15"/>
        <v>4</v>
      </c>
    </row>
    <row r="506" spans="2:14" x14ac:dyDescent="0.3">
      <c r="B506" s="22">
        <v>44137</v>
      </c>
      <c r="C506" s="2" t="s">
        <v>0</v>
      </c>
      <c r="D506" s="28" t="s">
        <v>977</v>
      </c>
      <c r="E506" s="2" t="s">
        <v>978</v>
      </c>
      <c r="F506" s="25" t="s">
        <v>969</v>
      </c>
      <c r="G506" s="1">
        <v>572.96</v>
      </c>
      <c r="H506" s="2" t="s">
        <v>973</v>
      </c>
      <c r="I506" s="23">
        <v>5182</v>
      </c>
      <c r="J506" s="19" t="s">
        <v>118</v>
      </c>
      <c r="K506" s="3">
        <v>44180</v>
      </c>
      <c r="L506" s="2"/>
      <c r="M506">
        <f t="shared" si="14"/>
        <v>33</v>
      </c>
      <c r="N506">
        <f t="shared" si="15"/>
        <v>44</v>
      </c>
    </row>
    <row r="507" spans="2:14" ht="28.8" x14ac:dyDescent="0.3">
      <c r="B507" s="22">
        <v>44160</v>
      </c>
      <c r="C507" s="28" t="s">
        <v>11</v>
      </c>
      <c r="D507" s="2" t="s">
        <v>26</v>
      </c>
      <c r="E507" s="2" t="s">
        <v>979</v>
      </c>
      <c r="F507" s="25" t="s">
        <v>980</v>
      </c>
      <c r="G507" s="1">
        <v>16482.72</v>
      </c>
      <c r="H507" s="2" t="s">
        <v>144</v>
      </c>
      <c r="I507" s="23">
        <v>142781</v>
      </c>
      <c r="J507" s="2" t="s">
        <v>59</v>
      </c>
      <c r="K507" s="3">
        <v>44180</v>
      </c>
      <c r="L507" s="2"/>
      <c r="M507">
        <f t="shared" si="14"/>
        <v>8</v>
      </c>
      <c r="N507">
        <f t="shared" si="15"/>
        <v>1</v>
      </c>
    </row>
    <row r="508" spans="2:14" x14ac:dyDescent="0.3">
      <c r="B508" s="22">
        <v>44162</v>
      </c>
      <c r="C508" s="5" t="s">
        <v>25</v>
      </c>
      <c r="D508" s="2" t="s">
        <v>26</v>
      </c>
      <c r="E508" s="2" t="s">
        <v>981</v>
      </c>
      <c r="F508" s="25" t="s">
        <v>982</v>
      </c>
      <c r="G508" s="1">
        <v>3053.48</v>
      </c>
      <c r="H508" s="2" t="s">
        <v>144</v>
      </c>
      <c r="I508" s="23">
        <v>142781</v>
      </c>
      <c r="J508" s="2" t="s">
        <v>99</v>
      </c>
      <c r="K508" s="3">
        <v>44180</v>
      </c>
      <c r="L508" s="2"/>
      <c r="M508">
        <f t="shared" si="14"/>
        <v>35</v>
      </c>
      <c r="N508">
        <f t="shared" si="15"/>
        <v>1</v>
      </c>
    </row>
    <row r="509" spans="2:14" x14ac:dyDescent="0.3">
      <c r="B509" s="22">
        <v>44163</v>
      </c>
      <c r="C509" s="28" t="s">
        <v>11</v>
      </c>
      <c r="D509" s="2" t="s">
        <v>983</v>
      </c>
      <c r="E509" s="2" t="s">
        <v>984</v>
      </c>
      <c r="F509" s="25" t="s">
        <v>953</v>
      </c>
      <c r="G509" s="1">
        <v>464</v>
      </c>
      <c r="H509" s="2" t="s">
        <v>139</v>
      </c>
      <c r="I509" s="2">
        <v>184161</v>
      </c>
      <c r="J509" s="2" t="s">
        <v>38</v>
      </c>
      <c r="K509" s="3">
        <v>44180</v>
      </c>
      <c r="L509" s="2"/>
      <c r="M509">
        <f t="shared" si="14"/>
        <v>4</v>
      </c>
      <c r="N509">
        <f t="shared" si="15"/>
        <v>80</v>
      </c>
    </row>
    <row r="510" spans="2:14" x14ac:dyDescent="0.3">
      <c r="B510" s="22">
        <v>44165</v>
      </c>
      <c r="C510" s="28" t="s">
        <v>11</v>
      </c>
      <c r="D510" s="2" t="s">
        <v>6</v>
      </c>
      <c r="E510" s="2" t="s">
        <v>985</v>
      </c>
      <c r="F510" s="25" t="s">
        <v>52</v>
      </c>
      <c r="G510" s="1">
        <v>700.02</v>
      </c>
      <c r="H510" s="2" t="s">
        <v>95</v>
      </c>
      <c r="I510" s="23">
        <v>209301</v>
      </c>
      <c r="J510" s="2" t="s">
        <v>52</v>
      </c>
      <c r="K510" s="3">
        <v>44180</v>
      </c>
      <c r="L510" s="2"/>
      <c r="M510">
        <f t="shared" si="14"/>
        <v>31</v>
      </c>
      <c r="N510">
        <f t="shared" si="15"/>
        <v>6</v>
      </c>
    </row>
    <row r="511" spans="2:14" x14ac:dyDescent="0.3">
      <c r="B511" s="22">
        <v>44167</v>
      </c>
      <c r="C511" s="28" t="s">
        <v>11</v>
      </c>
      <c r="D511" s="2" t="s">
        <v>12</v>
      </c>
      <c r="E511" s="2" t="s">
        <v>986</v>
      </c>
      <c r="F511" s="25" t="s">
        <v>987</v>
      </c>
      <c r="G511" s="1">
        <v>2600</v>
      </c>
      <c r="H511" s="2" t="s">
        <v>176</v>
      </c>
      <c r="I511" s="23">
        <v>195772</v>
      </c>
      <c r="J511" s="2" t="s">
        <v>29</v>
      </c>
      <c r="K511" s="4">
        <v>44196</v>
      </c>
      <c r="L511" s="13" t="s">
        <v>988</v>
      </c>
      <c r="M511">
        <f t="shared" si="14"/>
        <v>5</v>
      </c>
      <c r="N511">
        <f t="shared" si="15"/>
        <v>3</v>
      </c>
    </row>
    <row r="512" spans="2:14" x14ac:dyDescent="0.3">
      <c r="B512" s="22">
        <v>44167</v>
      </c>
      <c r="C512" s="28" t="s">
        <v>11</v>
      </c>
      <c r="D512" s="2" t="s">
        <v>12</v>
      </c>
      <c r="E512" s="2" t="s">
        <v>986</v>
      </c>
      <c r="F512" s="25" t="s">
        <v>989</v>
      </c>
      <c r="G512" s="1">
        <v>1000</v>
      </c>
      <c r="H512" s="2" t="s">
        <v>176</v>
      </c>
      <c r="I512" s="23">
        <v>195772</v>
      </c>
      <c r="J512" s="2" t="s">
        <v>99</v>
      </c>
      <c r="K512" s="4">
        <v>44196</v>
      </c>
      <c r="L512" s="13" t="s">
        <v>988</v>
      </c>
      <c r="M512">
        <f t="shared" si="14"/>
        <v>35</v>
      </c>
      <c r="N512">
        <f t="shared" si="15"/>
        <v>3</v>
      </c>
    </row>
    <row r="513" spans="2:14" x14ac:dyDescent="0.3">
      <c r="B513" s="22">
        <v>44168</v>
      </c>
      <c r="C513" s="28" t="s">
        <v>11</v>
      </c>
      <c r="D513" s="2" t="s">
        <v>12</v>
      </c>
      <c r="E513" s="2" t="s">
        <v>986</v>
      </c>
      <c r="F513" s="25" t="s">
        <v>625</v>
      </c>
      <c r="G513" s="1">
        <f>1200*1.15</f>
        <v>1380</v>
      </c>
      <c r="H513" s="2" t="s">
        <v>115</v>
      </c>
      <c r="I513" s="23">
        <v>113375</v>
      </c>
      <c r="J513" s="2" t="s">
        <v>211</v>
      </c>
      <c r="K513" s="4">
        <v>44196</v>
      </c>
      <c r="L513" s="13" t="s">
        <v>988</v>
      </c>
      <c r="M513">
        <f t="shared" si="14"/>
        <v>36</v>
      </c>
      <c r="N513">
        <f t="shared" si="15"/>
        <v>3</v>
      </c>
    </row>
    <row r="514" spans="2:14" x14ac:dyDescent="0.3">
      <c r="B514" s="22">
        <v>44168</v>
      </c>
      <c r="C514" s="28" t="s">
        <v>11</v>
      </c>
      <c r="D514" s="2" t="s">
        <v>12</v>
      </c>
      <c r="E514" s="2" t="s">
        <v>986</v>
      </c>
      <c r="F514" s="25" t="s">
        <v>990</v>
      </c>
      <c r="G514" s="1">
        <f>(869.57+2260.87)*1.15</f>
        <v>3600.0059999999999</v>
      </c>
      <c r="H514" s="2" t="s">
        <v>115</v>
      </c>
      <c r="I514" s="23">
        <v>113375</v>
      </c>
      <c r="J514" s="2" t="s">
        <v>29</v>
      </c>
      <c r="K514" s="4">
        <v>44196</v>
      </c>
      <c r="L514" s="13" t="s">
        <v>988</v>
      </c>
      <c r="M514">
        <f t="shared" si="14"/>
        <v>5</v>
      </c>
      <c r="N514">
        <f t="shared" si="15"/>
        <v>3</v>
      </c>
    </row>
    <row r="515" spans="2:14" x14ac:dyDescent="0.3">
      <c r="B515" s="22">
        <v>44173</v>
      </c>
      <c r="C515" s="28" t="s">
        <v>11</v>
      </c>
      <c r="D515" s="2" t="s">
        <v>12</v>
      </c>
      <c r="E515" s="2" t="s">
        <v>986</v>
      </c>
      <c r="F515" s="25" t="s">
        <v>991</v>
      </c>
      <c r="G515" s="1">
        <v>500</v>
      </c>
      <c r="H515" s="2" t="s">
        <v>176</v>
      </c>
      <c r="I515" s="23">
        <v>195772</v>
      </c>
      <c r="J515" s="2" t="s">
        <v>103</v>
      </c>
      <c r="K515" s="4">
        <v>44196</v>
      </c>
      <c r="L515" s="13" t="s">
        <v>988</v>
      </c>
      <c r="M515">
        <f t="shared" ref="M515:M578" si="16">VLOOKUP(J515,$R$1:$S$31,2,FALSE)</f>
        <v>6</v>
      </c>
      <c r="N515">
        <f t="shared" ref="N515:N578" si="17">VLOOKUP(D515,$R$33:$S$102,2,FALSE)</f>
        <v>3</v>
      </c>
    </row>
    <row r="516" spans="2:14" x14ac:dyDescent="0.3">
      <c r="B516" s="22">
        <v>44173</v>
      </c>
      <c r="C516" s="28" t="s">
        <v>11</v>
      </c>
      <c r="D516" s="2" t="s">
        <v>12</v>
      </c>
      <c r="E516" s="2" t="s">
        <v>986</v>
      </c>
      <c r="F516" s="25" t="s">
        <v>992</v>
      </c>
      <c r="G516" s="1">
        <v>2800</v>
      </c>
      <c r="H516" s="2" t="s">
        <v>176</v>
      </c>
      <c r="I516" s="23">
        <v>195772</v>
      </c>
      <c r="J516" s="2" t="s">
        <v>103</v>
      </c>
      <c r="K516" s="4">
        <v>44196</v>
      </c>
      <c r="L516" s="13" t="s">
        <v>988</v>
      </c>
      <c r="M516">
        <f t="shared" si="16"/>
        <v>6</v>
      </c>
      <c r="N516">
        <f t="shared" si="17"/>
        <v>3</v>
      </c>
    </row>
    <row r="517" spans="2:14" x14ac:dyDescent="0.3">
      <c r="B517" s="22">
        <v>44169</v>
      </c>
      <c r="C517" s="5" t="s">
        <v>25</v>
      </c>
      <c r="D517" s="2" t="s">
        <v>26</v>
      </c>
      <c r="E517" s="2" t="s">
        <v>993</v>
      </c>
      <c r="F517" s="25" t="s">
        <v>994</v>
      </c>
      <c r="G517" s="1">
        <v>4912.8500000000004</v>
      </c>
      <c r="H517" s="2" t="s">
        <v>176</v>
      </c>
      <c r="I517" s="23">
        <v>195772</v>
      </c>
      <c r="J517" s="2" t="s">
        <v>63</v>
      </c>
      <c r="K517" s="3">
        <v>44180</v>
      </c>
      <c r="L517" s="2"/>
      <c r="M517">
        <f t="shared" si="16"/>
        <v>16</v>
      </c>
      <c r="N517">
        <f t="shared" si="17"/>
        <v>1</v>
      </c>
    </row>
    <row r="518" spans="2:14" x14ac:dyDescent="0.3">
      <c r="B518" s="22">
        <v>44171</v>
      </c>
      <c r="C518" s="28" t="s">
        <v>11</v>
      </c>
      <c r="D518" s="2" t="s">
        <v>995</v>
      </c>
      <c r="E518" s="2" t="s">
        <v>996</v>
      </c>
      <c r="F518" s="25" t="s">
        <v>997</v>
      </c>
      <c r="G518" s="1">
        <v>1317.7</v>
      </c>
      <c r="H518" s="2" t="s">
        <v>998</v>
      </c>
      <c r="I518" s="15">
        <v>0</v>
      </c>
      <c r="J518" s="2" t="s">
        <v>38</v>
      </c>
      <c r="K518" s="3">
        <v>44180</v>
      </c>
      <c r="L518" s="2"/>
      <c r="M518">
        <f t="shared" si="16"/>
        <v>4</v>
      </c>
      <c r="N518">
        <f t="shared" si="17"/>
        <v>79</v>
      </c>
    </row>
    <row r="519" spans="2:14" x14ac:dyDescent="0.3">
      <c r="B519" s="22">
        <v>44169</v>
      </c>
      <c r="C519" s="5" t="s">
        <v>25</v>
      </c>
      <c r="D519" s="2" t="s">
        <v>26</v>
      </c>
      <c r="E519" s="2" t="s">
        <v>27</v>
      </c>
      <c r="F519" s="25" t="s">
        <v>28</v>
      </c>
      <c r="G519" s="1">
        <v>9959.92</v>
      </c>
      <c r="H519" s="2" t="s">
        <v>4</v>
      </c>
      <c r="I519" s="23">
        <v>134805</v>
      </c>
      <c r="J519" s="2" t="s">
        <v>29</v>
      </c>
      <c r="K519" s="3">
        <v>44180</v>
      </c>
      <c r="L519" s="2" t="s">
        <v>30</v>
      </c>
      <c r="M519">
        <f t="shared" si="16"/>
        <v>5</v>
      </c>
      <c r="N519">
        <f t="shared" si="17"/>
        <v>1</v>
      </c>
    </row>
    <row r="520" spans="2:14" x14ac:dyDescent="0.3">
      <c r="B520" s="22">
        <v>44173</v>
      </c>
      <c r="C520" s="28" t="s">
        <v>11</v>
      </c>
      <c r="D520" s="13" t="s">
        <v>1446</v>
      </c>
      <c r="E520" s="2" t="s">
        <v>999</v>
      </c>
      <c r="F520" s="25" t="s">
        <v>1000</v>
      </c>
      <c r="G520" s="1">
        <v>190</v>
      </c>
      <c r="H520" s="23" t="s">
        <v>181</v>
      </c>
      <c r="I520" s="18">
        <v>0</v>
      </c>
      <c r="J520" s="2" t="s">
        <v>22</v>
      </c>
      <c r="K520" s="3">
        <v>44180</v>
      </c>
      <c r="L520" s="2"/>
      <c r="M520">
        <f t="shared" si="16"/>
        <v>9</v>
      </c>
      <c r="N520">
        <f t="shared" si="17"/>
        <v>8</v>
      </c>
    </row>
    <row r="521" spans="2:14" x14ac:dyDescent="0.3">
      <c r="B521" s="22">
        <v>44173</v>
      </c>
      <c r="C521" s="28" t="s">
        <v>11</v>
      </c>
      <c r="D521" s="13" t="s">
        <v>1446</v>
      </c>
      <c r="E521" s="2" t="s">
        <v>1001</v>
      </c>
      <c r="F521" s="25" t="s">
        <v>1002</v>
      </c>
      <c r="G521" s="1">
        <v>190</v>
      </c>
      <c r="H521" s="2" t="s">
        <v>112</v>
      </c>
      <c r="I521" s="18">
        <v>0</v>
      </c>
      <c r="J521" s="2" t="s">
        <v>22</v>
      </c>
      <c r="K521" s="3">
        <v>44180</v>
      </c>
      <c r="L521" s="2"/>
      <c r="M521">
        <f t="shared" si="16"/>
        <v>9</v>
      </c>
      <c r="N521">
        <f t="shared" si="17"/>
        <v>8</v>
      </c>
    </row>
    <row r="522" spans="2:14" x14ac:dyDescent="0.3">
      <c r="B522" s="22">
        <v>44173</v>
      </c>
      <c r="C522" s="28" t="s">
        <v>11</v>
      </c>
      <c r="D522" s="13" t="s">
        <v>1446</v>
      </c>
      <c r="E522" s="2" t="s">
        <v>1003</v>
      </c>
      <c r="F522" s="25" t="s">
        <v>1004</v>
      </c>
      <c r="G522" s="1">
        <v>600</v>
      </c>
      <c r="H522" s="2" t="s">
        <v>181</v>
      </c>
      <c r="I522" s="18">
        <v>0</v>
      </c>
      <c r="J522" s="2" t="s">
        <v>22</v>
      </c>
      <c r="K522" s="3">
        <v>44180</v>
      </c>
      <c r="L522" s="2"/>
      <c r="M522">
        <f t="shared" si="16"/>
        <v>9</v>
      </c>
      <c r="N522">
        <f t="shared" si="17"/>
        <v>8</v>
      </c>
    </row>
    <row r="523" spans="2:14" x14ac:dyDescent="0.3">
      <c r="B523" s="22">
        <v>44173</v>
      </c>
      <c r="C523" s="28" t="s">
        <v>11</v>
      </c>
      <c r="D523" s="13" t="s">
        <v>1446</v>
      </c>
      <c r="E523" s="2" t="s">
        <v>1005</v>
      </c>
      <c r="F523" s="25" t="s">
        <v>880</v>
      </c>
      <c r="G523" s="1">
        <v>190</v>
      </c>
      <c r="H523" s="2" t="s">
        <v>130</v>
      </c>
      <c r="I523" s="18">
        <v>0</v>
      </c>
      <c r="J523" s="2" t="s">
        <v>22</v>
      </c>
      <c r="K523" s="3">
        <v>44180</v>
      </c>
      <c r="L523" s="2"/>
      <c r="M523">
        <f t="shared" si="16"/>
        <v>9</v>
      </c>
      <c r="N523">
        <f t="shared" si="17"/>
        <v>8</v>
      </c>
    </row>
    <row r="524" spans="2:14" x14ac:dyDescent="0.3">
      <c r="B524" s="22">
        <v>44174</v>
      </c>
      <c r="C524" s="28" t="s">
        <v>11</v>
      </c>
      <c r="D524" s="13" t="s">
        <v>26</v>
      </c>
      <c r="E524" s="2" t="s">
        <v>1006</v>
      </c>
      <c r="F524" s="14" t="s">
        <v>386</v>
      </c>
      <c r="G524" s="1">
        <v>18233.66</v>
      </c>
      <c r="H524" s="2" t="s">
        <v>387</v>
      </c>
      <c r="I524" s="15">
        <v>0</v>
      </c>
      <c r="J524" s="2" t="s">
        <v>109</v>
      </c>
      <c r="K524" s="3">
        <v>44180</v>
      </c>
      <c r="L524" s="2"/>
      <c r="M524">
        <f t="shared" si="16"/>
        <v>11</v>
      </c>
      <c r="N524">
        <f t="shared" si="17"/>
        <v>1</v>
      </c>
    </row>
    <row r="525" spans="2:14" x14ac:dyDescent="0.3">
      <c r="B525" s="22">
        <v>44159</v>
      </c>
      <c r="C525" s="2" t="s">
        <v>0</v>
      </c>
      <c r="D525" s="2" t="s">
        <v>104</v>
      </c>
      <c r="E525" s="2" t="s">
        <v>1007</v>
      </c>
      <c r="F525" s="25" t="s">
        <v>1008</v>
      </c>
      <c r="G525" s="1">
        <v>1740</v>
      </c>
      <c r="H525" s="2" t="s">
        <v>89</v>
      </c>
      <c r="I525" s="23">
        <v>146182</v>
      </c>
      <c r="J525" s="2" t="s">
        <v>109</v>
      </c>
      <c r="K525" s="3">
        <v>44231</v>
      </c>
      <c r="L525" s="2"/>
      <c r="M525">
        <f t="shared" si="16"/>
        <v>11</v>
      </c>
      <c r="N525">
        <f t="shared" si="17"/>
        <v>5</v>
      </c>
    </row>
    <row r="526" spans="2:14" ht="28.8" x14ac:dyDescent="0.3">
      <c r="B526" s="22">
        <v>44167</v>
      </c>
      <c r="C526" s="2" t="s">
        <v>0</v>
      </c>
      <c r="D526" s="2" t="s">
        <v>104</v>
      </c>
      <c r="E526" s="2" t="s">
        <v>1009</v>
      </c>
      <c r="F526" s="25" t="s">
        <v>1010</v>
      </c>
      <c r="G526" s="1">
        <v>3730</v>
      </c>
      <c r="H526" s="2" t="s">
        <v>176</v>
      </c>
      <c r="I526" s="23">
        <v>195972</v>
      </c>
      <c r="J526" s="2" t="s">
        <v>109</v>
      </c>
      <c r="K526" s="4">
        <v>44196</v>
      </c>
      <c r="L526" s="2"/>
      <c r="M526">
        <f t="shared" si="16"/>
        <v>11</v>
      </c>
      <c r="N526">
        <f t="shared" si="17"/>
        <v>5</v>
      </c>
    </row>
    <row r="527" spans="2:14" x14ac:dyDescent="0.3">
      <c r="B527" s="22">
        <v>44172</v>
      </c>
      <c r="C527" s="2" t="s">
        <v>1011</v>
      </c>
      <c r="D527" s="2" t="s">
        <v>1012</v>
      </c>
      <c r="E527" s="2" t="s">
        <v>1013</v>
      </c>
      <c r="F527" s="25" t="s">
        <v>1014</v>
      </c>
      <c r="G527" s="1">
        <v>1000</v>
      </c>
      <c r="H527" s="2" t="s">
        <v>176</v>
      </c>
      <c r="I527" s="23">
        <v>196000</v>
      </c>
      <c r="J527" s="2" t="s">
        <v>90</v>
      </c>
      <c r="K527" s="4" t="s">
        <v>727</v>
      </c>
      <c r="L527" s="2"/>
      <c r="M527">
        <f t="shared" si="16"/>
        <v>41</v>
      </c>
      <c r="N527">
        <f t="shared" si="17"/>
        <v>54</v>
      </c>
    </row>
    <row r="528" spans="2:14" x14ac:dyDescent="0.3">
      <c r="B528" s="22">
        <v>44176</v>
      </c>
      <c r="C528" s="2" t="s">
        <v>0</v>
      </c>
      <c r="D528" s="2" t="s">
        <v>104</v>
      </c>
      <c r="E528" s="2" t="s">
        <v>1015</v>
      </c>
      <c r="F528" s="25" t="s">
        <v>1016</v>
      </c>
      <c r="G528" s="1">
        <v>440</v>
      </c>
      <c r="H528" s="2" t="s">
        <v>144</v>
      </c>
      <c r="I528" s="23">
        <v>108323</v>
      </c>
      <c r="J528" s="2" t="s">
        <v>90</v>
      </c>
      <c r="K528" s="4">
        <v>44196</v>
      </c>
      <c r="L528" s="2"/>
      <c r="M528">
        <f t="shared" si="16"/>
        <v>41</v>
      </c>
      <c r="N528">
        <f t="shared" si="17"/>
        <v>5</v>
      </c>
    </row>
    <row r="529" spans="2:14" x14ac:dyDescent="0.3">
      <c r="B529" s="22">
        <v>44180</v>
      </c>
      <c r="C529" s="28" t="s">
        <v>11</v>
      </c>
      <c r="D529" s="2" t="s">
        <v>153</v>
      </c>
      <c r="E529" s="2" t="s">
        <v>1017</v>
      </c>
      <c r="F529" s="25" t="s">
        <v>37</v>
      </c>
      <c r="G529" s="1">
        <v>930.9</v>
      </c>
      <c r="H529" s="2" t="s">
        <v>176</v>
      </c>
      <c r="I529" s="23">
        <v>196233</v>
      </c>
      <c r="J529" s="2" t="s">
        <v>38</v>
      </c>
      <c r="K529" s="4">
        <v>44196</v>
      </c>
      <c r="L529" s="2"/>
      <c r="M529">
        <f t="shared" si="16"/>
        <v>4</v>
      </c>
      <c r="N529">
        <f t="shared" si="17"/>
        <v>83</v>
      </c>
    </row>
    <row r="530" spans="2:14" x14ac:dyDescent="0.3">
      <c r="B530" s="22">
        <v>44181</v>
      </c>
      <c r="C530" s="28" t="s">
        <v>11</v>
      </c>
      <c r="D530" s="2" t="s">
        <v>72</v>
      </c>
      <c r="E530" s="2" t="s">
        <v>1018</v>
      </c>
      <c r="F530" s="25" t="s">
        <v>1019</v>
      </c>
      <c r="G530" s="1">
        <v>12000</v>
      </c>
      <c r="H530" s="2" t="s">
        <v>176</v>
      </c>
      <c r="I530" s="23">
        <v>196400</v>
      </c>
      <c r="J530" s="2" t="s">
        <v>48</v>
      </c>
      <c r="K530" s="4">
        <v>44196</v>
      </c>
      <c r="L530" s="2"/>
      <c r="M530">
        <f t="shared" si="16"/>
        <v>18</v>
      </c>
      <c r="N530">
        <f t="shared" si="17"/>
        <v>22</v>
      </c>
    </row>
    <row r="531" spans="2:14" x14ac:dyDescent="0.3">
      <c r="B531" s="22">
        <v>44181</v>
      </c>
      <c r="C531" s="28" t="s">
        <v>11</v>
      </c>
      <c r="D531" s="2" t="s">
        <v>26</v>
      </c>
      <c r="E531" s="2" t="s">
        <v>1020</v>
      </c>
      <c r="F531" s="25" t="s">
        <v>1021</v>
      </c>
      <c r="G531" s="1">
        <v>3381</v>
      </c>
      <c r="H531" s="2" t="s">
        <v>176</v>
      </c>
      <c r="I531" s="23">
        <v>196565</v>
      </c>
      <c r="J531" s="2" t="s">
        <v>56</v>
      </c>
      <c r="K531" s="4">
        <v>44196</v>
      </c>
      <c r="L531" s="2"/>
      <c r="M531">
        <f t="shared" si="16"/>
        <v>2</v>
      </c>
      <c r="N531">
        <f t="shared" si="17"/>
        <v>1</v>
      </c>
    </row>
    <row r="532" spans="2:14" x14ac:dyDescent="0.3">
      <c r="B532" s="22">
        <v>44163</v>
      </c>
      <c r="C532" s="2" t="s">
        <v>0</v>
      </c>
      <c r="D532" s="5" t="s">
        <v>64</v>
      </c>
      <c r="E532" s="2" t="s">
        <v>1022</v>
      </c>
      <c r="F532" s="14" t="s">
        <v>1023</v>
      </c>
      <c r="G532" s="1">
        <v>2783</v>
      </c>
      <c r="H532" s="2" t="s">
        <v>144</v>
      </c>
      <c r="I532" s="23">
        <v>142781</v>
      </c>
      <c r="J532" s="2" t="s">
        <v>5</v>
      </c>
      <c r="K532" s="4">
        <v>44196</v>
      </c>
      <c r="L532" s="2"/>
      <c r="M532">
        <f t="shared" si="16"/>
        <v>12</v>
      </c>
      <c r="N532">
        <f t="shared" si="17"/>
        <v>4</v>
      </c>
    </row>
    <row r="533" spans="2:14" x14ac:dyDescent="0.3">
      <c r="B533" s="22">
        <v>44163</v>
      </c>
      <c r="C533" s="2" t="s">
        <v>0</v>
      </c>
      <c r="D533" s="28" t="s">
        <v>64</v>
      </c>
      <c r="E533" s="2" t="s">
        <v>1024</v>
      </c>
      <c r="F533" s="25" t="s">
        <v>1025</v>
      </c>
      <c r="G533" s="1">
        <v>6905.75</v>
      </c>
      <c r="H533" s="2" t="s">
        <v>95</v>
      </c>
      <c r="I533" s="23">
        <v>209253</v>
      </c>
      <c r="J533" s="2" t="s">
        <v>29</v>
      </c>
      <c r="K533" s="4">
        <v>44196</v>
      </c>
      <c r="L533" s="2"/>
      <c r="M533">
        <f t="shared" si="16"/>
        <v>5</v>
      </c>
      <c r="N533">
        <f t="shared" si="17"/>
        <v>4</v>
      </c>
    </row>
    <row r="534" spans="2:14" x14ac:dyDescent="0.3">
      <c r="B534" s="22">
        <v>44163</v>
      </c>
      <c r="C534" s="2" t="s">
        <v>0</v>
      </c>
      <c r="D534" s="5" t="s">
        <v>64</v>
      </c>
      <c r="E534" s="2" t="s">
        <v>1026</v>
      </c>
      <c r="F534" s="14" t="s">
        <v>1027</v>
      </c>
      <c r="G534" s="1">
        <v>3800</v>
      </c>
      <c r="H534" s="2" t="s">
        <v>95</v>
      </c>
      <c r="I534" s="23">
        <v>209253</v>
      </c>
      <c r="J534" s="2" t="s">
        <v>5</v>
      </c>
      <c r="K534" s="4">
        <v>44196</v>
      </c>
      <c r="L534" s="2"/>
      <c r="M534">
        <f t="shared" si="16"/>
        <v>12</v>
      </c>
      <c r="N534">
        <f t="shared" si="17"/>
        <v>4</v>
      </c>
    </row>
    <row r="535" spans="2:14" x14ac:dyDescent="0.3">
      <c r="B535" s="22">
        <v>44177</v>
      </c>
      <c r="C535" s="2" t="s">
        <v>0</v>
      </c>
      <c r="D535" s="5" t="s">
        <v>64</v>
      </c>
      <c r="E535" s="2" t="s">
        <v>1028</v>
      </c>
      <c r="F535" s="14" t="s">
        <v>1029</v>
      </c>
      <c r="G535" s="1">
        <v>3450</v>
      </c>
      <c r="H535" s="2" t="s">
        <v>1030</v>
      </c>
      <c r="I535" s="23">
        <v>81797</v>
      </c>
      <c r="J535" s="2" t="s">
        <v>5</v>
      </c>
      <c r="K535" s="4">
        <v>44196</v>
      </c>
      <c r="L535" s="2"/>
      <c r="M535">
        <f t="shared" si="16"/>
        <v>12</v>
      </c>
      <c r="N535">
        <f t="shared" si="17"/>
        <v>4</v>
      </c>
    </row>
    <row r="536" spans="2:14" x14ac:dyDescent="0.3">
      <c r="B536" s="22">
        <v>44177</v>
      </c>
      <c r="C536" s="2" t="s">
        <v>0</v>
      </c>
      <c r="D536" s="28" t="s">
        <v>64</v>
      </c>
      <c r="E536" s="2" t="s">
        <v>1031</v>
      </c>
      <c r="F536" s="25" t="s">
        <v>1032</v>
      </c>
      <c r="G536" s="1">
        <v>351.9</v>
      </c>
      <c r="H536" s="2" t="s">
        <v>1030</v>
      </c>
      <c r="I536" s="23">
        <v>81797</v>
      </c>
      <c r="J536" s="2" t="s">
        <v>90</v>
      </c>
      <c r="K536" s="4">
        <v>44196</v>
      </c>
      <c r="L536" s="2"/>
      <c r="M536">
        <f t="shared" si="16"/>
        <v>41</v>
      </c>
      <c r="N536">
        <f t="shared" si="17"/>
        <v>4</v>
      </c>
    </row>
    <row r="537" spans="2:14" x14ac:dyDescent="0.3">
      <c r="B537" s="22">
        <v>44179</v>
      </c>
      <c r="C537" s="2" t="s">
        <v>0</v>
      </c>
      <c r="D537" s="28" t="s">
        <v>66</v>
      </c>
      <c r="E537" s="2" t="s">
        <v>1033</v>
      </c>
      <c r="F537" s="25" t="s">
        <v>1034</v>
      </c>
      <c r="G537" s="1">
        <v>1263.6199999999999</v>
      </c>
      <c r="H537" s="2" t="s">
        <v>1030</v>
      </c>
      <c r="I537" s="23">
        <v>81797</v>
      </c>
      <c r="J537" s="2" t="s">
        <v>103</v>
      </c>
      <c r="K537" s="4">
        <v>44196</v>
      </c>
      <c r="L537" s="2"/>
      <c r="M537">
        <f t="shared" si="16"/>
        <v>6</v>
      </c>
      <c r="N537">
        <f t="shared" si="17"/>
        <v>10</v>
      </c>
    </row>
    <row r="538" spans="2:14" x14ac:dyDescent="0.3">
      <c r="B538" s="22">
        <v>44182</v>
      </c>
      <c r="C538" s="2" t="s">
        <v>0</v>
      </c>
      <c r="D538" s="28" t="s">
        <v>64</v>
      </c>
      <c r="E538" s="2" t="s">
        <v>1035</v>
      </c>
      <c r="F538" s="25" t="s">
        <v>1036</v>
      </c>
      <c r="G538" s="30">
        <v>1914.75</v>
      </c>
      <c r="H538" s="2" t="s">
        <v>527</v>
      </c>
      <c r="I538" s="23">
        <v>57834</v>
      </c>
      <c r="J538" s="2" t="s">
        <v>109</v>
      </c>
      <c r="K538" s="4">
        <v>44196</v>
      </c>
      <c r="L538" s="2"/>
      <c r="M538">
        <f t="shared" si="16"/>
        <v>11</v>
      </c>
      <c r="N538">
        <f t="shared" si="17"/>
        <v>4</v>
      </c>
    </row>
    <row r="539" spans="2:14" x14ac:dyDescent="0.3">
      <c r="B539" s="22">
        <v>44182</v>
      </c>
      <c r="C539" s="2" t="s">
        <v>0</v>
      </c>
      <c r="D539" s="5" t="s">
        <v>64</v>
      </c>
      <c r="E539" s="2" t="s">
        <v>1037</v>
      </c>
      <c r="F539" s="14" t="s">
        <v>916</v>
      </c>
      <c r="G539" s="30">
        <v>1200</v>
      </c>
      <c r="H539" s="2" t="s">
        <v>527</v>
      </c>
      <c r="I539" s="23">
        <v>57834</v>
      </c>
      <c r="J539" s="2" t="s">
        <v>5</v>
      </c>
      <c r="K539" s="4">
        <v>44196</v>
      </c>
      <c r="L539" s="2"/>
      <c r="M539">
        <f t="shared" si="16"/>
        <v>12</v>
      </c>
      <c r="N539">
        <f t="shared" si="17"/>
        <v>4</v>
      </c>
    </row>
    <row r="540" spans="2:14" x14ac:dyDescent="0.3">
      <c r="B540" s="22">
        <v>44172</v>
      </c>
      <c r="C540" s="2" t="s">
        <v>0</v>
      </c>
      <c r="D540" s="2" t="s">
        <v>104</v>
      </c>
      <c r="E540" s="2" t="s">
        <v>1038</v>
      </c>
      <c r="F540" s="25" t="s">
        <v>1039</v>
      </c>
      <c r="G540" s="1">
        <v>750</v>
      </c>
      <c r="H540" s="2" t="s">
        <v>176</v>
      </c>
      <c r="I540" s="23">
        <v>195772</v>
      </c>
      <c r="J540" s="2" t="s">
        <v>109</v>
      </c>
      <c r="K540" s="3">
        <v>44231</v>
      </c>
      <c r="L540" s="2"/>
      <c r="M540">
        <f t="shared" si="16"/>
        <v>11</v>
      </c>
      <c r="N540">
        <f t="shared" si="17"/>
        <v>5</v>
      </c>
    </row>
    <row r="541" spans="2:14" x14ac:dyDescent="0.3">
      <c r="B541" s="22">
        <v>44174</v>
      </c>
      <c r="C541" s="2" t="s">
        <v>0</v>
      </c>
      <c r="D541" s="24" t="s">
        <v>1</v>
      </c>
      <c r="E541" s="2" t="s">
        <v>1040</v>
      </c>
      <c r="F541" s="14" t="s">
        <v>692</v>
      </c>
      <c r="G541" s="1">
        <f>1500*1.15</f>
        <v>1724.9999999999998</v>
      </c>
      <c r="H541" s="2" t="s">
        <v>139</v>
      </c>
      <c r="I541" s="23">
        <v>183630</v>
      </c>
      <c r="J541" s="2" t="s">
        <v>5</v>
      </c>
      <c r="K541" s="4">
        <v>44196</v>
      </c>
      <c r="L541" s="2"/>
      <c r="M541">
        <f t="shared" si="16"/>
        <v>12</v>
      </c>
      <c r="N541">
        <f t="shared" si="17"/>
        <v>2</v>
      </c>
    </row>
    <row r="542" spans="2:14" x14ac:dyDescent="0.3">
      <c r="B542" s="22">
        <v>44174</v>
      </c>
      <c r="C542" s="2" t="s">
        <v>0</v>
      </c>
      <c r="D542" s="24" t="s">
        <v>1</v>
      </c>
      <c r="E542" s="2" t="s">
        <v>1041</v>
      </c>
      <c r="F542" s="14" t="s">
        <v>697</v>
      </c>
      <c r="G542" s="1">
        <f>600*1.15</f>
        <v>690</v>
      </c>
      <c r="H542" s="2" t="s">
        <v>181</v>
      </c>
      <c r="I542" s="23">
        <v>196482</v>
      </c>
      <c r="J542" s="2" t="s">
        <v>5</v>
      </c>
      <c r="K542" s="4">
        <v>44196</v>
      </c>
      <c r="L542" s="2"/>
      <c r="M542">
        <f t="shared" si="16"/>
        <v>12</v>
      </c>
      <c r="N542">
        <f t="shared" si="17"/>
        <v>2</v>
      </c>
    </row>
    <row r="543" spans="2:14" x14ac:dyDescent="0.3">
      <c r="B543" s="22">
        <v>44174</v>
      </c>
      <c r="C543" s="2" t="s">
        <v>0</v>
      </c>
      <c r="D543" s="24" t="s">
        <v>1</v>
      </c>
      <c r="E543" s="2" t="s">
        <v>1042</v>
      </c>
      <c r="F543" s="14" t="s">
        <v>601</v>
      </c>
      <c r="G543" s="1">
        <f>1000*1.15</f>
        <v>1150</v>
      </c>
      <c r="H543" s="2" t="s">
        <v>112</v>
      </c>
      <c r="I543" s="23">
        <v>210776</v>
      </c>
      <c r="J543" s="2" t="s">
        <v>5</v>
      </c>
      <c r="K543" s="4">
        <v>44196</v>
      </c>
      <c r="L543" s="2"/>
      <c r="M543">
        <f t="shared" si="16"/>
        <v>12</v>
      </c>
      <c r="N543">
        <f t="shared" si="17"/>
        <v>2</v>
      </c>
    </row>
    <row r="544" spans="2:14" x14ac:dyDescent="0.3">
      <c r="B544" s="22">
        <v>44174</v>
      </c>
      <c r="C544" s="2" t="s">
        <v>0</v>
      </c>
      <c r="D544" s="24" t="s">
        <v>1</v>
      </c>
      <c r="E544" s="2" t="s">
        <v>1043</v>
      </c>
      <c r="F544" s="14" t="s">
        <v>1044</v>
      </c>
      <c r="G544" s="1">
        <f>800*1.15</f>
        <v>919.99999999999989</v>
      </c>
      <c r="H544" s="2" t="s">
        <v>89</v>
      </c>
      <c r="I544" s="23">
        <v>146182</v>
      </c>
      <c r="J544" s="2" t="s">
        <v>5</v>
      </c>
      <c r="K544" s="4">
        <v>44196</v>
      </c>
      <c r="L544" s="2"/>
      <c r="M544">
        <f t="shared" si="16"/>
        <v>12</v>
      </c>
      <c r="N544">
        <f t="shared" si="17"/>
        <v>2</v>
      </c>
    </row>
    <row r="545" spans="2:14" x14ac:dyDescent="0.3">
      <c r="B545" s="22">
        <v>44174</v>
      </c>
      <c r="C545" s="2" t="s">
        <v>0</v>
      </c>
      <c r="D545" s="24" t="s">
        <v>1</v>
      </c>
      <c r="E545" s="2" t="s">
        <v>1045</v>
      </c>
      <c r="F545" s="14" t="s">
        <v>603</v>
      </c>
      <c r="G545" s="1">
        <f>2200*1.15</f>
        <v>2530</v>
      </c>
      <c r="H545" s="2" t="s">
        <v>115</v>
      </c>
      <c r="I545" s="23">
        <v>113377</v>
      </c>
      <c r="J545" s="2" t="s">
        <v>5</v>
      </c>
      <c r="K545" s="4">
        <v>44196</v>
      </c>
      <c r="L545" s="2"/>
      <c r="M545">
        <f t="shared" si="16"/>
        <v>12</v>
      </c>
      <c r="N545">
        <f t="shared" si="17"/>
        <v>2</v>
      </c>
    </row>
    <row r="546" spans="2:14" x14ac:dyDescent="0.3">
      <c r="B546" s="22">
        <v>44174</v>
      </c>
      <c r="C546" s="2" t="s">
        <v>0</v>
      </c>
      <c r="D546" s="24" t="s">
        <v>1</v>
      </c>
      <c r="E546" s="2" t="s">
        <v>1046</v>
      </c>
      <c r="F546" s="14" t="s">
        <v>637</v>
      </c>
      <c r="G546" s="1">
        <f>5700*1.15</f>
        <v>6554.9999999999991</v>
      </c>
      <c r="H546" s="2" t="s">
        <v>176</v>
      </c>
      <c r="I546" s="23">
        <v>195978</v>
      </c>
      <c r="J546" s="2" t="s">
        <v>5</v>
      </c>
      <c r="K546" s="4">
        <v>44196</v>
      </c>
      <c r="L546" s="2"/>
      <c r="M546">
        <f t="shared" si="16"/>
        <v>12</v>
      </c>
      <c r="N546">
        <f t="shared" si="17"/>
        <v>2</v>
      </c>
    </row>
    <row r="547" spans="2:14" x14ac:dyDescent="0.3">
      <c r="B547" s="22">
        <v>44187</v>
      </c>
      <c r="C547" s="2" t="s">
        <v>0</v>
      </c>
      <c r="D547" s="2" t="s">
        <v>104</v>
      </c>
      <c r="E547" s="2" t="s">
        <v>1009</v>
      </c>
      <c r="F547" s="25" t="s">
        <v>1047</v>
      </c>
      <c r="G547" s="1">
        <v>890</v>
      </c>
      <c r="H547" s="2" t="s">
        <v>111</v>
      </c>
      <c r="I547" s="23">
        <v>219814</v>
      </c>
      <c r="J547" s="2" t="s">
        <v>109</v>
      </c>
      <c r="K547" s="3">
        <v>44231</v>
      </c>
      <c r="L547" s="2"/>
      <c r="M547">
        <f t="shared" si="16"/>
        <v>11</v>
      </c>
      <c r="N547">
        <f t="shared" si="17"/>
        <v>5</v>
      </c>
    </row>
    <row r="548" spans="2:14" x14ac:dyDescent="0.3">
      <c r="B548" s="22">
        <v>44187</v>
      </c>
      <c r="C548" s="13" t="s">
        <v>96</v>
      </c>
      <c r="D548" s="28" t="s">
        <v>69</v>
      </c>
      <c r="E548" s="2" t="s">
        <v>1048</v>
      </c>
      <c r="F548" s="25" t="s">
        <v>1049</v>
      </c>
      <c r="G548" s="1">
        <v>2250</v>
      </c>
      <c r="H548" s="2" t="s">
        <v>1050</v>
      </c>
      <c r="I548" s="23">
        <v>52844</v>
      </c>
      <c r="J548" s="2" t="s">
        <v>29</v>
      </c>
      <c r="K548" s="3">
        <v>44231</v>
      </c>
      <c r="L548" s="2"/>
      <c r="M548">
        <f t="shared" si="16"/>
        <v>5</v>
      </c>
      <c r="N548">
        <f t="shared" si="17"/>
        <v>16</v>
      </c>
    </row>
    <row r="549" spans="2:14" x14ac:dyDescent="0.3">
      <c r="B549" s="22">
        <v>44188</v>
      </c>
      <c r="C549" s="13" t="s">
        <v>96</v>
      </c>
      <c r="D549" s="28" t="s">
        <v>66</v>
      </c>
      <c r="E549" s="2" t="s">
        <v>1051</v>
      </c>
      <c r="F549" s="25" t="s">
        <v>1052</v>
      </c>
      <c r="G549" s="1">
        <v>144.9</v>
      </c>
      <c r="H549" s="2" t="s">
        <v>1050</v>
      </c>
      <c r="I549" s="23">
        <v>52844</v>
      </c>
      <c r="J549" s="2" t="s">
        <v>90</v>
      </c>
      <c r="K549" s="3">
        <v>44231</v>
      </c>
      <c r="L549" s="2"/>
      <c r="M549">
        <f t="shared" si="16"/>
        <v>41</v>
      </c>
      <c r="N549">
        <f t="shared" si="17"/>
        <v>10</v>
      </c>
    </row>
    <row r="550" spans="2:14" x14ac:dyDescent="0.3">
      <c r="B550" s="22">
        <v>44189</v>
      </c>
      <c r="C550" s="13" t="s">
        <v>96</v>
      </c>
      <c r="D550" s="28" t="s">
        <v>64</v>
      </c>
      <c r="E550" s="2" t="s">
        <v>1053</v>
      </c>
      <c r="F550" s="25" t="s">
        <v>1054</v>
      </c>
      <c r="G550" s="1">
        <v>2679.5</v>
      </c>
      <c r="H550" s="2" t="s">
        <v>1050</v>
      </c>
      <c r="I550" s="23">
        <v>52844</v>
      </c>
      <c r="J550" s="2" t="s">
        <v>90</v>
      </c>
      <c r="K550" s="3">
        <v>44231</v>
      </c>
      <c r="L550" s="2"/>
      <c r="M550">
        <f t="shared" si="16"/>
        <v>41</v>
      </c>
      <c r="N550">
        <f t="shared" si="17"/>
        <v>4</v>
      </c>
    </row>
    <row r="551" spans="2:14" x14ac:dyDescent="0.3">
      <c r="B551" s="22">
        <v>44189</v>
      </c>
      <c r="C551" s="13" t="s">
        <v>96</v>
      </c>
      <c r="D551" s="5" t="s">
        <v>64</v>
      </c>
      <c r="E551" s="2" t="s">
        <v>1055</v>
      </c>
      <c r="F551" s="14" t="s">
        <v>1056</v>
      </c>
      <c r="G551" s="1">
        <v>3200</v>
      </c>
      <c r="H551" s="2" t="s">
        <v>1050</v>
      </c>
      <c r="I551" s="23">
        <v>52844</v>
      </c>
      <c r="J551" s="2" t="s">
        <v>5</v>
      </c>
      <c r="K551" s="3">
        <v>44231</v>
      </c>
      <c r="L551" s="2"/>
      <c r="M551">
        <f t="shared" si="16"/>
        <v>12</v>
      </c>
      <c r="N551">
        <f t="shared" si="17"/>
        <v>4</v>
      </c>
    </row>
    <row r="552" spans="2:14" x14ac:dyDescent="0.3">
      <c r="B552" s="22">
        <v>44194</v>
      </c>
      <c r="C552" s="13" t="s">
        <v>96</v>
      </c>
      <c r="D552" s="24" t="s">
        <v>1</v>
      </c>
      <c r="E552" s="2" t="s">
        <v>1057</v>
      </c>
      <c r="F552" s="14" t="s">
        <v>674</v>
      </c>
      <c r="G552" s="1">
        <f>900*1.15</f>
        <v>1035</v>
      </c>
      <c r="H552" s="2" t="s">
        <v>144</v>
      </c>
      <c r="I552" s="23">
        <v>144682</v>
      </c>
      <c r="J552" s="2" t="s">
        <v>5</v>
      </c>
      <c r="K552" s="3">
        <v>44231</v>
      </c>
      <c r="L552" s="2"/>
      <c r="M552">
        <f t="shared" si="16"/>
        <v>12</v>
      </c>
      <c r="N552">
        <f t="shared" si="17"/>
        <v>2</v>
      </c>
    </row>
    <row r="553" spans="2:14" x14ac:dyDescent="0.3">
      <c r="B553" s="22">
        <v>44194</v>
      </c>
      <c r="C553" s="13" t="s">
        <v>96</v>
      </c>
      <c r="D553" s="24" t="s">
        <v>1</v>
      </c>
      <c r="E553" s="2" t="s">
        <v>1058</v>
      </c>
      <c r="F553" s="14" t="s">
        <v>635</v>
      </c>
      <c r="G553" s="1">
        <f>600*1.15</f>
        <v>690</v>
      </c>
      <c r="H553" s="2" t="s">
        <v>111</v>
      </c>
      <c r="I553" s="23">
        <v>219814</v>
      </c>
      <c r="J553" s="2" t="s">
        <v>5</v>
      </c>
      <c r="K553" s="3">
        <v>44231</v>
      </c>
      <c r="L553" s="2"/>
      <c r="M553">
        <f t="shared" si="16"/>
        <v>12</v>
      </c>
      <c r="N553">
        <f t="shared" si="17"/>
        <v>2</v>
      </c>
    </row>
    <row r="554" spans="2:14" x14ac:dyDescent="0.3">
      <c r="B554" s="12">
        <v>44193</v>
      </c>
      <c r="C554" s="13" t="s">
        <v>152</v>
      </c>
      <c r="D554" s="13" t="s">
        <v>251</v>
      </c>
      <c r="E554" s="2" t="s">
        <v>1059</v>
      </c>
      <c r="F554" s="14" t="s">
        <v>253</v>
      </c>
      <c r="G554" s="1">
        <v>1060</v>
      </c>
      <c r="H554" s="2" t="s">
        <v>111</v>
      </c>
      <c r="I554" s="23">
        <v>220087</v>
      </c>
      <c r="J554" s="2" t="s">
        <v>38</v>
      </c>
      <c r="K554" s="4">
        <v>44196</v>
      </c>
      <c r="L554" s="2"/>
      <c r="M554">
        <f t="shared" si="16"/>
        <v>4</v>
      </c>
      <c r="N554">
        <f t="shared" si="17"/>
        <v>82</v>
      </c>
    </row>
    <row r="555" spans="2:14" ht="28.8" x14ac:dyDescent="0.3">
      <c r="B555" s="22">
        <v>44195</v>
      </c>
      <c r="C555" s="28" t="s">
        <v>11</v>
      </c>
      <c r="D555" s="2" t="s">
        <v>65</v>
      </c>
      <c r="E555" s="2" t="s">
        <v>1060</v>
      </c>
      <c r="F555" s="25" t="s">
        <v>1061</v>
      </c>
      <c r="G555" s="1">
        <v>3450</v>
      </c>
      <c r="H555" s="2" t="s">
        <v>95</v>
      </c>
      <c r="I555" s="23">
        <v>212050</v>
      </c>
      <c r="J555" s="2" t="s">
        <v>55</v>
      </c>
      <c r="K555" s="4">
        <v>44196</v>
      </c>
      <c r="L555" s="2"/>
      <c r="M555">
        <f t="shared" si="16"/>
        <v>1</v>
      </c>
      <c r="N555">
        <f t="shared" si="17"/>
        <v>9</v>
      </c>
    </row>
    <row r="556" spans="2:14" x14ac:dyDescent="0.3">
      <c r="B556" s="22">
        <v>44201</v>
      </c>
      <c r="C556" s="28" t="s">
        <v>11</v>
      </c>
      <c r="D556" s="2" t="s">
        <v>12</v>
      </c>
      <c r="E556" s="2" t="s">
        <v>31</v>
      </c>
      <c r="F556" s="25" t="s">
        <v>1062</v>
      </c>
      <c r="G556" s="1">
        <v>1300</v>
      </c>
      <c r="H556" s="2" t="s">
        <v>112</v>
      </c>
      <c r="I556" s="23">
        <v>213841</v>
      </c>
      <c r="J556" s="2" t="s">
        <v>211</v>
      </c>
      <c r="K556" s="4">
        <v>44250</v>
      </c>
      <c r="L556" s="2" t="s">
        <v>33</v>
      </c>
      <c r="M556">
        <f t="shared" si="16"/>
        <v>36</v>
      </c>
      <c r="N556">
        <f t="shared" si="17"/>
        <v>3</v>
      </c>
    </row>
    <row r="557" spans="2:14" x14ac:dyDescent="0.3">
      <c r="B557" s="22">
        <v>44197</v>
      </c>
      <c r="C557" s="13" t="s">
        <v>96</v>
      </c>
      <c r="D557" s="28" t="s">
        <v>64</v>
      </c>
      <c r="E557" s="2" t="s">
        <v>1063</v>
      </c>
      <c r="F557" s="25" t="s">
        <v>1064</v>
      </c>
      <c r="G557" s="1">
        <v>645.15</v>
      </c>
      <c r="H557" s="2" t="s">
        <v>197</v>
      </c>
      <c r="I557" s="23">
        <v>62808</v>
      </c>
      <c r="J557" s="2" t="s">
        <v>109</v>
      </c>
      <c r="K557" s="4">
        <v>44231</v>
      </c>
      <c r="L557" s="2"/>
      <c r="M557">
        <f t="shared" si="16"/>
        <v>11</v>
      </c>
      <c r="N557">
        <f t="shared" si="17"/>
        <v>4</v>
      </c>
    </row>
    <row r="558" spans="2:14" x14ac:dyDescent="0.3">
      <c r="B558" s="22">
        <v>44197</v>
      </c>
      <c r="C558" s="13" t="s">
        <v>96</v>
      </c>
      <c r="D558" s="5" t="s">
        <v>64</v>
      </c>
      <c r="E558" s="2" t="s">
        <v>1065</v>
      </c>
      <c r="F558" s="14" t="s">
        <v>905</v>
      </c>
      <c r="G558" s="1">
        <v>1400</v>
      </c>
      <c r="H558" s="2" t="s">
        <v>197</v>
      </c>
      <c r="I558" s="23">
        <v>62808</v>
      </c>
      <c r="J558" s="2" t="s">
        <v>5</v>
      </c>
      <c r="K558" s="4">
        <v>44231</v>
      </c>
      <c r="L558" s="2"/>
      <c r="M558">
        <f t="shared" si="16"/>
        <v>12</v>
      </c>
      <c r="N558">
        <f t="shared" si="17"/>
        <v>4</v>
      </c>
    </row>
    <row r="559" spans="2:14" x14ac:dyDescent="0.3">
      <c r="B559" s="22">
        <v>44204</v>
      </c>
      <c r="C559" s="28" t="s">
        <v>11</v>
      </c>
      <c r="D559" s="2" t="s">
        <v>12</v>
      </c>
      <c r="E559" s="2" t="s">
        <v>31</v>
      </c>
      <c r="F559" s="25" t="s">
        <v>1066</v>
      </c>
      <c r="G559" s="1">
        <v>1300</v>
      </c>
      <c r="H559" s="2" t="s">
        <v>115</v>
      </c>
      <c r="I559" s="23">
        <v>117492</v>
      </c>
      <c r="J559" s="2" t="s">
        <v>211</v>
      </c>
      <c r="K559" s="4">
        <v>44250</v>
      </c>
      <c r="L559" s="2" t="s">
        <v>33</v>
      </c>
      <c r="M559">
        <f t="shared" si="16"/>
        <v>36</v>
      </c>
      <c r="N559">
        <f t="shared" si="17"/>
        <v>3</v>
      </c>
    </row>
    <row r="560" spans="2:14" x14ac:dyDescent="0.3">
      <c r="B560" s="22">
        <v>44208</v>
      </c>
      <c r="C560" s="2" t="s">
        <v>1067</v>
      </c>
      <c r="D560" s="2" t="s">
        <v>6</v>
      </c>
      <c r="E560" s="2" t="s">
        <v>1068</v>
      </c>
      <c r="F560" s="25" t="s">
        <v>52</v>
      </c>
      <c r="G560" s="1">
        <v>700.02</v>
      </c>
      <c r="H560" s="2" t="s">
        <v>115</v>
      </c>
      <c r="I560" s="23">
        <v>117800</v>
      </c>
      <c r="J560" s="2" t="s">
        <v>52</v>
      </c>
      <c r="K560" s="4">
        <v>44208</v>
      </c>
      <c r="L560" s="2"/>
      <c r="M560">
        <f t="shared" si="16"/>
        <v>31</v>
      </c>
      <c r="N560">
        <f t="shared" si="17"/>
        <v>6</v>
      </c>
    </row>
    <row r="561" spans="2:14" ht="28.8" x14ac:dyDescent="0.3">
      <c r="B561" s="22">
        <v>44202</v>
      </c>
      <c r="C561" s="13" t="s">
        <v>96</v>
      </c>
      <c r="D561" s="28" t="s">
        <v>64</v>
      </c>
      <c r="E561" s="2" t="s">
        <v>1069</v>
      </c>
      <c r="F561" s="25" t="s">
        <v>1070</v>
      </c>
      <c r="G561" s="1">
        <v>8928.83</v>
      </c>
      <c r="H561" s="2" t="s">
        <v>130</v>
      </c>
      <c r="I561" s="23">
        <v>215859</v>
      </c>
      <c r="J561" s="2" t="s">
        <v>29</v>
      </c>
      <c r="K561" s="4">
        <v>44231</v>
      </c>
      <c r="L561" s="2"/>
      <c r="M561">
        <f t="shared" si="16"/>
        <v>5</v>
      </c>
      <c r="N561">
        <f t="shared" si="17"/>
        <v>4</v>
      </c>
    </row>
    <row r="562" spans="2:14" x14ac:dyDescent="0.3">
      <c r="B562" s="22">
        <v>44202</v>
      </c>
      <c r="C562" s="13" t="s">
        <v>96</v>
      </c>
      <c r="D562" s="5" t="s">
        <v>64</v>
      </c>
      <c r="E562" s="2" t="s">
        <v>1071</v>
      </c>
      <c r="F562" s="14" t="s">
        <v>1072</v>
      </c>
      <c r="G562" s="1">
        <v>2500</v>
      </c>
      <c r="H562" s="2" t="s">
        <v>130</v>
      </c>
      <c r="I562" s="23">
        <v>215859</v>
      </c>
      <c r="J562" s="2" t="s">
        <v>5</v>
      </c>
      <c r="K562" s="4">
        <v>44231</v>
      </c>
      <c r="L562" s="2"/>
      <c r="M562">
        <f t="shared" si="16"/>
        <v>12</v>
      </c>
      <c r="N562">
        <f t="shared" si="17"/>
        <v>4</v>
      </c>
    </row>
    <row r="563" spans="2:14" x14ac:dyDescent="0.3">
      <c r="B563" s="22">
        <v>44203</v>
      </c>
      <c r="C563" s="28" t="s">
        <v>11</v>
      </c>
      <c r="D563" s="2" t="s">
        <v>26</v>
      </c>
      <c r="E563" s="2" t="s">
        <v>1073</v>
      </c>
      <c r="F563" s="25" t="s">
        <v>1074</v>
      </c>
      <c r="G563" s="1">
        <v>13657.24</v>
      </c>
      <c r="H563" s="2" t="s">
        <v>115</v>
      </c>
      <c r="I563" s="23">
        <v>117826</v>
      </c>
      <c r="J563" s="2" t="s">
        <v>9</v>
      </c>
      <c r="K563" s="4">
        <v>44231</v>
      </c>
      <c r="L563" s="2"/>
      <c r="M563">
        <f t="shared" si="16"/>
        <v>10</v>
      </c>
      <c r="N563">
        <f t="shared" si="17"/>
        <v>1</v>
      </c>
    </row>
    <row r="564" spans="2:14" x14ac:dyDescent="0.3">
      <c r="B564" s="22">
        <v>44214</v>
      </c>
      <c r="C564" s="28" t="s">
        <v>11</v>
      </c>
      <c r="D564" s="2" t="s">
        <v>70</v>
      </c>
      <c r="E564" s="2" t="s">
        <v>1075</v>
      </c>
      <c r="F564" s="25" t="s">
        <v>1076</v>
      </c>
      <c r="G564" s="1">
        <v>675.15</v>
      </c>
      <c r="H564" s="2" t="s">
        <v>927</v>
      </c>
      <c r="I564" s="15">
        <v>0</v>
      </c>
      <c r="J564" s="2" t="s">
        <v>22</v>
      </c>
      <c r="K564" s="4">
        <v>44231</v>
      </c>
      <c r="L564" s="2"/>
      <c r="M564">
        <f t="shared" si="16"/>
        <v>9</v>
      </c>
      <c r="N564">
        <f t="shared" si="17"/>
        <v>17</v>
      </c>
    </row>
    <row r="565" spans="2:14" x14ac:dyDescent="0.3">
      <c r="B565" s="22">
        <v>44215</v>
      </c>
      <c r="C565" s="28" t="s">
        <v>11</v>
      </c>
      <c r="D565" s="2" t="s">
        <v>26</v>
      </c>
      <c r="E565" s="2" t="s">
        <v>1077</v>
      </c>
      <c r="F565" s="25" t="s">
        <v>1078</v>
      </c>
      <c r="G565" s="1">
        <v>1449</v>
      </c>
      <c r="H565" s="2" t="s">
        <v>130</v>
      </c>
      <c r="I565" s="23">
        <v>216000</v>
      </c>
      <c r="J565" s="2" t="s">
        <v>29</v>
      </c>
      <c r="K565" s="4">
        <v>44231</v>
      </c>
      <c r="L565" s="2"/>
      <c r="M565">
        <f t="shared" si="16"/>
        <v>5</v>
      </c>
      <c r="N565">
        <f t="shared" si="17"/>
        <v>1</v>
      </c>
    </row>
    <row r="566" spans="2:14" x14ac:dyDescent="0.3">
      <c r="B566" s="22">
        <v>44215</v>
      </c>
      <c r="C566" s="28" t="s">
        <v>11</v>
      </c>
      <c r="D566" s="2" t="s">
        <v>26</v>
      </c>
      <c r="E566" s="2" t="s">
        <v>1079</v>
      </c>
      <c r="F566" s="25" t="s">
        <v>1080</v>
      </c>
      <c r="G566" s="1">
        <v>1224.52</v>
      </c>
      <c r="H566" s="2" t="s">
        <v>144</v>
      </c>
      <c r="I566" s="23">
        <v>149316</v>
      </c>
      <c r="J566" s="2" t="s">
        <v>103</v>
      </c>
      <c r="K566" s="4">
        <v>44231</v>
      </c>
      <c r="L566" s="2"/>
      <c r="M566">
        <f t="shared" si="16"/>
        <v>6</v>
      </c>
      <c r="N566">
        <f t="shared" si="17"/>
        <v>1</v>
      </c>
    </row>
    <row r="567" spans="2:14" x14ac:dyDescent="0.3">
      <c r="B567" s="22">
        <v>44215</v>
      </c>
      <c r="C567" s="28" t="s">
        <v>11</v>
      </c>
      <c r="D567" s="13" t="s">
        <v>26</v>
      </c>
      <c r="E567" s="2" t="s">
        <v>1081</v>
      </c>
      <c r="F567" s="14" t="s">
        <v>1082</v>
      </c>
      <c r="G567" s="1">
        <v>16839.68</v>
      </c>
      <c r="H567" s="2" t="s">
        <v>387</v>
      </c>
      <c r="I567" s="15">
        <v>0</v>
      </c>
      <c r="J567" s="2" t="s">
        <v>109</v>
      </c>
      <c r="K567" s="4">
        <v>44231</v>
      </c>
      <c r="L567" s="2"/>
      <c r="M567">
        <f t="shared" si="16"/>
        <v>11</v>
      </c>
      <c r="N567">
        <f t="shared" si="17"/>
        <v>1</v>
      </c>
    </row>
    <row r="568" spans="2:14" x14ac:dyDescent="0.3">
      <c r="B568" s="22">
        <v>44218</v>
      </c>
      <c r="C568" s="28" t="s">
        <v>11</v>
      </c>
      <c r="D568" s="2" t="s">
        <v>6</v>
      </c>
      <c r="E568" s="2" t="s">
        <v>1083</v>
      </c>
      <c r="F568" s="25" t="s">
        <v>52</v>
      </c>
      <c r="G568" s="1">
        <v>700.02</v>
      </c>
      <c r="H568" s="2" t="s">
        <v>130</v>
      </c>
      <c r="I568" s="23">
        <v>217580</v>
      </c>
      <c r="J568" s="2" t="s">
        <v>52</v>
      </c>
      <c r="K568" s="4">
        <v>44231</v>
      </c>
      <c r="L568" s="2"/>
      <c r="M568">
        <f t="shared" si="16"/>
        <v>31</v>
      </c>
      <c r="N568">
        <f t="shared" si="17"/>
        <v>6</v>
      </c>
    </row>
    <row r="569" spans="2:14" x14ac:dyDescent="0.3">
      <c r="B569" s="22">
        <v>44209</v>
      </c>
      <c r="C569" s="28" t="s">
        <v>11</v>
      </c>
      <c r="D569" s="2" t="s">
        <v>26</v>
      </c>
      <c r="E569" s="2" t="s">
        <v>1084</v>
      </c>
      <c r="F569" s="25" t="s">
        <v>1085</v>
      </c>
      <c r="G569" s="1">
        <v>2439.84</v>
      </c>
      <c r="H569" s="2" t="s">
        <v>95</v>
      </c>
      <c r="I569" s="23">
        <v>213507</v>
      </c>
      <c r="J569" s="2" t="s">
        <v>131</v>
      </c>
      <c r="K569" s="4">
        <v>44231</v>
      </c>
      <c r="L569" s="2"/>
      <c r="M569">
        <f t="shared" si="16"/>
        <v>15</v>
      </c>
      <c r="N569">
        <f t="shared" si="17"/>
        <v>1</v>
      </c>
    </row>
    <row r="570" spans="2:14" x14ac:dyDescent="0.3">
      <c r="B570" s="22">
        <v>44210</v>
      </c>
      <c r="C570" s="28" t="s">
        <v>11</v>
      </c>
      <c r="D570" s="2" t="s">
        <v>26</v>
      </c>
      <c r="E570" s="2" t="s">
        <v>1086</v>
      </c>
      <c r="F570" s="25" t="s">
        <v>1087</v>
      </c>
      <c r="G570" s="1">
        <v>4697.5200000000004</v>
      </c>
      <c r="H570" s="2" t="s">
        <v>95</v>
      </c>
      <c r="I570" s="23">
        <v>213507</v>
      </c>
      <c r="J570" s="2" t="s">
        <v>90</v>
      </c>
      <c r="K570" s="4">
        <v>44231</v>
      </c>
      <c r="L570" s="2"/>
      <c r="M570">
        <f t="shared" si="16"/>
        <v>41</v>
      </c>
      <c r="N570">
        <f t="shared" si="17"/>
        <v>1</v>
      </c>
    </row>
    <row r="571" spans="2:14" ht="28.8" x14ac:dyDescent="0.3">
      <c r="B571" s="22">
        <v>44212</v>
      </c>
      <c r="C571" s="13" t="s">
        <v>96</v>
      </c>
      <c r="D571" s="28" t="s">
        <v>64</v>
      </c>
      <c r="E571" s="2" t="s">
        <v>1088</v>
      </c>
      <c r="F571" s="25" t="s">
        <v>1089</v>
      </c>
      <c r="G571" s="1">
        <v>4244.6499999999996</v>
      </c>
      <c r="H571" s="2" t="s">
        <v>95</v>
      </c>
      <c r="I571" s="23">
        <v>213507</v>
      </c>
      <c r="J571" s="2" t="s">
        <v>90</v>
      </c>
      <c r="K571" s="4">
        <v>44231</v>
      </c>
      <c r="L571" s="2"/>
      <c r="M571">
        <f t="shared" si="16"/>
        <v>41</v>
      </c>
      <c r="N571">
        <f t="shared" si="17"/>
        <v>4</v>
      </c>
    </row>
    <row r="572" spans="2:14" x14ac:dyDescent="0.3">
      <c r="B572" s="22">
        <v>44212</v>
      </c>
      <c r="C572" s="13" t="s">
        <v>96</v>
      </c>
      <c r="D572" s="5" t="s">
        <v>64</v>
      </c>
      <c r="E572" s="2" t="s">
        <v>1090</v>
      </c>
      <c r="F572" s="14" t="s">
        <v>1027</v>
      </c>
      <c r="G572" s="1">
        <v>5850</v>
      </c>
      <c r="H572" s="2" t="s">
        <v>95</v>
      </c>
      <c r="I572" s="23">
        <v>213507</v>
      </c>
      <c r="J572" s="2" t="s">
        <v>5</v>
      </c>
      <c r="K572" s="4">
        <v>44231</v>
      </c>
      <c r="L572" s="2"/>
      <c r="M572">
        <f t="shared" si="16"/>
        <v>12</v>
      </c>
      <c r="N572">
        <f t="shared" si="17"/>
        <v>4</v>
      </c>
    </row>
    <row r="573" spans="2:14" x14ac:dyDescent="0.3">
      <c r="B573" s="22">
        <v>44212</v>
      </c>
      <c r="C573" s="13" t="s">
        <v>96</v>
      </c>
      <c r="D573" s="28" t="s">
        <v>69</v>
      </c>
      <c r="E573" s="2" t="s">
        <v>1091</v>
      </c>
      <c r="F573" s="14" t="s">
        <v>1092</v>
      </c>
      <c r="G573" s="1">
        <v>800</v>
      </c>
      <c r="H573" s="2" t="s">
        <v>95</v>
      </c>
      <c r="I573" s="23">
        <v>213507</v>
      </c>
      <c r="J573" s="2" t="s">
        <v>90</v>
      </c>
      <c r="K573" s="4">
        <v>44231</v>
      </c>
      <c r="L573" s="2"/>
      <c r="M573">
        <f t="shared" si="16"/>
        <v>41</v>
      </c>
      <c r="N573">
        <f t="shared" si="17"/>
        <v>16</v>
      </c>
    </row>
    <row r="574" spans="2:14" x14ac:dyDescent="0.3">
      <c r="B574" s="22">
        <v>44218</v>
      </c>
      <c r="C574" s="28" t="s">
        <v>11</v>
      </c>
      <c r="D574" s="2" t="s">
        <v>26</v>
      </c>
      <c r="E574" s="2" t="s">
        <v>1093</v>
      </c>
      <c r="F574" s="25" t="s">
        <v>1094</v>
      </c>
      <c r="G574" s="1">
        <v>2603.6</v>
      </c>
      <c r="H574" s="2" t="s">
        <v>95</v>
      </c>
      <c r="I574" s="23">
        <v>214547</v>
      </c>
      <c r="J574" s="2" t="s">
        <v>131</v>
      </c>
      <c r="K574" s="4">
        <v>44231</v>
      </c>
      <c r="L574" s="2"/>
      <c r="M574">
        <f t="shared" si="16"/>
        <v>15</v>
      </c>
      <c r="N574">
        <f t="shared" si="17"/>
        <v>1</v>
      </c>
    </row>
    <row r="575" spans="2:14" x14ac:dyDescent="0.3">
      <c r="B575" s="22">
        <v>44218</v>
      </c>
      <c r="C575" s="28" t="s">
        <v>11</v>
      </c>
      <c r="D575" s="2" t="s">
        <v>153</v>
      </c>
      <c r="E575" s="2" t="s">
        <v>1095</v>
      </c>
      <c r="F575" s="25" t="s">
        <v>373</v>
      </c>
      <c r="G575" s="1">
        <v>900.1</v>
      </c>
      <c r="H575" s="2" t="s">
        <v>144</v>
      </c>
      <c r="I575" s="23">
        <v>149763</v>
      </c>
      <c r="J575" s="2" t="s">
        <v>38</v>
      </c>
      <c r="K575" s="4">
        <v>44231</v>
      </c>
      <c r="L575" s="2"/>
      <c r="M575">
        <f t="shared" si="16"/>
        <v>4</v>
      </c>
      <c r="N575">
        <f t="shared" si="17"/>
        <v>83</v>
      </c>
    </row>
    <row r="576" spans="2:14" x14ac:dyDescent="0.3">
      <c r="B576" s="12">
        <v>44221</v>
      </c>
      <c r="C576" s="28" t="s">
        <v>11</v>
      </c>
      <c r="D576" s="13" t="s">
        <v>68</v>
      </c>
      <c r="E576" s="2" t="s">
        <v>1096</v>
      </c>
      <c r="F576" s="14" t="s">
        <v>1097</v>
      </c>
      <c r="G576" s="1">
        <v>820</v>
      </c>
      <c r="H576" s="2" t="s">
        <v>291</v>
      </c>
      <c r="I576" s="18">
        <v>0</v>
      </c>
      <c r="J576" s="2" t="s">
        <v>90</v>
      </c>
      <c r="K576" s="4">
        <v>44231</v>
      </c>
      <c r="L576" s="2"/>
      <c r="M576">
        <f t="shared" si="16"/>
        <v>41</v>
      </c>
      <c r="N576">
        <f t="shared" si="17"/>
        <v>14</v>
      </c>
    </row>
    <row r="577" spans="2:14" x14ac:dyDescent="0.3">
      <c r="B577" s="22">
        <v>44223</v>
      </c>
      <c r="C577" s="13" t="s">
        <v>96</v>
      </c>
      <c r="D577" s="5" t="s">
        <v>64</v>
      </c>
      <c r="E577" s="2" t="s">
        <v>1098</v>
      </c>
      <c r="F577" s="14" t="s">
        <v>1072</v>
      </c>
      <c r="G577" s="1">
        <v>500</v>
      </c>
      <c r="H577" s="2" t="s">
        <v>130</v>
      </c>
      <c r="I577" s="23">
        <v>217700</v>
      </c>
      <c r="J577" s="2" t="s">
        <v>5</v>
      </c>
      <c r="K577" s="4">
        <v>44250</v>
      </c>
      <c r="L577" s="2"/>
      <c r="M577">
        <f t="shared" si="16"/>
        <v>12</v>
      </c>
      <c r="N577">
        <f t="shared" si="17"/>
        <v>4</v>
      </c>
    </row>
    <row r="578" spans="2:14" x14ac:dyDescent="0.3">
      <c r="B578" s="22">
        <v>44224</v>
      </c>
      <c r="C578" s="28" t="s">
        <v>11</v>
      </c>
      <c r="D578" s="2" t="s">
        <v>26</v>
      </c>
      <c r="E578" s="2" t="s">
        <v>1099</v>
      </c>
      <c r="F578" s="25" t="s">
        <v>1100</v>
      </c>
      <c r="G578" s="1">
        <v>2587.04</v>
      </c>
      <c r="H578" s="2" t="s">
        <v>111</v>
      </c>
      <c r="I578" s="23">
        <v>223499</v>
      </c>
      <c r="J578" s="2" t="s">
        <v>131</v>
      </c>
      <c r="K578" s="4">
        <v>44231</v>
      </c>
      <c r="L578" s="2"/>
      <c r="M578">
        <f t="shared" si="16"/>
        <v>15</v>
      </c>
      <c r="N578">
        <f t="shared" si="17"/>
        <v>1</v>
      </c>
    </row>
    <row r="579" spans="2:14" x14ac:dyDescent="0.3">
      <c r="B579" s="22">
        <v>44224</v>
      </c>
      <c r="C579" s="28" t="s">
        <v>11</v>
      </c>
      <c r="D579" s="2" t="s">
        <v>12</v>
      </c>
      <c r="E579" s="2" t="s">
        <v>31</v>
      </c>
      <c r="F579" s="25" t="s">
        <v>1101</v>
      </c>
      <c r="G579" s="1">
        <v>1600</v>
      </c>
      <c r="H579" s="2" t="s">
        <v>111</v>
      </c>
      <c r="I579" s="23">
        <v>223499</v>
      </c>
      <c r="J579" s="2" t="s">
        <v>1102</v>
      </c>
      <c r="K579" s="4">
        <v>44250</v>
      </c>
      <c r="L579" s="2" t="s">
        <v>33</v>
      </c>
      <c r="M579">
        <f t="shared" ref="M579:M642" si="18">VLOOKUP(J579,$R$1:$S$31,2,FALSE)</f>
        <v>38</v>
      </c>
      <c r="N579">
        <f t="shared" ref="N579:N642" si="19">VLOOKUP(D579,$R$33:$S$102,2,FALSE)</f>
        <v>3</v>
      </c>
    </row>
    <row r="580" spans="2:14" x14ac:dyDescent="0.3">
      <c r="B580" s="22">
        <v>44226</v>
      </c>
      <c r="C580" s="28" t="s">
        <v>11</v>
      </c>
      <c r="D580" s="2" t="s">
        <v>26</v>
      </c>
      <c r="E580" s="2" t="s">
        <v>1103</v>
      </c>
      <c r="F580" s="25" t="s">
        <v>1104</v>
      </c>
      <c r="G580" s="1">
        <v>4747.2</v>
      </c>
      <c r="H580" s="2" t="s">
        <v>546</v>
      </c>
      <c r="I580" s="15">
        <v>0</v>
      </c>
      <c r="J580" s="2" t="s">
        <v>131</v>
      </c>
      <c r="K580" s="4">
        <v>44231</v>
      </c>
      <c r="L580" s="2"/>
      <c r="M580">
        <f t="shared" si="18"/>
        <v>15</v>
      </c>
      <c r="N580">
        <f t="shared" si="19"/>
        <v>1</v>
      </c>
    </row>
    <row r="581" spans="2:14" x14ac:dyDescent="0.3">
      <c r="B581" s="22">
        <v>44229</v>
      </c>
      <c r="C581" s="28" t="s">
        <v>11</v>
      </c>
      <c r="D581" s="2" t="s">
        <v>153</v>
      </c>
      <c r="E581" s="2" t="s">
        <v>1105</v>
      </c>
      <c r="F581" s="25" t="s">
        <v>533</v>
      </c>
      <c r="G581" s="1">
        <v>711</v>
      </c>
      <c r="H581" s="2" t="s">
        <v>474</v>
      </c>
      <c r="I581" s="23">
        <v>64643</v>
      </c>
      <c r="J581" s="2" t="s">
        <v>38</v>
      </c>
      <c r="K581" s="4">
        <v>44250</v>
      </c>
      <c r="L581" s="2"/>
      <c r="M581">
        <f t="shared" si="18"/>
        <v>4</v>
      </c>
      <c r="N581">
        <f t="shared" si="19"/>
        <v>83</v>
      </c>
    </row>
    <row r="582" spans="2:14" x14ac:dyDescent="0.3">
      <c r="B582" s="22">
        <v>44229</v>
      </c>
      <c r="C582" s="28" t="s">
        <v>11</v>
      </c>
      <c r="D582" s="2" t="s">
        <v>12</v>
      </c>
      <c r="E582" s="2" t="s">
        <v>31</v>
      </c>
      <c r="F582" s="25" t="s">
        <v>32</v>
      </c>
      <c r="G582" s="1">
        <v>1575.5</v>
      </c>
      <c r="H582" s="2" t="s">
        <v>4</v>
      </c>
      <c r="I582" s="23">
        <v>142447</v>
      </c>
      <c r="J582" s="2" t="s">
        <v>99</v>
      </c>
      <c r="K582" s="4">
        <v>44250</v>
      </c>
      <c r="L582" s="2" t="s">
        <v>33</v>
      </c>
      <c r="M582">
        <f t="shared" si="18"/>
        <v>35</v>
      </c>
      <c r="N582">
        <f t="shared" si="19"/>
        <v>3</v>
      </c>
    </row>
    <row r="583" spans="2:14" x14ac:dyDescent="0.3">
      <c r="B583" s="22">
        <v>44230</v>
      </c>
      <c r="C583" s="28" t="s">
        <v>11</v>
      </c>
      <c r="D583" s="2" t="s">
        <v>6</v>
      </c>
      <c r="E583" s="2" t="s">
        <v>34</v>
      </c>
      <c r="F583" s="14" t="s">
        <v>35</v>
      </c>
      <c r="G583" s="1">
        <v>20400.03</v>
      </c>
      <c r="H583" s="2" t="s">
        <v>4</v>
      </c>
      <c r="I583" s="23">
        <v>142458</v>
      </c>
      <c r="J583" s="2" t="s">
        <v>9</v>
      </c>
      <c r="K583" s="4">
        <v>44250</v>
      </c>
      <c r="L583" s="2"/>
      <c r="M583">
        <f t="shared" si="18"/>
        <v>10</v>
      </c>
      <c r="N583">
        <f t="shared" si="19"/>
        <v>6</v>
      </c>
    </row>
    <row r="584" spans="2:14" x14ac:dyDescent="0.3">
      <c r="B584" s="22">
        <v>44231</v>
      </c>
      <c r="C584" s="28" t="s">
        <v>11</v>
      </c>
      <c r="D584" s="2" t="s">
        <v>983</v>
      </c>
      <c r="E584" s="2" t="s">
        <v>1106</v>
      </c>
      <c r="F584" s="25" t="s">
        <v>411</v>
      </c>
      <c r="G584" s="1">
        <v>794.5</v>
      </c>
      <c r="H584" s="2" t="s">
        <v>130</v>
      </c>
      <c r="I584" s="23">
        <v>218627</v>
      </c>
      <c r="J584" s="2" t="s">
        <v>38</v>
      </c>
      <c r="K584" s="4">
        <v>44250</v>
      </c>
      <c r="L584" s="2"/>
      <c r="M584">
        <f t="shared" si="18"/>
        <v>4</v>
      </c>
      <c r="N584">
        <f t="shared" si="19"/>
        <v>80</v>
      </c>
    </row>
    <row r="585" spans="2:14" x14ac:dyDescent="0.3">
      <c r="B585" s="22">
        <v>44232</v>
      </c>
      <c r="C585" s="28" t="s">
        <v>11</v>
      </c>
      <c r="D585" s="2" t="s">
        <v>153</v>
      </c>
      <c r="E585" s="2" t="s">
        <v>1107</v>
      </c>
      <c r="F585" s="25" t="s">
        <v>37</v>
      </c>
      <c r="G585" s="1">
        <v>1100</v>
      </c>
      <c r="H585" s="2" t="s">
        <v>176</v>
      </c>
      <c r="I585" s="23">
        <v>198516</v>
      </c>
      <c r="J585" s="2" t="s">
        <v>38</v>
      </c>
      <c r="K585" s="4">
        <v>44250</v>
      </c>
      <c r="L585" s="2"/>
      <c r="M585">
        <f t="shared" si="18"/>
        <v>4</v>
      </c>
      <c r="N585">
        <f t="shared" si="19"/>
        <v>83</v>
      </c>
    </row>
    <row r="586" spans="2:14" x14ac:dyDescent="0.3">
      <c r="B586" s="22">
        <v>44231</v>
      </c>
      <c r="C586" s="28" t="s">
        <v>11</v>
      </c>
      <c r="D586" s="2" t="s">
        <v>26</v>
      </c>
      <c r="E586" s="2" t="s">
        <v>1108</v>
      </c>
      <c r="F586" s="25" t="s">
        <v>1109</v>
      </c>
      <c r="G586" s="1">
        <v>15464.05</v>
      </c>
      <c r="H586" s="2" t="s">
        <v>181</v>
      </c>
      <c r="I586" s="23">
        <v>208469</v>
      </c>
      <c r="J586" s="2" t="s">
        <v>9</v>
      </c>
      <c r="K586" s="4">
        <v>44271</v>
      </c>
      <c r="L586" s="2"/>
      <c r="M586">
        <f t="shared" si="18"/>
        <v>10</v>
      </c>
      <c r="N586">
        <f t="shared" si="19"/>
        <v>1</v>
      </c>
    </row>
    <row r="587" spans="2:14" x14ac:dyDescent="0.3">
      <c r="B587" s="22">
        <v>44232</v>
      </c>
      <c r="C587" s="28" t="s">
        <v>11</v>
      </c>
      <c r="D587" s="2" t="s">
        <v>26</v>
      </c>
      <c r="E587" s="2" t="s">
        <v>46</v>
      </c>
      <c r="F587" s="25" t="s">
        <v>1110</v>
      </c>
      <c r="G587" s="1">
        <v>5548.14</v>
      </c>
      <c r="H587" s="2" t="s">
        <v>176</v>
      </c>
      <c r="I587" s="23">
        <v>198516</v>
      </c>
      <c r="J587" s="2" t="s">
        <v>48</v>
      </c>
      <c r="K587" s="4">
        <v>44250</v>
      </c>
      <c r="L587" s="2"/>
      <c r="M587">
        <f t="shared" si="18"/>
        <v>18</v>
      </c>
      <c r="N587">
        <f t="shared" si="19"/>
        <v>1</v>
      </c>
    </row>
    <row r="588" spans="2:14" x14ac:dyDescent="0.3">
      <c r="B588" s="22">
        <v>44238</v>
      </c>
      <c r="C588" s="28" t="s">
        <v>11</v>
      </c>
      <c r="D588" s="2" t="s">
        <v>26</v>
      </c>
      <c r="E588" s="2" t="s">
        <v>1111</v>
      </c>
      <c r="F588" s="25" t="s">
        <v>1112</v>
      </c>
      <c r="G588" s="1">
        <v>5148.32</v>
      </c>
      <c r="H588" s="2" t="s">
        <v>527</v>
      </c>
      <c r="I588" s="23">
        <v>62062</v>
      </c>
      <c r="J588" s="2" t="s">
        <v>63</v>
      </c>
      <c r="K588" s="4">
        <v>44250</v>
      </c>
      <c r="L588" s="2"/>
      <c r="M588">
        <f t="shared" si="18"/>
        <v>16</v>
      </c>
      <c r="N588">
        <f t="shared" si="19"/>
        <v>1</v>
      </c>
    </row>
    <row r="589" spans="2:14" x14ac:dyDescent="0.3">
      <c r="B589" s="22">
        <v>44238</v>
      </c>
      <c r="C589" s="28" t="s">
        <v>11</v>
      </c>
      <c r="D589" s="2" t="s">
        <v>153</v>
      </c>
      <c r="E589" s="2" t="s">
        <v>36</v>
      </c>
      <c r="F589" s="25" t="s">
        <v>37</v>
      </c>
      <c r="G589" s="1">
        <v>1032.2</v>
      </c>
      <c r="H589" s="2" t="s">
        <v>4</v>
      </c>
      <c r="I589" s="23">
        <v>143122</v>
      </c>
      <c r="J589" s="2" t="s">
        <v>38</v>
      </c>
      <c r="K589" s="4">
        <v>44250</v>
      </c>
      <c r="L589" s="2"/>
      <c r="M589">
        <f t="shared" si="18"/>
        <v>4</v>
      </c>
      <c r="N589">
        <f t="shared" si="19"/>
        <v>83</v>
      </c>
    </row>
    <row r="590" spans="2:14" x14ac:dyDescent="0.3">
      <c r="B590" s="22">
        <v>44239</v>
      </c>
      <c r="C590" s="28" t="s">
        <v>11</v>
      </c>
      <c r="D590" s="2" t="s">
        <v>26</v>
      </c>
      <c r="E590" s="2" t="s">
        <v>1113</v>
      </c>
      <c r="F590" s="25" t="s">
        <v>1114</v>
      </c>
      <c r="G590" s="1">
        <v>8174.2</v>
      </c>
      <c r="H590" s="2" t="s">
        <v>527</v>
      </c>
      <c r="I590" s="23">
        <v>62062</v>
      </c>
      <c r="J590" s="2" t="s">
        <v>29</v>
      </c>
      <c r="K590" s="4">
        <v>44250</v>
      </c>
      <c r="L590" s="2"/>
      <c r="M590">
        <f t="shared" si="18"/>
        <v>5</v>
      </c>
      <c r="N590">
        <f t="shared" si="19"/>
        <v>1</v>
      </c>
    </row>
    <row r="591" spans="2:14" x14ac:dyDescent="0.3">
      <c r="B591" s="22">
        <v>44240</v>
      </c>
      <c r="C591" s="28" t="s">
        <v>11</v>
      </c>
      <c r="D591" s="2" t="s">
        <v>12</v>
      </c>
      <c r="E591" s="2" t="s">
        <v>31</v>
      </c>
      <c r="F591" s="25" t="s">
        <v>1115</v>
      </c>
      <c r="G591" s="1">
        <v>1050</v>
      </c>
      <c r="H591" s="2" t="s">
        <v>139</v>
      </c>
      <c r="I591" s="23">
        <v>163500</v>
      </c>
      <c r="J591" s="2" t="s">
        <v>99</v>
      </c>
      <c r="K591" s="4">
        <v>44250</v>
      </c>
      <c r="L591" s="2" t="s">
        <v>33</v>
      </c>
      <c r="M591">
        <f t="shared" si="18"/>
        <v>35</v>
      </c>
      <c r="N591">
        <f t="shared" si="19"/>
        <v>3</v>
      </c>
    </row>
    <row r="592" spans="2:14" x14ac:dyDescent="0.3">
      <c r="B592" s="22">
        <v>44240</v>
      </c>
      <c r="C592" s="28" t="s">
        <v>11</v>
      </c>
      <c r="D592" s="2" t="s">
        <v>12</v>
      </c>
      <c r="E592" s="2" t="s">
        <v>31</v>
      </c>
      <c r="F592" s="25" t="s">
        <v>1116</v>
      </c>
      <c r="G592" s="1">
        <v>1380</v>
      </c>
      <c r="H592" s="2" t="s">
        <v>139</v>
      </c>
      <c r="I592" s="23">
        <v>163500</v>
      </c>
      <c r="J592" s="2" t="s">
        <v>103</v>
      </c>
      <c r="K592" s="4">
        <v>44250</v>
      </c>
      <c r="L592" s="2" t="s">
        <v>33</v>
      </c>
      <c r="M592">
        <f t="shared" si="18"/>
        <v>6</v>
      </c>
      <c r="N592">
        <f t="shared" si="19"/>
        <v>3</v>
      </c>
    </row>
    <row r="593" spans="2:14" x14ac:dyDescent="0.3">
      <c r="B593" s="22">
        <v>44244</v>
      </c>
      <c r="C593" s="28" t="s">
        <v>11</v>
      </c>
      <c r="D593" s="2" t="s">
        <v>983</v>
      </c>
      <c r="E593" s="2" t="s">
        <v>1117</v>
      </c>
      <c r="F593" s="25" t="s">
        <v>1118</v>
      </c>
      <c r="G593" s="1">
        <v>1425.6</v>
      </c>
      <c r="H593" s="2" t="s">
        <v>95</v>
      </c>
      <c r="I593" s="23">
        <v>216917</v>
      </c>
      <c r="J593" s="2" t="s">
        <v>38</v>
      </c>
      <c r="K593" s="4">
        <v>44250</v>
      </c>
      <c r="L593" s="2"/>
      <c r="M593">
        <f t="shared" si="18"/>
        <v>4</v>
      </c>
      <c r="N593">
        <f t="shared" si="19"/>
        <v>80</v>
      </c>
    </row>
    <row r="594" spans="2:14" x14ac:dyDescent="0.3">
      <c r="B594" s="22">
        <v>44245</v>
      </c>
      <c r="C594" s="28" t="s">
        <v>11</v>
      </c>
      <c r="D594" s="2" t="s">
        <v>6</v>
      </c>
      <c r="E594" s="2" t="s">
        <v>1119</v>
      </c>
      <c r="F594" s="25" t="s">
        <v>52</v>
      </c>
      <c r="G594" s="1">
        <v>700.02</v>
      </c>
      <c r="H594" s="2" t="s">
        <v>527</v>
      </c>
      <c r="I594" s="23">
        <v>62481</v>
      </c>
      <c r="J594" s="2" t="s">
        <v>52</v>
      </c>
      <c r="K594" s="4">
        <v>44250</v>
      </c>
      <c r="L594" s="2"/>
      <c r="M594">
        <f t="shared" si="18"/>
        <v>31</v>
      </c>
      <c r="N594">
        <f t="shared" si="19"/>
        <v>6</v>
      </c>
    </row>
    <row r="595" spans="2:14" x14ac:dyDescent="0.3">
      <c r="B595" s="22">
        <v>44245</v>
      </c>
      <c r="C595" s="28" t="s">
        <v>11</v>
      </c>
      <c r="D595" s="2" t="s">
        <v>153</v>
      </c>
      <c r="E595" s="2" t="s">
        <v>1120</v>
      </c>
      <c r="F595" s="25" t="s">
        <v>530</v>
      </c>
      <c r="G595" s="1">
        <v>1118.2</v>
      </c>
      <c r="H595" s="2" t="s">
        <v>527</v>
      </c>
      <c r="I595" s="23">
        <v>62489</v>
      </c>
      <c r="J595" s="2" t="s">
        <v>38</v>
      </c>
      <c r="K595" s="4">
        <v>44250</v>
      </c>
      <c r="L595" s="2"/>
      <c r="M595">
        <f t="shared" si="18"/>
        <v>4</v>
      </c>
      <c r="N595">
        <f t="shared" si="19"/>
        <v>83</v>
      </c>
    </row>
    <row r="596" spans="2:14" x14ac:dyDescent="0.3">
      <c r="B596" s="22">
        <v>44250</v>
      </c>
      <c r="C596" s="28" t="s">
        <v>11</v>
      </c>
      <c r="D596" s="2" t="s">
        <v>285</v>
      </c>
      <c r="E596" s="2" t="s">
        <v>49</v>
      </c>
      <c r="F596" s="25" t="s">
        <v>1121</v>
      </c>
      <c r="G596" s="1">
        <v>1144.7</v>
      </c>
      <c r="H596" s="2" t="s">
        <v>112</v>
      </c>
      <c r="I596" s="23">
        <v>218940</v>
      </c>
      <c r="J596" s="2" t="s">
        <v>38</v>
      </c>
      <c r="K596" s="4">
        <v>44271</v>
      </c>
      <c r="L596" s="2"/>
      <c r="M596">
        <f t="shared" si="18"/>
        <v>4</v>
      </c>
      <c r="N596">
        <f t="shared" si="19"/>
        <v>77</v>
      </c>
    </row>
    <row r="597" spans="2:14" x14ac:dyDescent="0.3">
      <c r="B597" s="22">
        <v>44223</v>
      </c>
      <c r="C597" s="13" t="s">
        <v>96</v>
      </c>
      <c r="D597" s="5" t="s">
        <v>64</v>
      </c>
      <c r="E597" s="2" t="s">
        <v>1098</v>
      </c>
      <c r="F597" s="14" t="s">
        <v>1072</v>
      </c>
      <c r="G597" s="1">
        <v>500</v>
      </c>
      <c r="H597" s="2" t="s">
        <v>130</v>
      </c>
      <c r="I597" s="23">
        <v>217700</v>
      </c>
      <c r="J597" s="2" t="s">
        <v>5</v>
      </c>
      <c r="K597" s="4">
        <v>44250</v>
      </c>
      <c r="L597" s="2"/>
      <c r="M597">
        <f t="shared" si="18"/>
        <v>12</v>
      </c>
      <c r="N597">
        <f t="shared" si="19"/>
        <v>4</v>
      </c>
    </row>
    <row r="598" spans="2:14" x14ac:dyDescent="0.3">
      <c r="B598" s="22">
        <v>44224</v>
      </c>
      <c r="C598" s="13" t="s">
        <v>96</v>
      </c>
      <c r="D598" s="28" t="s">
        <v>64</v>
      </c>
      <c r="E598" s="2" t="s">
        <v>1122</v>
      </c>
      <c r="F598" s="14" t="s">
        <v>1123</v>
      </c>
      <c r="G598" s="1">
        <v>302.45</v>
      </c>
      <c r="H598" s="2" t="s">
        <v>144</v>
      </c>
      <c r="I598" s="23">
        <v>149316</v>
      </c>
      <c r="J598" s="2" t="s">
        <v>90</v>
      </c>
      <c r="K598" s="4">
        <v>44250</v>
      </c>
      <c r="L598" s="2"/>
      <c r="M598">
        <f t="shared" si="18"/>
        <v>41</v>
      </c>
      <c r="N598">
        <f t="shared" si="19"/>
        <v>4</v>
      </c>
    </row>
    <row r="599" spans="2:14" x14ac:dyDescent="0.3">
      <c r="B599" s="22">
        <v>44224</v>
      </c>
      <c r="C599" s="13" t="s">
        <v>96</v>
      </c>
      <c r="D599" s="5" t="s">
        <v>64</v>
      </c>
      <c r="E599" s="2" t="s">
        <v>1124</v>
      </c>
      <c r="F599" s="14" t="s">
        <v>1023</v>
      </c>
      <c r="G599" s="1">
        <v>2250</v>
      </c>
      <c r="H599" s="2" t="s">
        <v>144</v>
      </c>
      <c r="I599" s="23">
        <v>149316</v>
      </c>
      <c r="J599" s="2" t="s">
        <v>5</v>
      </c>
      <c r="K599" s="4">
        <v>44250</v>
      </c>
      <c r="L599" s="2"/>
      <c r="M599">
        <f t="shared" si="18"/>
        <v>12</v>
      </c>
      <c r="N599">
        <f t="shared" si="19"/>
        <v>4</v>
      </c>
    </row>
    <row r="600" spans="2:14" x14ac:dyDescent="0.3">
      <c r="B600" s="22">
        <v>44239</v>
      </c>
      <c r="C600" s="13" t="s">
        <v>96</v>
      </c>
      <c r="D600" s="5" t="s">
        <v>64</v>
      </c>
      <c r="E600" s="2" t="s">
        <v>1125</v>
      </c>
      <c r="F600" s="14" t="s">
        <v>916</v>
      </c>
      <c r="G600" s="1">
        <v>2800</v>
      </c>
      <c r="H600" s="2" t="s">
        <v>527</v>
      </c>
      <c r="I600" s="23">
        <v>62062</v>
      </c>
      <c r="J600" s="2" t="s">
        <v>5</v>
      </c>
      <c r="K600" s="4">
        <v>44250</v>
      </c>
      <c r="L600" s="2"/>
      <c r="M600">
        <f t="shared" si="18"/>
        <v>12</v>
      </c>
      <c r="N600">
        <f t="shared" si="19"/>
        <v>4</v>
      </c>
    </row>
    <row r="601" spans="2:14" ht="28.8" x14ac:dyDescent="0.3">
      <c r="B601" s="22">
        <v>44239</v>
      </c>
      <c r="C601" s="13" t="s">
        <v>96</v>
      </c>
      <c r="D601" s="28" t="s">
        <v>64</v>
      </c>
      <c r="E601" s="2" t="s">
        <v>1126</v>
      </c>
      <c r="F601" s="25" t="s">
        <v>1127</v>
      </c>
      <c r="G601" s="1">
        <v>10358.049999999999</v>
      </c>
      <c r="H601" s="2" t="s">
        <v>527</v>
      </c>
      <c r="I601" s="23">
        <v>62062</v>
      </c>
      <c r="J601" s="2" t="s">
        <v>29</v>
      </c>
      <c r="K601" s="4">
        <v>44250</v>
      </c>
      <c r="L601" s="2"/>
      <c r="M601">
        <f t="shared" si="18"/>
        <v>5</v>
      </c>
      <c r="N601">
        <f t="shared" si="19"/>
        <v>4</v>
      </c>
    </row>
    <row r="602" spans="2:14" x14ac:dyDescent="0.3">
      <c r="B602" s="22">
        <v>44230</v>
      </c>
      <c r="C602" s="13" t="s">
        <v>96</v>
      </c>
      <c r="D602" s="24" t="s">
        <v>1</v>
      </c>
      <c r="E602" s="2" t="s">
        <v>1128</v>
      </c>
      <c r="F602" s="14" t="s">
        <v>601</v>
      </c>
      <c r="G602" s="1">
        <f>1100*1.15</f>
        <v>1265</v>
      </c>
      <c r="H602" s="2" t="s">
        <v>112</v>
      </c>
      <c r="I602" s="23">
        <v>213841</v>
      </c>
      <c r="J602" s="2" t="s">
        <v>5</v>
      </c>
      <c r="K602" s="4">
        <v>44250</v>
      </c>
      <c r="L602" s="2"/>
      <c r="M602">
        <f t="shared" si="18"/>
        <v>12</v>
      </c>
      <c r="N602">
        <f t="shared" si="19"/>
        <v>2</v>
      </c>
    </row>
    <row r="603" spans="2:14" x14ac:dyDescent="0.3">
      <c r="B603" s="22">
        <v>44230</v>
      </c>
      <c r="C603" s="13" t="s">
        <v>96</v>
      </c>
      <c r="D603" s="24" t="s">
        <v>1</v>
      </c>
      <c r="E603" s="2" t="s">
        <v>1129</v>
      </c>
      <c r="F603" s="14" t="s">
        <v>603</v>
      </c>
      <c r="G603" s="1">
        <f>800*1.15</f>
        <v>919.99999999999989</v>
      </c>
      <c r="H603" s="2" t="s">
        <v>112</v>
      </c>
      <c r="I603" s="23">
        <v>117492</v>
      </c>
      <c r="J603" s="2" t="s">
        <v>5</v>
      </c>
      <c r="K603" s="4">
        <v>44250</v>
      </c>
      <c r="L603" s="2"/>
      <c r="M603">
        <f t="shared" si="18"/>
        <v>12</v>
      </c>
      <c r="N603">
        <f t="shared" si="19"/>
        <v>2</v>
      </c>
    </row>
    <row r="604" spans="2:14" x14ac:dyDescent="0.3">
      <c r="B604" s="22">
        <v>44230</v>
      </c>
      <c r="C604" s="13" t="s">
        <v>96</v>
      </c>
      <c r="D604" s="24" t="s">
        <v>1</v>
      </c>
      <c r="E604" s="2" t="s">
        <v>1130</v>
      </c>
      <c r="F604" s="14" t="s">
        <v>635</v>
      </c>
      <c r="G604" s="1">
        <f>2000*1.15</f>
        <v>2300</v>
      </c>
      <c r="H604" s="2" t="s">
        <v>111</v>
      </c>
      <c r="I604" s="23">
        <v>223499</v>
      </c>
      <c r="J604" s="2" t="s">
        <v>5</v>
      </c>
      <c r="K604" s="4">
        <v>44250</v>
      </c>
      <c r="L604" s="2"/>
      <c r="M604">
        <f t="shared" si="18"/>
        <v>12</v>
      </c>
      <c r="N604">
        <f t="shared" si="19"/>
        <v>2</v>
      </c>
    </row>
    <row r="605" spans="2:14" x14ac:dyDescent="0.3">
      <c r="B605" s="22">
        <v>44230</v>
      </c>
      <c r="C605" s="13" t="s">
        <v>96</v>
      </c>
      <c r="D605" s="24" t="s">
        <v>1</v>
      </c>
      <c r="E605" s="2" t="s">
        <v>39</v>
      </c>
      <c r="F605" s="14" t="s">
        <v>3</v>
      </c>
      <c r="G605" s="1">
        <f>1100*1.15</f>
        <v>1265</v>
      </c>
      <c r="H605" s="2" t="s">
        <v>4</v>
      </c>
      <c r="I605" s="23">
        <v>142449</v>
      </c>
      <c r="J605" s="2" t="s">
        <v>5</v>
      </c>
      <c r="K605" s="4">
        <v>44250</v>
      </c>
      <c r="L605" s="2"/>
      <c r="M605">
        <f t="shared" si="18"/>
        <v>12</v>
      </c>
      <c r="N605">
        <f t="shared" si="19"/>
        <v>2</v>
      </c>
    </row>
    <row r="606" spans="2:14" x14ac:dyDescent="0.3">
      <c r="B606" s="22">
        <v>44247</v>
      </c>
      <c r="C606" s="28" t="s">
        <v>11</v>
      </c>
      <c r="D606" s="2" t="s">
        <v>26</v>
      </c>
      <c r="E606" s="2" t="s">
        <v>1131</v>
      </c>
      <c r="F606" s="25" t="s">
        <v>1132</v>
      </c>
      <c r="G606" s="1">
        <v>15464.05</v>
      </c>
      <c r="H606" s="2" t="s">
        <v>139</v>
      </c>
      <c r="I606" s="23">
        <v>196730</v>
      </c>
      <c r="J606" s="2" t="s">
        <v>9</v>
      </c>
      <c r="K606" s="4">
        <v>44250</v>
      </c>
      <c r="L606" s="2"/>
      <c r="M606">
        <f t="shared" si="18"/>
        <v>10</v>
      </c>
      <c r="N606">
        <f t="shared" si="19"/>
        <v>1</v>
      </c>
    </row>
    <row r="607" spans="2:14" x14ac:dyDescent="0.3">
      <c r="B607" s="22">
        <v>44251</v>
      </c>
      <c r="C607" s="28" t="s">
        <v>11</v>
      </c>
      <c r="D607" s="2" t="s">
        <v>26</v>
      </c>
      <c r="E607" s="2" t="s">
        <v>1133</v>
      </c>
      <c r="F607" s="25" t="s">
        <v>1134</v>
      </c>
      <c r="G607" s="1">
        <v>3542.92</v>
      </c>
      <c r="H607" s="2" t="s">
        <v>139</v>
      </c>
      <c r="I607" s="23">
        <v>196730</v>
      </c>
      <c r="J607" s="2" t="s">
        <v>57</v>
      </c>
      <c r="K607" s="4">
        <v>44271</v>
      </c>
      <c r="L607" s="2"/>
      <c r="M607">
        <f t="shared" si="18"/>
        <v>3</v>
      </c>
      <c r="N607">
        <f t="shared" si="19"/>
        <v>1</v>
      </c>
    </row>
    <row r="608" spans="2:14" x14ac:dyDescent="0.3">
      <c r="B608" s="22">
        <v>44236</v>
      </c>
      <c r="C608" s="13" t="s">
        <v>96</v>
      </c>
      <c r="D608" s="28" t="s">
        <v>1135</v>
      </c>
      <c r="E608" s="2" t="s">
        <v>1136</v>
      </c>
      <c r="F608" s="14" t="s">
        <v>1137</v>
      </c>
      <c r="G608" s="1">
        <v>280.60000000000002</v>
      </c>
      <c r="H608" s="2" t="s">
        <v>1030</v>
      </c>
      <c r="I608" s="23">
        <v>85614</v>
      </c>
      <c r="J608" s="2" t="s">
        <v>29</v>
      </c>
      <c r="K608" s="4">
        <v>44271</v>
      </c>
      <c r="L608" s="2"/>
      <c r="M608">
        <f t="shared" si="18"/>
        <v>5</v>
      </c>
      <c r="N608">
        <f t="shared" si="19"/>
        <v>68</v>
      </c>
    </row>
    <row r="609" spans="2:14" x14ac:dyDescent="0.3">
      <c r="B609" s="22">
        <v>44237</v>
      </c>
      <c r="C609" s="13" t="s">
        <v>96</v>
      </c>
      <c r="D609" s="28" t="s">
        <v>66</v>
      </c>
      <c r="E609" s="2" t="s">
        <v>1138</v>
      </c>
      <c r="F609" s="14" t="s">
        <v>1139</v>
      </c>
      <c r="G609" s="1">
        <v>86.48</v>
      </c>
      <c r="H609" s="2" t="s">
        <v>1030</v>
      </c>
      <c r="I609" s="23">
        <v>85614</v>
      </c>
      <c r="J609" s="2" t="s">
        <v>29</v>
      </c>
      <c r="K609" s="4">
        <v>44271</v>
      </c>
      <c r="L609" s="2"/>
      <c r="M609">
        <f t="shared" si="18"/>
        <v>5</v>
      </c>
      <c r="N609">
        <f t="shared" si="19"/>
        <v>10</v>
      </c>
    </row>
    <row r="610" spans="2:14" x14ac:dyDescent="0.3">
      <c r="B610" s="22">
        <v>44237</v>
      </c>
      <c r="C610" s="13" t="s">
        <v>96</v>
      </c>
      <c r="D610" s="28" t="s">
        <v>1140</v>
      </c>
      <c r="E610" s="2" t="s">
        <v>1141</v>
      </c>
      <c r="F610" s="14" t="s">
        <v>1142</v>
      </c>
      <c r="G610" s="1">
        <v>300</v>
      </c>
      <c r="H610" s="2" t="s">
        <v>1030</v>
      </c>
      <c r="I610" s="23">
        <v>85614</v>
      </c>
      <c r="J610" s="2" t="s">
        <v>38</v>
      </c>
      <c r="K610" s="4">
        <v>44271</v>
      </c>
      <c r="L610" s="2"/>
      <c r="M610">
        <f t="shared" si="18"/>
        <v>4</v>
      </c>
      <c r="N610">
        <f t="shared" si="19"/>
        <v>42</v>
      </c>
    </row>
    <row r="611" spans="2:14" x14ac:dyDescent="0.3">
      <c r="B611" s="22">
        <v>44244</v>
      </c>
      <c r="C611" s="13" t="s">
        <v>96</v>
      </c>
      <c r="D611" s="28" t="s">
        <v>69</v>
      </c>
      <c r="E611" s="2" t="s">
        <v>1143</v>
      </c>
      <c r="F611" s="14" t="s">
        <v>1144</v>
      </c>
      <c r="G611" s="1">
        <v>1400</v>
      </c>
      <c r="H611" s="2" t="s">
        <v>1030</v>
      </c>
      <c r="I611" s="23">
        <v>85614</v>
      </c>
      <c r="J611" s="2" t="s">
        <v>29</v>
      </c>
      <c r="K611" s="4">
        <v>44271</v>
      </c>
      <c r="L611" s="2"/>
      <c r="M611">
        <f t="shared" si="18"/>
        <v>5</v>
      </c>
      <c r="N611">
        <f t="shared" si="19"/>
        <v>16</v>
      </c>
    </row>
    <row r="612" spans="2:14" x14ac:dyDescent="0.3">
      <c r="B612" s="22">
        <v>44247</v>
      </c>
      <c r="C612" s="13" t="s">
        <v>96</v>
      </c>
      <c r="D612" s="5" t="s">
        <v>64</v>
      </c>
      <c r="E612" s="2" t="s">
        <v>1145</v>
      </c>
      <c r="F612" s="14" t="s">
        <v>1029</v>
      </c>
      <c r="G612" s="1">
        <v>4800</v>
      </c>
      <c r="H612" s="2" t="s">
        <v>1030</v>
      </c>
      <c r="I612" s="23">
        <v>85614</v>
      </c>
      <c r="J612" s="2" t="s">
        <v>5</v>
      </c>
      <c r="K612" s="4">
        <v>44271</v>
      </c>
      <c r="L612" s="2"/>
      <c r="M612">
        <f t="shared" si="18"/>
        <v>12</v>
      </c>
      <c r="N612">
        <f t="shared" si="19"/>
        <v>4</v>
      </c>
    </row>
    <row r="613" spans="2:14" ht="43.2" x14ac:dyDescent="0.3">
      <c r="B613" s="22">
        <v>44247</v>
      </c>
      <c r="C613" s="13" t="s">
        <v>96</v>
      </c>
      <c r="D613" s="28" t="s">
        <v>64</v>
      </c>
      <c r="E613" s="2" t="s">
        <v>1146</v>
      </c>
      <c r="F613" s="14" t="s">
        <v>1147</v>
      </c>
      <c r="G613" s="1">
        <v>8351.2999999999993</v>
      </c>
      <c r="H613" s="2" t="s">
        <v>1030</v>
      </c>
      <c r="I613" s="23">
        <v>85614</v>
      </c>
      <c r="J613" s="2" t="s">
        <v>121</v>
      </c>
      <c r="K613" s="4">
        <v>44271</v>
      </c>
      <c r="L613" s="2"/>
      <c r="M613">
        <f t="shared" si="18"/>
        <v>39</v>
      </c>
      <c r="N613">
        <f t="shared" si="19"/>
        <v>4</v>
      </c>
    </row>
    <row r="614" spans="2:14" x14ac:dyDescent="0.3">
      <c r="B614" s="22">
        <v>44244</v>
      </c>
      <c r="C614" s="13" t="s">
        <v>96</v>
      </c>
      <c r="D614" s="28" t="s">
        <v>899</v>
      </c>
      <c r="E614" s="2" t="s">
        <v>1148</v>
      </c>
      <c r="F614" s="14" t="s">
        <v>1149</v>
      </c>
      <c r="G614" s="1">
        <v>997</v>
      </c>
      <c r="H614" s="2" t="s">
        <v>197</v>
      </c>
      <c r="I614" s="23">
        <v>68026</v>
      </c>
      <c r="J614" s="2" t="s">
        <v>109</v>
      </c>
      <c r="K614" s="4">
        <v>44271</v>
      </c>
      <c r="L614" s="2"/>
      <c r="M614">
        <f t="shared" si="18"/>
        <v>11</v>
      </c>
      <c r="N614">
        <f t="shared" si="19"/>
        <v>12</v>
      </c>
    </row>
    <row r="615" spans="2:14" x14ac:dyDescent="0.3">
      <c r="B615" s="22">
        <v>44244</v>
      </c>
      <c r="C615" s="13" t="s">
        <v>96</v>
      </c>
      <c r="D615" s="28" t="s">
        <v>899</v>
      </c>
      <c r="E615" s="2" t="s">
        <v>1150</v>
      </c>
      <c r="F615" s="14" t="s">
        <v>1151</v>
      </c>
      <c r="G615" s="1">
        <v>1607</v>
      </c>
      <c r="H615" s="2" t="s">
        <v>197</v>
      </c>
      <c r="I615" s="23">
        <v>68026</v>
      </c>
      <c r="J615" s="2" t="s">
        <v>29</v>
      </c>
      <c r="K615" s="4">
        <v>44271</v>
      </c>
      <c r="L615" s="2"/>
      <c r="M615">
        <f t="shared" si="18"/>
        <v>5</v>
      </c>
      <c r="N615">
        <f t="shared" si="19"/>
        <v>12</v>
      </c>
    </row>
    <row r="616" spans="2:14" x14ac:dyDescent="0.3">
      <c r="B616" s="22">
        <v>44245</v>
      </c>
      <c r="C616" s="13" t="s">
        <v>96</v>
      </c>
      <c r="D616" s="28" t="s">
        <v>66</v>
      </c>
      <c r="E616" s="2" t="s">
        <v>1152</v>
      </c>
      <c r="F616" s="14" t="s">
        <v>1153</v>
      </c>
      <c r="G616" s="1">
        <v>1499.6</v>
      </c>
      <c r="H616" s="2" t="s">
        <v>197</v>
      </c>
      <c r="I616" s="23">
        <v>68026</v>
      </c>
      <c r="J616" s="2" t="s">
        <v>90</v>
      </c>
      <c r="K616" s="4">
        <v>44271</v>
      </c>
      <c r="L616" s="2"/>
      <c r="M616">
        <f t="shared" si="18"/>
        <v>41</v>
      </c>
      <c r="N616">
        <f t="shared" si="19"/>
        <v>10</v>
      </c>
    </row>
    <row r="617" spans="2:14" x14ac:dyDescent="0.3">
      <c r="B617" s="22">
        <v>44249</v>
      </c>
      <c r="C617" s="13" t="s">
        <v>96</v>
      </c>
      <c r="D617" s="5" t="s">
        <v>64</v>
      </c>
      <c r="E617" s="2" t="s">
        <v>1154</v>
      </c>
      <c r="F617" s="14" t="s">
        <v>905</v>
      </c>
      <c r="G617" s="1">
        <v>3000</v>
      </c>
      <c r="H617" s="2" t="s">
        <v>197</v>
      </c>
      <c r="I617" s="23">
        <v>68026</v>
      </c>
      <c r="J617" s="2" t="s">
        <v>5</v>
      </c>
      <c r="K617" s="4">
        <v>44271</v>
      </c>
      <c r="L617" s="2"/>
      <c r="M617">
        <f t="shared" si="18"/>
        <v>12</v>
      </c>
      <c r="N617">
        <f t="shared" si="19"/>
        <v>4</v>
      </c>
    </row>
    <row r="618" spans="2:14" ht="28.8" x14ac:dyDescent="0.3">
      <c r="B618" s="22">
        <v>44249</v>
      </c>
      <c r="C618" s="13" t="s">
        <v>96</v>
      </c>
      <c r="D618" s="28" t="s">
        <v>64</v>
      </c>
      <c r="E618" s="2" t="s">
        <v>1155</v>
      </c>
      <c r="F618" s="14" t="s">
        <v>1156</v>
      </c>
      <c r="G618" s="1">
        <v>1472</v>
      </c>
      <c r="H618" s="2" t="s">
        <v>197</v>
      </c>
      <c r="I618" s="23">
        <v>68026</v>
      </c>
      <c r="J618" s="2" t="s">
        <v>90</v>
      </c>
      <c r="K618" s="4">
        <v>44271</v>
      </c>
      <c r="L618" s="2"/>
      <c r="M618">
        <f t="shared" si="18"/>
        <v>41</v>
      </c>
      <c r="N618">
        <f t="shared" si="19"/>
        <v>4</v>
      </c>
    </row>
    <row r="619" spans="2:14" x14ac:dyDescent="0.3">
      <c r="B619" s="22">
        <v>44247</v>
      </c>
      <c r="C619" s="5" t="s">
        <v>25</v>
      </c>
      <c r="D619" s="2" t="s">
        <v>12</v>
      </c>
      <c r="E619" s="2" t="s">
        <v>1157</v>
      </c>
      <c r="F619" s="25" t="s">
        <v>102</v>
      </c>
      <c r="G619" s="1">
        <v>460</v>
      </c>
      <c r="H619" s="2" t="s">
        <v>112</v>
      </c>
      <c r="I619" s="23">
        <v>218592</v>
      </c>
      <c r="J619" s="2" t="s">
        <v>103</v>
      </c>
      <c r="K619" s="4">
        <v>44300</v>
      </c>
      <c r="L619" s="2" t="s">
        <v>1158</v>
      </c>
      <c r="M619">
        <f t="shared" si="18"/>
        <v>6</v>
      </c>
      <c r="N619">
        <f t="shared" si="19"/>
        <v>3</v>
      </c>
    </row>
    <row r="620" spans="2:14" x14ac:dyDescent="0.3">
      <c r="B620" s="22">
        <v>44251</v>
      </c>
      <c r="C620" s="5" t="s">
        <v>25</v>
      </c>
      <c r="D620" s="2" t="s">
        <v>12</v>
      </c>
      <c r="E620" s="2" t="s">
        <v>1157</v>
      </c>
      <c r="F620" s="25" t="s">
        <v>1159</v>
      </c>
      <c r="G620" s="1">
        <v>1760</v>
      </c>
      <c r="H620" s="2" t="s">
        <v>139</v>
      </c>
      <c r="I620" s="23">
        <v>195865</v>
      </c>
      <c r="J620" s="2" t="s">
        <v>29</v>
      </c>
      <c r="K620" s="4">
        <v>44300</v>
      </c>
      <c r="L620" s="2" t="s">
        <v>1158</v>
      </c>
      <c r="M620">
        <f t="shared" si="18"/>
        <v>5</v>
      </c>
      <c r="N620">
        <f t="shared" si="19"/>
        <v>3</v>
      </c>
    </row>
    <row r="621" spans="2:14" x14ac:dyDescent="0.3">
      <c r="B621" s="22">
        <v>44252</v>
      </c>
      <c r="C621" s="13" t="s">
        <v>25</v>
      </c>
      <c r="D621" s="2" t="s">
        <v>6</v>
      </c>
      <c r="E621" s="2" t="s">
        <v>1160</v>
      </c>
      <c r="F621" s="25" t="s">
        <v>1161</v>
      </c>
      <c r="G621" s="1">
        <v>1100.04</v>
      </c>
      <c r="H621" s="2" t="s">
        <v>139</v>
      </c>
      <c r="I621" s="23">
        <v>196744</v>
      </c>
      <c r="J621" s="2" t="s">
        <v>52</v>
      </c>
      <c r="K621" s="4">
        <v>44271</v>
      </c>
      <c r="L621" s="2"/>
      <c r="M621">
        <f t="shared" si="18"/>
        <v>31</v>
      </c>
      <c r="N621">
        <f t="shared" si="19"/>
        <v>6</v>
      </c>
    </row>
    <row r="622" spans="2:14" x14ac:dyDescent="0.3">
      <c r="B622" s="22">
        <v>44253</v>
      </c>
      <c r="C622" s="28" t="s">
        <v>11</v>
      </c>
      <c r="D622" s="13" t="s">
        <v>26</v>
      </c>
      <c r="E622" s="2" t="s">
        <v>1162</v>
      </c>
      <c r="F622" s="14" t="s">
        <v>1163</v>
      </c>
      <c r="G622" s="1">
        <v>17579.36</v>
      </c>
      <c r="H622" s="2" t="s">
        <v>387</v>
      </c>
      <c r="I622" s="15">
        <v>0</v>
      </c>
      <c r="J622" s="2" t="s">
        <v>109</v>
      </c>
      <c r="K622" s="4">
        <v>44271</v>
      </c>
      <c r="L622" s="2"/>
      <c r="M622">
        <f t="shared" si="18"/>
        <v>11</v>
      </c>
      <c r="N622">
        <f t="shared" si="19"/>
        <v>1</v>
      </c>
    </row>
    <row r="623" spans="2:14" x14ac:dyDescent="0.3">
      <c r="B623" s="22">
        <v>44254</v>
      </c>
      <c r="C623" s="28" t="s">
        <v>11</v>
      </c>
      <c r="D623" s="2" t="s">
        <v>1164</v>
      </c>
      <c r="E623" s="2" t="s">
        <v>1165</v>
      </c>
      <c r="F623" s="25" t="s">
        <v>345</v>
      </c>
      <c r="G623" s="1">
        <v>500</v>
      </c>
      <c r="H623" s="2" t="s">
        <v>112</v>
      </c>
      <c r="I623" s="23">
        <v>219261</v>
      </c>
      <c r="J623" s="2" t="s">
        <v>38</v>
      </c>
      <c r="K623" s="4">
        <v>44271</v>
      </c>
      <c r="L623" s="2"/>
      <c r="M623">
        <f t="shared" si="18"/>
        <v>4</v>
      </c>
      <c r="N623">
        <f t="shared" si="19"/>
        <v>40</v>
      </c>
    </row>
    <row r="624" spans="2:14" x14ac:dyDescent="0.3">
      <c r="B624" s="22">
        <v>44254</v>
      </c>
      <c r="C624" s="28" t="s">
        <v>11</v>
      </c>
      <c r="D624" s="2" t="s">
        <v>6</v>
      </c>
      <c r="E624" s="2" t="s">
        <v>1166</v>
      </c>
      <c r="F624" s="25" t="s">
        <v>1167</v>
      </c>
      <c r="G624" s="1">
        <v>20400.03</v>
      </c>
      <c r="H624" s="2" t="s">
        <v>112</v>
      </c>
      <c r="I624" s="23">
        <v>219144</v>
      </c>
      <c r="J624" s="2" t="s">
        <v>9</v>
      </c>
      <c r="K624" s="4">
        <v>44271</v>
      </c>
      <c r="L624" s="2"/>
      <c r="M624">
        <f t="shared" si="18"/>
        <v>10</v>
      </c>
      <c r="N624">
        <f t="shared" si="19"/>
        <v>6</v>
      </c>
    </row>
    <row r="625" spans="2:14" x14ac:dyDescent="0.3">
      <c r="B625" s="22">
        <v>44254</v>
      </c>
      <c r="C625" s="13" t="s">
        <v>96</v>
      </c>
      <c r="D625" s="2" t="s">
        <v>104</v>
      </c>
      <c r="E625" s="2" t="s">
        <v>1168</v>
      </c>
      <c r="F625" s="25" t="s">
        <v>1169</v>
      </c>
      <c r="G625" s="1">
        <v>2910</v>
      </c>
      <c r="H625" s="2" t="s">
        <v>176</v>
      </c>
      <c r="I625" s="23">
        <v>200185</v>
      </c>
      <c r="J625" s="2" t="s">
        <v>90</v>
      </c>
      <c r="K625" s="4">
        <v>44271</v>
      </c>
      <c r="L625" s="2"/>
      <c r="M625">
        <f t="shared" si="18"/>
        <v>41</v>
      </c>
      <c r="N625">
        <f t="shared" si="19"/>
        <v>5</v>
      </c>
    </row>
    <row r="626" spans="2:14" x14ac:dyDescent="0.3">
      <c r="B626" s="22">
        <v>44256</v>
      </c>
      <c r="C626" s="13" t="s">
        <v>96</v>
      </c>
      <c r="D626" s="2" t="s">
        <v>104</v>
      </c>
      <c r="E626" s="2" t="s">
        <v>1170</v>
      </c>
      <c r="F626" s="25" t="s">
        <v>1171</v>
      </c>
      <c r="G626" s="1">
        <v>320</v>
      </c>
      <c r="H626" s="2" t="s">
        <v>176</v>
      </c>
      <c r="I626" s="23">
        <v>200185</v>
      </c>
      <c r="J626" s="2" t="s">
        <v>90</v>
      </c>
      <c r="K626" s="4">
        <v>44271</v>
      </c>
      <c r="L626" s="2"/>
      <c r="M626">
        <f t="shared" si="18"/>
        <v>41</v>
      </c>
      <c r="N626">
        <f t="shared" si="19"/>
        <v>5</v>
      </c>
    </row>
    <row r="627" spans="2:14" ht="28.8" x14ac:dyDescent="0.3">
      <c r="B627" s="22">
        <v>44256</v>
      </c>
      <c r="C627" s="28" t="s">
        <v>11</v>
      </c>
      <c r="D627" s="2" t="s">
        <v>26</v>
      </c>
      <c r="E627" s="2" t="s">
        <v>1172</v>
      </c>
      <c r="F627" s="25" t="s">
        <v>1173</v>
      </c>
      <c r="G627" s="1">
        <v>6794.2</v>
      </c>
      <c r="H627" s="2" t="s">
        <v>176</v>
      </c>
      <c r="I627" s="23">
        <v>200185</v>
      </c>
      <c r="J627" s="2" t="s">
        <v>45</v>
      </c>
      <c r="K627" s="4">
        <v>44271</v>
      </c>
      <c r="L627" s="2"/>
      <c r="M627">
        <f t="shared" si="18"/>
        <v>17</v>
      </c>
      <c r="N627">
        <f t="shared" si="19"/>
        <v>1</v>
      </c>
    </row>
    <row r="628" spans="2:14" x14ac:dyDescent="0.3">
      <c r="B628" s="22">
        <v>44260</v>
      </c>
      <c r="C628" s="28" t="s">
        <v>11</v>
      </c>
      <c r="D628" s="2" t="s">
        <v>26</v>
      </c>
      <c r="E628" s="2" t="s">
        <v>1174</v>
      </c>
      <c r="F628" s="25" t="s">
        <v>1175</v>
      </c>
      <c r="G628" s="1">
        <v>5372.8</v>
      </c>
      <c r="H628" s="2" t="s">
        <v>95</v>
      </c>
      <c r="I628" s="23">
        <v>218508</v>
      </c>
      <c r="J628" s="2" t="s">
        <v>57</v>
      </c>
      <c r="K628" s="4">
        <v>44271</v>
      </c>
      <c r="L628" s="2"/>
      <c r="M628">
        <f t="shared" si="18"/>
        <v>3</v>
      </c>
      <c r="N628">
        <f t="shared" si="19"/>
        <v>1</v>
      </c>
    </row>
    <row r="629" spans="2:14" x14ac:dyDescent="0.3">
      <c r="B629" s="22">
        <v>44263</v>
      </c>
      <c r="C629" s="2" t="s">
        <v>1176</v>
      </c>
      <c r="D629" s="2" t="s">
        <v>1177</v>
      </c>
      <c r="E629" s="2" t="s">
        <v>1178</v>
      </c>
      <c r="F629" s="25" t="s">
        <v>1179</v>
      </c>
      <c r="G629" s="1">
        <v>57000</v>
      </c>
      <c r="H629" s="2" t="s">
        <v>973</v>
      </c>
      <c r="I629" s="18">
        <v>0</v>
      </c>
      <c r="J629" s="2" t="s">
        <v>90</v>
      </c>
      <c r="K629" s="4">
        <v>44271</v>
      </c>
      <c r="L629" s="2"/>
      <c r="M629">
        <f t="shared" si="18"/>
        <v>41</v>
      </c>
      <c r="N629">
        <f t="shared" si="19"/>
        <v>75</v>
      </c>
    </row>
    <row r="630" spans="2:14" ht="28.8" x14ac:dyDescent="0.3">
      <c r="B630" s="22">
        <v>44260</v>
      </c>
      <c r="C630" s="28" t="s">
        <v>11</v>
      </c>
      <c r="D630" s="2" t="s">
        <v>26</v>
      </c>
      <c r="E630" s="2" t="s">
        <v>1180</v>
      </c>
      <c r="F630" s="25" t="s">
        <v>1181</v>
      </c>
      <c r="G630" s="1">
        <v>4884.51</v>
      </c>
      <c r="H630" s="2" t="s">
        <v>181</v>
      </c>
      <c r="I630" s="23">
        <v>211522</v>
      </c>
      <c r="J630" s="2" t="s">
        <v>45</v>
      </c>
      <c r="K630" s="4">
        <v>44271</v>
      </c>
      <c r="L630" s="2"/>
      <c r="M630">
        <f t="shared" si="18"/>
        <v>17</v>
      </c>
      <c r="N630">
        <f t="shared" si="19"/>
        <v>1</v>
      </c>
    </row>
    <row r="631" spans="2:14" x14ac:dyDescent="0.3">
      <c r="B631" s="22">
        <v>44261</v>
      </c>
      <c r="C631" s="5" t="s">
        <v>25</v>
      </c>
      <c r="D631" s="2" t="s">
        <v>12</v>
      </c>
      <c r="E631" s="2" t="s">
        <v>1157</v>
      </c>
      <c r="F631" s="25" t="s">
        <v>1182</v>
      </c>
      <c r="G631" s="1">
        <v>1667.5</v>
      </c>
      <c r="H631" s="2" t="s">
        <v>181</v>
      </c>
      <c r="I631" s="23">
        <v>211522</v>
      </c>
      <c r="J631" s="2" t="s">
        <v>99</v>
      </c>
      <c r="K631" s="4">
        <v>44300</v>
      </c>
      <c r="L631" s="2" t="s">
        <v>1158</v>
      </c>
      <c r="M631">
        <f t="shared" si="18"/>
        <v>35</v>
      </c>
      <c r="N631">
        <f t="shared" si="19"/>
        <v>3</v>
      </c>
    </row>
    <row r="632" spans="2:14" x14ac:dyDescent="0.3">
      <c r="B632" s="22">
        <v>44261</v>
      </c>
      <c r="C632" s="5" t="s">
        <v>25</v>
      </c>
      <c r="D632" s="2" t="s">
        <v>12</v>
      </c>
      <c r="E632" s="2" t="s">
        <v>1157</v>
      </c>
      <c r="F632" s="25" t="s">
        <v>1183</v>
      </c>
      <c r="G632" s="1">
        <v>1150</v>
      </c>
      <c r="H632" s="2" t="s">
        <v>181</v>
      </c>
      <c r="I632" s="23">
        <v>211522</v>
      </c>
      <c r="J632" s="2" t="s">
        <v>211</v>
      </c>
      <c r="K632" s="4">
        <v>44300</v>
      </c>
      <c r="L632" s="2" t="s">
        <v>1158</v>
      </c>
      <c r="M632">
        <f t="shared" si="18"/>
        <v>36</v>
      </c>
      <c r="N632">
        <f t="shared" si="19"/>
        <v>3</v>
      </c>
    </row>
    <row r="633" spans="2:14" x14ac:dyDescent="0.3">
      <c r="B633" s="22">
        <v>44264</v>
      </c>
      <c r="C633" s="28" t="s">
        <v>11</v>
      </c>
      <c r="D633" s="2" t="s">
        <v>26</v>
      </c>
      <c r="E633" s="2" t="s">
        <v>1184</v>
      </c>
      <c r="F633" s="25" t="s">
        <v>1185</v>
      </c>
      <c r="G633" s="1">
        <v>2653.28</v>
      </c>
      <c r="H633" s="2" t="s">
        <v>95</v>
      </c>
      <c r="I633" s="23">
        <f>218508+5000</f>
        <v>223508</v>
      </c>
      <c r="J633" s="2" t="s">
        <v>57</v>
      </c>
      <c r="K633" s="4">
        <v>44271</v>
      </c>
      <c r="L633" s="2"/>
      <c r="M633">
        <f t="shared" si="18"/>
        <v>3</v>
      </c>
      <c r="N633">
        <f t="shared" si="19"/>
        <v>1</v>
      </c>
    </row>
    <row r="634" spans="2:14" x14ac:dyDescent="0.3">
      <c r="B634" s="22">
        <v>44264</v>
      </c>
      <c r="C634" s="28" t="s">
        <v>11</v>
      </c>
      <c r="D634" s="2" t="s">
        <v>6</v>
      </c>
      <c r="E634" s="2" t="s">
        <v>1186</v>
      </c>
      <c r="F634" s="25" t="s">
        <v>1187</v>
      </c>
      <c r="G634" s="1">
        <v>700.02</v>
      </c>
      <c r="H634" s="2" t="s">
        <v>95</v>
      </c>
      <c r="I634" s="23">
        <v>218656</v>
      </c>
      <c r="J634" s="2" t="s">
        <v>52</v>
      </c>
      <c r="K634" s="4">
        <v>44271</v>
      </c>
      <c r="L634" s="2"/>
      <c r="M634">
        <f t="shared" si="18"/>
        <v>31</v>
      </c>
      <c r="N634">
        <f t="shared" si="19"/>
        <v>6</v>
      </c>
    </row>
    <row r="635" spans="2:14" x14ac:dyDescent="0.3">
      <c r="B635" s="22">
        <v>44264</v>
      </c>
      <c r="C635" s="28" t="s">
        <v>11</v>
      </c>
      <c r="D635" s="13" t="s">
        <v>1446</v>
      </c>
      <c r="E635" s="2" t="s">
        <v>1188</v>
      </c>
      <c r="F635" s="25" t="s">
        <v>1189</v>
      </c>
      <c r="G635" s="1">
        <v>3500</v>
      </c>
      <c r="H635" s="2" t="s">
        <v>1190</v>
      </c>
      <c r="I635" s="18">
        <v>0</v>
      </c>
      <c r="J635" s="2" t="s">
        <v>22</v>
      </c>
      <c r="K635" s="4">
        <v>44271</v>
      </c>
      <c r="L635" s="2" t="s">
        <v>1191</v>
      </c>
      <c r="M635">
        <f t="shared" si="18"/>
        <v>9</v>
      </c>
      <c r="N635">
        <f t="shared" si="19"/>
        <v>8</v>
      </c>
    </row>
    <row r="636" spans="2:14" x14ac:dyDescent="0.3">
      <c r="B636" s="22">
        <v>44266</v>
      </c>
      <c r="C636" s="28" t="s">
        <v>11</v>
      </c>
      <c r="D636" s="2" t="s">
        <v>26</v>
      </c>
      <c r="E636" s="2" t="s">
        <v>1192</v>
      </c>
      <c r="F636" s="25" t="s">
        <v>1193</v>
      </c>
      <c r="G636" s="1">
        <v>859.28</v>
      </c>
      <c r="H636" s="2" t="s">
        <v>115</v>
      </c>
      <c r="I636" s="23">
        <v>125581</v>
      </c>
      <c r="J636" s="2" t="s">
        <v>57</v>
      </c>
      <c r="K636" s="4">
        <v>44271</v>
      </c>
      <c r="L636" s="2"/>
      <c r="M636">
        <f t="shared" si="18"/>
        <v>3</v>
      </c>
      <c r="N636">
        <f t="shared" si="19"/>
        <v>1</v>
      </c>
    </row>
    <row r="637" spans="2:14" x14ac:dyDescent="0.3">
      <c r="B637" s="22">
        <v>44265</v>
      </c>
      <c r="C637" s="5" t="s">
        <v>25</v>
      </c>
      <c r="D637" s="2" t="s">
        <v>12</v>
      </c>
      <c r="E637" s="2" t="s">
        <v>1157</v>
      </c>
      <c r="F637" s="25" t="s">
        <v>1194</v>
      </c>
      <c r="G637" s="1">
        <v>1300</v>
      </c>
      <c r="H637" s="2" t="s">
        <v>115</v>
      </c>
      <c r="I637" s="23">
        <v>125581</v>
      </c>
      <c r="J637" s="2" t="s">
        <v>29</v>
      </c>
      <c r="K637" s="4">
        <v>44300</v>
      </c>
      <c r="L637" s="2" t="s">
        <v>1158</v>
      </c>
      <c r="M637">
        <f t="shared" si="18"/>
        <v>5</v>
      </c>
      <c r="N637">
        <f t="shared" si="19"/>
        <v>3</v>
      </c>
    </row>
    <row r="638" spans="2:14" x14ac:dyDescent="0.3">
      <c r="B638" s="12">
        <v>44266</v>
      </c>
      <c r="C638" s="13" t="s">
        <v>11</v>
      </c>
      <c r="D638" s="13" t="s">
        <v>68</v>
      </c>
      <c r="E638" s="2" t="s">
        <v>1195</v>
      </c>
      <c r="F638" s="14" t="s">
        <v>1196</v>
      </c>
      <c r="G638" s="1">
        <v>1162.01</v>
      </c>
      <c r="H638" s="2" t="s">
        <v>308</v>
      </c>
      <c r="I638" s="18">
        <v>0</v>
      </c>
      <c r="J638" s="2" t="s">
        <v>90</v>
      </c>
      <c r="K638" s="4">
        <v>44271</v>
      </c>
      <c r="L638" s="2"/>
      <c r="M638">
        <f t="shared" si="18"/>
        <v>41</v>
      </c>
      <c r="N638">
        <f t="shared" si="19"/>
        <v>14</v>
      </c>
    </row>
    <row r="639" spans="2:14" x14ac:dyDescent="0.3">
      <c r="B639" s="12">
        <v>44266</v>
      </c>
      <c r="C639" s="13" t="s">
        <v>11</v>
      </c>
      <c r="D639" s="13" t="s">
        <v>68</v>
      </c>
      <c r="E639" s="2" t="s">
        <v>1197</v>
      </c>
      <c r="F639" s="14" t="s">
        <v>1198</v>
      </c>
      <c r="G639" s="1">
        <v>1193.5</v>
      </c>
      <c r="H639" s="2" t="s">
        <v>973</v>
      </c>
      <c r="I639" s="18">
        <v>0</v>
      </c>
      <c r="J639" s="2" t="s">
        <v>90</v>
      </c>
      <c r="K639" s="4">
        <v>44271</v>
      </c>
      <c r="L639" s="2"/>
      <c r="M639">
        <f t="shared" si="18"/>
        <v>41</v>
      </c>
      <c r="N639">
        <f t="shared" si="19"/>
        <v>14</v>
      </c>
    </row>
    <row r="640" spans="2:14" x14ac:dyDescent="0.3">
      <c r="B640" s="22">
        <v>44270</v>
      </c>
      <c r="C640" s="28" t="s">
        <v>11</v>
      </c>
      <c r="D640" s="2" t="s">
        <v>6</v>
      </c>
      <c r="E640" s="2" t="s">
        <v>1199</v>
      </c>
      <c r="F640" s="25" t="s">
        <v>1187</v>
      </c>
      <c r="G640" s="1">
        <v>700.01</v>
      </c>
      <c r="H640" s="2" t="s">
        <v>197</v>
      </c>
      <c r="I640" s="23">
        <v>70863</v>
      </c>
      <c r="J640" s="2" t="s">
        <v>52</v>
      </c>
      <c r="K640" s="4">
        <v>44300</v>
      </c>
      <c r="L640" s="2"/>
      <c r="M640">
        <f t="shared" si="18"/>
        <v>31</v>
      </c>
      <c r="N640">
        <f t="shared" si="19"/>
        <v>6</v>
      </c>
    </row>
    <row r="641" spans="2:14" x14ac:dyDescent="0.3">
      <c r="B641" s="22">
        <v>44273</v>
      </c>
      <c r="C641" s="13" t="s">
        <v>96</v>
      </c>
      <c r="D641" s="28" t="s">
        <v>64</v>
      </c>
      <c r="E641" s="2" t="s">
        <v>1200</v>
      </c>
      <c r="F641" s="25" t="s">
        <v>1201</v>
      </c>
      <c r="G641" s="30">
        <v>1576.45</v>
      </c>
      <c r="H641" s="2" t="s">
        <v>1030</v>
      </c>
      <c r="I641" s="23">
        <v>85614</v>
      </c>
      <c r="J641" s="2" t="s">
        <v>109</v>
      </c>
      <c r="K641" s="36">
        <v>44316</v>
      </c>
      <c r="L641" s="2"/>
      <c r="M641">
        <f t="shared" si="18"/>
        <v>11</v>
      </c>
      <c r="N641">
        <f t="shared" si="19"/>
        <v>4</v>
      </c>
    </row>
    <row r="642" spans="2:14" x14ac:dyDescent="0.3">
      <c r="B642" s="22">
        <v>44260</v>
      </c>
      <c r="C642" s="13" t="s">
        <v>96</v>
      </c>
      <c r="D642" s="24" t="s">
        <v>1</v>
      </c>
      <c r="E642" s="2" t="s">
        <v>1202</v>
      </c>
      <c r="F642" s="14" t="s">
        <v>603</v>
      </c>
      <c r="G642" s="1">
        <f>1400*1.15</f>
        <v>1609.9999999999998</v>
      </c>
      <c r="H642" s="2" t="s">
        <v>115</v>
      </c>
      <c r="I642" s="23">
        <v>198804</v>
      </c>
      <c r="J642" s="2" t="s">
        <v>5</v>
      </c>
      <c r="K642" s="4">
        <v>44300</v>
      </c>
      <c r="L642" s="2"/>
      <c r="M642">
        <f t="shared" si="18"/>
        <v>12</v>
      </c>
      <c r="N642">
        <f t="shared" si="19"/>
        <v>2</v>
      </c>
    </row>
    <row r="643" spans="2:14" x14ac:dyDescent="0.3">
      <c r="B643" s="22">
        <v>44260</v>
      </c>
      <c r="C643" s="13" t="s">
        <v>96</v>
      </c>
      <c r="D643" s="24" t="s">
        <v>1</v>
      </c>
      <c r="E643" s="2" t="s">
        <v>1203</v>
      </c>
      <c r="F643" s="14" t="s">
        <v>692</v>
      </c>
      <c r="G643" s="1">
        <f>800*1.15</f>
        <v>919.99999999999989</v>
      </c>
      <c r="H643" s="2" t="s">
        <v>139</v>
      </c>
      <c r="I643" s="23">
        <v>195865</v>
      </c>
      <c r="J643" s="2" t="s">
        <v>5</v>
      </c>
      <c r="K643" s="4">
        <v>44300</v>
      </c>
      <c r="L643" s="2"/>
      <c r="M643">
        <f t="shared" ref="M643:M706" si="20">VLOOKUP(J643,$R$1:$S$31,2,FALSE)</f>
        <v>12</v>
      </c>
      <c r="N643">
        <f t="shared" ref="N643:N706" si="21">VLOOKUP(D643,$R$33:$S$102,2,FALSE)</f>
        <v>2</v>
      </c>
    </row>
    <row r="644" spans="2:14" x14ac:dyDescent="0.3">
      <c r="B644" s="22">
        <v>44260</v>
      </c>
      <c r="C644" s="13" t="s">
        <v>96</v>
      </c>
      <c r="D644" s="24" t="s">
        <v>1</v>
      </c>
      <c r="E644" s="2" t="s">
        <v>1204</v>
      </c>
      <c r="F644" s="14" t="s">
        <v>601</v>
      </c>
      <c r="G644" s="1">
        <f>1000*1.15</f>
        <v>1150</v>
      </c>
      <c r="H644" s="2" t="s">
        <v>112</v>
      </c>
      <c r="I644" s="23">
        <v>218592</v>
      </c>
      <c r="J644" s="2" t="s">
        <v>5</v>
      </c>
      <c r="K644" s="4">
        <v>44300</v>
      </c>
      <c r="L644" s="2"/>
      <c r="M644">
        <f t="shared" si="20"/>
        <v>12</v>
      </c>
      <c r="N644">
        <f t="shared" si="21"/>
        <v>2</v>
      </c>
    </row>
    <row r="645" spans="2:14" x14ac:dyDescent="0.3">
      <c r="B645" s="22">
        <v>44260</v>
      </c>
      <c r="C645" s="13" t="s">
        <v>96</v>
      </c>
      <c r="D645" s="24" t="s">
        <v>1</v>
      </c>
      <c r="E645" s="2" t="s">
        <v>1205</v>
      </c>
      <c r="F645" s="14" t="s">
        <v>692</v>
      </c>
      <c r="G645" s="1">
        <f>2000*1.15</f>
        <v>2300</v>
      </c>
      <c r="H645" s="2" t="s">
        <v>139</v>
      </c>
      <c r="I645" s="23">
        <v>196731</v>
      </c>
      <c r="J645" s="2" t="s">
        <v>5</v>
      </c>
      <c r="K645" s="4">
        <v>44300</v>
      </c>
      <c r="L645" s="2"/>
      <c r="M645">
        <f t="shared" si="20"/>
        <v>12</v>
      </c>
      <c r="N645">
        <f t="shared" si="21"/>
        <v>2</v>
      </c>
    </row>
    <row r="646" spans="2:14" x14ac:dyDescent="0.3">
      <c r="B646" s="22">
        <v>44260</v>
      </c>
      <c r="C646" s="13" t="s">
        <v>96</v>
      </c>
      <c r="D646" s="24" t="s">
        <v>1</v>
      </c>
      <c r="E646" s="2" t="s">
        <v>1206</v>
      </c>
      <c r="F646" s="14" t="s">
        <v>637</v>
      </c>
      <c r="G646" s="1">
        <f>2600*1.15</f>
        <v>2989.9999999999995</v>
      </c>
      <c r="H646" s="2" t="s">
        <v>176</v>
      </c>
      <c r="I646" s="23">
        <v>200185</v>
      </c>
      <c r="J646" s="2" t="s">
        <v>5</v>
      </c>
      <c r="K646" s="4">
        <v>44300</v>
      </c>
      <c r="L646" s="2"/>
      <c r="M646">
        <f t="shared" si="20"/>
        <v>12</v>
      </c>
      <c r="N646">
        <f t="shared" si="21"/>
        <v>2</v>
      </c>
    </row>
    <row r="647" spans="2:14" x14ac:dyDescent="0.3">
      <c r="B647" s="22">
        <v>44266</v>
      </c>
      <c r="C647" s="13" t="s">
        <v>96</v>
      </c>
      <c r="D647" s="24" t="s">
        <v>1</v>
      </c>
      <c r="E647" s="2" t="s">
        <v>1207</v>
      </c>
      <c r="F647" s="14" t="s">
        <v>603</v>
      </c>
      <c r="G647" s="1">
        <f>1600*1.15</f>
        <v>1839.9999999999998</v>
      </c>
      <c r="H647" s="2" t="s">
        <v>115</v>
      </c>
      <c r="I647" s="23">
        <v>125581</v>
      </c>
      <c r="J647" s="2" t="s">
        <v>5</v>
      </c>
      <c r="K647" s="4">
        <v>44300</v>
      </c>
      <c r="L647" s="2"/>
      <c r="M647">
        <f t="shared" si="20"/>
        <v>12</v>
      </c>
      <c r="N647">
        <f t="shared" si="21"/>
        <v>2</v>
      </c>
    </row>
    <row r="648" spans="2:14" x14ac:dyDescent="0.3">
      <c r="B648" s="22">
        <v>44266</v>
      </c>
      <c r="C648" s="13" t="s">
        <v>96</v>
      </c>
      <c r="D648" s="24" t="s">
        <v>1</v>
      </c>
      <c r="E648" s="2" t="s">
        <v>1208</v>
      </c>
      <c r="F648" s="14" t="s">
        <v>697</v>
      </c>
      <c r="G648" s="1">
        <f>2500*1.15</f>
        <v>2875</v>
      </c>
      <c r="H648" s="2" t="s">
        <v>181</v>
      </c>
      <c r="I648" s="23">
        <v>211524</v>
      </c>
      <c r="J648" s="2" t="s">
        <v>5</v>
      </c>
      <c r="K648" s="4">
        <v>44300</v>
      </c>
      <c r="L648" s="2"/>
      <c r="M648">
        <f t="shared" si="20"/>
        <v>12</v>
      </c>
      <c r="N648">
        <f t="shared" si="21"/>
        <v>2</v>
      </c>
    </row>
    <row r="649" spans="2:14" ht="28.8" x14ac:dyDescent="0.3">
      <c r="B649" s="22">
        <v>44264</v>
      </c>
      <c r="C649" s="13" t="s">
        <v>96</v>
      </c>
      <c r="D649" s="2" t="s">
        <v>104</v>
      </c>
      <c r="E649" s="2" t="s">
        <v>1209</v>
      </c>
      <c r="F649" s="25" t="s">
        <v>1210</v>
      </c>
      <c r="G649" s="1">
        <v>1810</v>
      </c>
      <c r="H649" s="2" t="s">
        <v>181</v>
      </c>
      <c r="I649" s="23">
        <v>212522</v>
      </c>
      <c r="J649" s="2" t="s">
        <v>109</v>
      </c>
      <c r="K649" s="4">
        <v>44301</v>
      </c>
      <c r="L649" s="2"/>
      <c r="M649">
        <f t="shared" si="20"/>
        <v>11</v>
      </c>
      <c r="N649">
        <f t="shared" si="21"/>
        <v>5</v>
      </c>
    </row>
    <row r="650" spans="2:14" x14ac:dyDescent="0.3">
      <c r="B650" s="22">
        <v>44265</v>
      </c>
      <c r="C650" s="13" t="s">
        <v>96</v>
      </c>
      <c r="D650" s="2" t="s">
        <v>104</v>
      </c>
      <c r="E650" s="2" t="s">
        <v>1211</v>
      </c>
      <c r="F650" s="25" t="s">
        <v>1212</v>
      </c>
      <c r="G650" s="1">
        <v>1400</v>
      </c>
      <c r="H650" s="2" t="s">
        <v>115</v>
      </c>
      <c r="I650" s="23">
        <v>125581</v>
      </c>
      <c r="J650" s="2" t="s">
        <v>29</v>
      </c>
      <c r="K650" s="4">
        <v>44301</v>
      </c>
      <c r="L650" s="2"/>
      <c r="M650">
        <f t="shared" si="20"/>
        <v>5</v>
      </c>
      <c r="N650">
        <f t="shared" si="21"/>
        <v>5</v>
      </c>
    </row>
    <row r="651" spans="2:14" x14ac:dyDescent="0.3">
      <c r="B651" s="22">
        <v>44285</v>
      </c>
      <c r="C651" s="13" t="s">
        <v>96</v>
      </c>
      <c r="D651" s="2" t="s">
        <v>104</v>
      </c>
      <c r="E651" s="2" t="s">
        <v>1213</v>
      </c>
      <c r="F651" s="25" t="s">
        <v>1214</v>
      </c>
      <c r="G651" s="1">
        <v>1400</v>
      </c>
      <c r="H651" s="2" t="s">
        <v>89</v>
      </c>
      <c r="I651" s="23">
        <v>153466</v>
      </c>
      <c r="J651" s="19" t="s">
        <v>118</v>
      </c>
      <c r="K651" s="4">
        <v>44301</v>
      </c>
      <c r="L651" s="2"/>
      <c r="M651">
        <f t="shared" si="20"/>
        <v>33</v>
      </c>
      <c r="N651">
        <f t="shared" si="21"/>
        <v>5</v>
      </c>
    </row>
    <row r="652" spans="2:14" x14ac:dyDescent="0.3">
      <c r="B652" s="22">
        <v>44274</v>
      </c>
      <c r="C652" s="28" t="s">
        <v>11</v>
      </c>
      <c r="D652" s="2" t="s">
        <v>26</v>
      </c>
      <c r="E652" s="2" t="s">
        <v>1215</v>
      </c>
      <c r="F652" s="25" t="s">
        <v>1216</v>
      </c>
      <c r="G652" s="1">
        <v>162.84</v>
      </c>
      <c r="H652" s="2" t="s">
        <v>308</v>
      </c>
      <c r="I652" s="23">
        <v>290181</v>
      </c>
      <c r="J652" s="2" t="s">
        <v>90</v>
      </c>
      <c r="K652" s="5" t="s">
        <v>445</v>
      </c>
      <c r="L652" s="2"/>
      <c r="M652">
        <f t="shared" si="20"/>
        <v>41</v>
      </c>
      <c r="N652">
        <f t="shared" si="21"/>
        <v>1</v>
      </c>
    </row>
    <row r="653" spans="2:14" x14ac:dyDescent="0.3">
      <c r="B653" s="22">
        <v>44275</v>
      </c>
      <c r="C653" s="28" t="s">
        <v>11</v>
      </c>
      <c r="D653" s="2" t="s">
        <v>6</v>
      </c>
      <c r="E653" s="2" t="s">
        <v>1217</v>
      </c>
      <c r="F653" s="25" t="s">
        <v>1218</v>
      </c>
      <c r="G653" s="1">
        <v>1250.04</v>
      </c>
      <c r="H653" s="2" t="s">
        <v>308</v>
      </c>
      <c r="I653" s="23">
        <v>290185</v>
      </c>
      <c r="J653" s="2" t="s">
        <v>52</v>
      </c>
      <c r="K653" s="4">
        <v>44300</v>
      </c>
      <c r="L653" s="2"/>
      <c r="M653">
        <f t="shared" si="20"/>
        <v>31</v>
      </c>
      <c r="N653">
        <f t="shared" si="21"/>
        <v>6</v>
      </c>
    </row>
    <row r="654" spans="2:14" x14ac:dyDescent="0.3">
      <c r="B654" s="22">
        <v>44275</v>
      </c>
      <c r="C654" s="28" t="s">
        <v>11</v>
      </c>
      <c r="D654" s="2" t="s">
        <v>6</v>
      </c>
      <c r="E654" s="2" t="s">
        <v>1219</v>
      </c>
      <c r="F654" s="25" t="s">
        <v>1220</v>
      </c>
      <c r="G654" s="1">
        <v>17100.3</v>
      </c>
      <c r="H654" s="2" t="s">
        <v>115</v>
      </c>
      <c r="I654" s="23">
        <v>129942</v>
      </c>
      <c r="J654" s="2" t="s">
        <v>9</v>
      </c>
      <c r="K654" s="4">
        <v>44300</v>
      </c>
      <c r="L654" s="2" t="s">
        <v>1221</v>
      </c>
      <c r="M654">
        <f t="shared" si="20"/>
        <v>10</v>
      </c>
      <c r="N654">
        <f t="shared" si="21"/>
        <v>6</v>
      </c>
    </row>
    <row r="655" spans="2:14" x14ac:dyDescent="0.3">
      <c r="B655" s="22">
        <v>44275</v>
      </c>
      <c r="C655" s="5" t="s">
        <v>25</v>
      </c>
      <c r="D655" s="2" t="s">
        <v>871</v>
      </c>
      <c r="E655" s="2" t="s">
        <v>1222</v>
      </c>
      <c r="F655" s="25" t="s">
        <v>1223</v>
      </c>
      <c r="G655" s="1">
        <v>5205</v>
      </c>
      <c r="H655" s="2" t="s">
        <v>58</v>
      </c>
      <c r="I655" s="15">
        <v>0</v>
      </c>
      <c r="J655" s="2" t="s">
        <v>58</v>
      </c>
      <c r="K655" s="4">
        <v>44300</v>
      </c>
      <c r="L655" s="2"/>
      <c r="M655">
        <f t="shared" si="20"/>
        <v>7</v>
      </c>
      <c r="N655">
        <f t="shared" si="21"/>
        <v>18</v>
      </c>
    </row>
    <row r="656" spans="2:14" x14ac:dyDescent="0.3">
      <c r="B656" s="22">
        <v>44281</v>
      </c>
      <c r="C656" s="28" t="s">
        <v>11</v>
      </c>
      <c r="D656" s="2" t="s">
        <v>26</v>
      </c>
      <c r="E656" s="2" t="s">
        <v>1224</v>
      </c>
      <c r="F656" s="25" t="s">
        <v>1225</v>
      </c>
      <c r="G656" s="1">
        <v>16084.36</v>
      </c>
      <c r="H656" s="2" t="s">
        <v>474</v>
      </c>
      <c r="I656" s="23">
        <v>68026</v>
      </c>
      <c r="J656" s="2" t="s">
        <v>29</v>
      </c>
      <c r="K656" s="4">
        <v>44300</v>
      </c>
      <c r="L656" s="2"/>
      <c r="M656">
        <f t="shared" si="20"/>
        <v>5</v>
      </c>
      <c r="N656">
        <f t="shared" si="21"/>
        <v>1</v>
      </c>
    </row>
    <row r="657" spans="2:14" x14ac:dyDescent="0.3">
      <c r="B657" s="22">
        <v>44284</v>
      </c>
      <c r="C657" s="28" t="s">
        <v>11</v>
      </c>
      <c r="D657" s="2" t="s">
        <v>26</v>
      </c>
      <c r="E657" s="2" t="s">
        <v>46</v>
      </c>
      <c r="F657" s="25" t="s">
        <v>1226</v>
      </c>
      <c r="G657" s="1">
        <v>8501.5499999999993</v>
      </c>
      <c r="H657" s="2" t="s">
        <v>111</v>
      </c>
      <c r="I657" s="23">
        <v>229200</v>
      </c>
      <c r="J657" s="2" t="s">
        <v>48</v>
      </c>
      <c r="K657" s="4">
        <v>44300</v>
      </c>
      <c r="L657" s="2"/>
      <c r="M657">
        <f t="shared" si="20"/>
        <v>18</v>
      </c>
      <c r="N657">
        <f t="shared" si="21"/>
        <v>1</v>
      </c>
    </row>
    <row r="658" spans="2:14" x14ac:dyDescent="0.3">
      <c r="B658" s="22">
        <v>44285</v>
      </c>
      <c r="C658" s="28" t="s">
        <v>11</v>
      </c>
      <c r="D658" s="2" t="s">
        <v>26</v>
      </c>
      <c r="E658" s="2" t="s">
        <v>1227</v>
      </c>
      <c r="F658" s="25" t="s">
        <v>1228</v>
      </c>
      <c r="G658" s="1">
        <v>5536.56</v>
      </c>
      <c r="H658" s="2" t="s">
        <v>474</v>
      </c>
      <c r="I658" s="23">
        <v>68026</v>
      </c>
      <c r="J658" s="2" t="s">
        <v>57</v>
      </c>
      <c r="K658" s="4">
        <v>44300</v>
      </c>
      <c r="L658" s="2"/>
      <c r="M658">
        <f t="shared" si="20"/>
        <v>3</v>
      </c>
      <c r="N658">
        <f t="shared" si="21"/>
        <v>1</v>
      </c>
    </row>
    <row r="659" spans="2:14" x14ac:dyDescent="0.3">
      <c r="B659" s="22">
        <v>44261</v>
      </c>
      <c r="C659" s="13" t="s">
        <v>96</v>
      </c>
      <c r="D659" s="5" t="s">
        <v>64</v>
      </c>
      <c r="E659" s="2" t="s">
        <v>1229</v>
      </c>
      <c r="F659" s="14" t="s">
        <v>1027</v>
      </c>
      <c r="G659" s="1">
        <v>3000</v>
      </c>
      <c r="H659" s="2" t="s">
        <v>95</v>
      </c>
      <c r="I659" s="23">
        <v>218508</v>
      </c>
      <c r="J659" s="2" t="s">
        <v>5</v>
      </c>
      <c r="K659" s="36">
        <v>44316</v>
      </c>
      <c r="L659" s="2"/>
      <c r="M659">
        <f t="shared" si="20"/>
        <v>12</v>
      </c>
      <c r="N659">
        <f t="shared" si="21"/>
        <v>4</v>
      </c>
    </row>
    <row r="660" spans="2:14" x14ac:dyDescent="0.3">
      <c r="B660" s="22">
        <v>44243</v>
      </c>
      <c r="C660" s="13" t="s">
        <v>96</v>
      </c>
      <c r="D660" s="28" t="s">
        <v>1230</v>
      </c>
      <c r="E660" s="2" t="s">
        <v>1231</v>
      </c>
      <c r="F660" s="14" t="s">
        <v>1232</v>
      </c>
      <c r="G660" s="1">
        <v>162.94999999999999</v>
      </c>
      <c r="H660" s="2" t="s">
        <v>95</v>
      </c>
      <c r="I660" s="23">
        <v>218508</v>
      </c>
      <c r="J660" s="2" t="s">
        <v>90</v>
      </c>
      <c r="K660" s="36">
        <v>44316</v>
      </c>
      <c r="L660" s="2"/>
      <c r="M660">
        <f t="shared" si="20"/>
        <v>41</v>
      </c>
      <c r="N660">
        <f t="shared" si="21"/>
        <v>38</v>
      </c>
    </row>
    <row r="661" spans="2:14" x14ac:dyDescent="0.3">
      <c r="B661" s="22">
        <v>44261</v>
      </c>
      <c r="C661" s="13" t="s">
        <v>96</v>
      </c>
      <c r="D661" s="28" t="s">
        <v>64</v>
      </c>
      <c r="E661" s="2" t="s">
        <v>1233</v>
      </c>
      <c r="F661" s="14" t="s">
        <v>1234</v>
      </c>
      <c r="G661" s="1">
        <v>359.95</v>
      </c>
      <c r="H661" s="2" t="s">
        <v>95</v>
      </c>
      <c r="I661" s="23">
        <v>218508</v>
      </c>
      <c r="J661" s="2" t="s">
        <v>90</v>
      </c>
      <c r="K661" s="36">
        <v>44316</v>
      </c>
      <c r="L661" s="2"/>
      <c r="M661">
        <f t="shared" si="20"/>
        <v>41</v>
      </c>
      <c r="N661">
        <f t="shared" si="21"/>
        <v>4</v>
      </c>
    </row>
    <row r="662" spans="2:14" x14ac:dyDescent="0.3">
      <c r="B662" s="22">
        <v>44261</v>
      </c>
      <c r="C662" s="13" t="s">
        <v>96</v>
      </c>
      <c r="D662" s="28" t="s">
        <v>64</v>
      </c>
      <c r="E662" s="2" t="s">
        <v>1235</v>
      </c>
      <c r="F662" s="14" t="s">
        <v>1236</v>
      </c>
      <c r="G662" s="1">
        <v>2439.15</v>
      </c>
      <c r="H662" s="2" t="s">
        <v>95</v>
      </c>
      <c r="I662" s="23">
        <v>218508</v>
      </c>
      <c r="J662" s="2" t="s">
        <v>121</v>
      </c>
      <c r="K662" s="36">
        <v>44316</v>
      </c>
      <c r="L662" s="2"/>
      <c r="M662">
        <f t="shared" si="20"/>
        <v>39</v>
      </c>
      <c r="N662">
        <f t="shared" si="21"/>
        <v>4</v>
      </c>
    </row>
    <row r="663" spans="2:14" x14ac:dyDescent="0.3">
      <c r="B663" s="22">
        <v>44243</v>
      </c>
      <c r="C663" s="13" t="s">
        <v>96</v>
      </c>
      <c r="D663" s="28" t="s">
        <v>1237</v>
      </c>
      <c r="E663" s="2" t="s">
        <v>1238</v>
      </c>
      <c r="F663" s="14" t="s">
        <v>1239</v>
      </c>
      <c r="G663" s="1">
        <v>40.25</v>
      </c>
      <c r="H663" s="2" t="s">
        <v>95</v>
      </c>
      <c r="I663" s="23">
        <v>218508</v>
      </c>
      <c r="J663" s="2" t="s">
        <v>90</v>
      </c>
      <c r="K663" s="36">
        <v>44316</v>
      </c>
      <c r="L663" s="2"/>
      <c r="M663">
        <f t="shared" si="20"/>
        <v>41</v>
      </c>
      <c r="N663">
        <f t="shared" si="21"/>
        <v>60</v>
      </c>
    </row>
    <row r="664" spans="2:14" x14ac:dyDescent="0.3">
      <c r="B664" s="22">
        <v>44282</v>
      </c>
      <c r="C664" s="13" t="s">
        <v>96</v>
      </c>
      <c r="D664" s="28" t="s">
        <v>1240</v>
      </c>
      <c r="E664" s="2" t="s">
        <v>1241</v>
      </c>
      <c r="F664" s="14" t="s">
        <v>1242</v>
      </c>
      <c r="G664" s="1">
        <v>50.01</v>
      </c>
      <c r="H664" s="2" t="s">
        <v>474</v>
      </c>
      <c r="I664" s="23">
        <v>68026</v>
      </c>
      <c r="J664" s="2" t="s">
        <v>90</v>
      </c>
      <c r="K664" s="36">
        <v>44316</v>
      </c>
      <c r="L664" s="2"/>
      <c r="M664">
        <f t="shared" si="20"/>
        <v>41</v>
      </c>
      <c r="N664">
        <f t="shared" si="21"/>
        <v>20</v>
      </c>
    </row>
    <row r="665" spans="2:14" x14ac:dyDescent="0.3">
      <c r="B665" s="22">
        <v>44294</v>
      </c>
      <c r="C665" s="13" t="s">
        <v>96</v>
      </c>
      <c r="D665" s="5" t="s">
        <v>64</v>
      </c>
      <c r="E665" s="2" t="s">
        <v>1243</v>
      </c>
      <c r="F665" s="14" t="s">
        <v>1244</v>
      </c>
      <c r="G665" s="1">
        <v>7200</v>
      </c>
      <c r="H665" s="2" t="s">
        <v>474</v>
      </c>
      <c r="I665" s="23">
        <v>68026</v>
      </c>
      <c r="J665" s="2" t="s">
        <v>5</v>
      </c>
      <c r="K665" s="36">
        <v>44316</v>
      </c>
      <c r="L665" s="2"/>
      <c r="M665">
        <f t="shared" si="20"/>
        <v>12</v>
      </c>
      <c r="N665">
        <f t="shared" si="21"/>
        <v>4</v>
      </c>
    </row>
    <row r="666" spans="2:14" ht="28.8" x14ac:dyDescent="0.3">
      <c r="B666" s="22">
        <v>44294</v>
      </c>
      <c r="C666" s="13" t="s">
        <v>96</v>
      </c>
      <c r="D666" s="28" t="s">
        <v>64</v>
      </c>
      <c r="E666" s="2" t="s">
        <v>1245</v>
      </c>
      <c r="F666" s="14" t="s">
        <v>1246</v>
      </c>
      <c r="G666" s="1">
        <v>952.2</v>
      </c>
      <c r="H666" s="2" t="s">
        <v>474</v>
      </c>
      <c r="I666" s="23">
        <v>68026</v>
      </c>
      <c r="J666" s="2" t="s">
        <v>90</v>
      </c>
      <c r="K666" s="36">
        <v>44316</v>
      </c>
      <c r="L666" s="2"/>
      <c r="M666">
        <f t="shared" si="20"/>
        <v>41</v>
      </c>
      <c r="N666">
        <f t="shared" si="21"/>
        <v>4</v>
      </c>
    </row>
    <row r="667" spans="2:14" x14ac:dyDescent="0.3">
      <c r="B667" s="22">
        <v>44292</v>
      </c>
      <c r="C667" s="28" t="s">
        <v>11</v>
      </c>
      <c r="D667" s="2" t="s">
        <v>26</v>
      </c>
      <c r="E667" s="2" t="s">
        <v>1247</v>
      </c>
      <c r="F667" s="25" t="s">
        <v>1248</v>
      </c>
      <c r="G667" s="1">
        <v>10144.84</v>
      </c>
      <c r="H667" s="2" t="s">
        <v>474</v>
      </c>
      <c r="I667" s="23">
        <v>68026</v>
      </c>
      <c r="J667" s="2" t="s">
        <v>59</v>
      </c>
      <c r="K667" s="4">
        <v>44321</v>
      </c>
      <c r="L667" s="2"/>
      <c r="M667">
        <f t="shared" si="20"/>
        <v>8</v>
      </c>
      <c r="N667">
        <f t="shared" si="21"/>
        <v>1</v>
      </c>
    </row>
    <row r="668" spans="2:14" x14ac:dyDescent="0.3">
      <c r="B668" s="22">
        <v>44292</v>
      </c>
      <c r="C668" s="28" t="s">
        <v>11</v>
      </c>
      <c r="D668" s="13" t="s">
        <v>26</v>
      </c>
      <c r="E668" s="2" t="s">
        <v>1249</v>
      </c>
      <c r="F668" s="14" t="s">
        <v>1250</v>
      </c>
      <c r="G668" s="1">
        <v>17921.599999999999</v>
      </c>
      <c r="H668" s="2" t="s">
        <v>387</v>
      </c>
      <c r="I668" s="15">
        <v>0</v>
      </c>
      <c r="J668" s="2" t="s">
        <v>109</v>
      </c>
      <c r="K668" s="4">
        <v>44321</v>
      </c>
      <c r="L668" s="2"/>
      <c r="M668">
        <f t="shared" si="20"/>
        <v>11</v>
      </c>
      <c r="N668">
        <f t="shared" si="21"/>
        <v>1</v>
      </c>
    </row>
    <row r="669" spans="2:14" x14ac:dyDescent="0.3">
      <c r="B669" s="22">
        <v>44298</v>
      </c>
      <c r="C669" s="13" t="s">
        <v>96</v>
      </c>
      <c r="D669" s="5" t="s">
        <v>64</v>
      </c>
      <c r="E669" s="2" t="s">
        <v>1251</v>
      </c>
      <c r="F669" s="14" t="s">
        <v>916</v>
      </c>
      <c r="G669" s="1">
        <v>900</v>
      </c>
      <c r="H669" s="2" t="s">
        <v>527</v>
      </c>
      <c r="I669" s="23">
        <v>66325</v>
      </c>
      <c r="J669" s="2" t="s">
        <v>5</v>
      </c>
      <c r="K669" s="36">
        <v>44335</v>
      </c>
      <c r="L669" s="2"/>
      <c r="M669">
        <f t="shared" si="20"/>
        <v>12</v>
      </c>
      <c r="N669">
        <f t="shared" si="21"/>
        <v>4</v>
      </c>
    </row>
    <row r="670" spans="2:14" x14ac:dyDescent="0.3">
      <c r="B670" s="22">
        <v>44298</v>
      </c>
      <c r="C670" s="13" t="s">
        <v>96</v>
      </c>
      <c r="D670" s="28" t="s">
        <v>64</v>
      </c>
      <c r="E670" s="2" t="s">
        <v>1252</v>
      </c>
      <c r="F670" s="14" t="s">
        <v>1253</v>
      </c>
      <c r="G670" s="1">
        <v>2165.4499999999998</v>
      </c>
      <c r="H670" s="2" t="s">
        <v>527</v>
      </c>
      <c r="I670" s="23">
        <v>66325</v>
      </c>
      <c r="J670" s="2" t="s">
        <v>109</v>
      </c>
      <c r="K670" s="36">
        <v>44335</v>
      </c>
      <c r="L670" s="2"/>
      <c r="M670">
        <f t="shared" si="20"/>
        <v>11</v>
      </c>
      <c r="N670">
        <f t="shared" si="21"/>
        <v>4</v>
      </c>
    </row>
    <row r="671" spans="2:14" x14ac:dyDescent="0.3">
      <c r="B671" s="22">
        <v>44300</v>
      </c>
      <c r="C671" s="13" t="s">
        <v>96</v>
      </c>
      <c r="D671" s="5" t="s">
        <v>64</v>
      </c>
      <c r="E671" s="2" t="s">
        <v>1254</v>
      </c>
      <c r="F671" s="14" t="s">
        <v>905</v>
      </c>
      <c r="G671" s="1">
        <v>1300</v>
      </c>
      <c r="H671" s="2" t="s">
        <v>197</v>
      </c>
      <c r="I671" s="23">
        <v>72700</v>
      </c>
      <c r="J671" s="2" t="s">
        <v>5</v>
      </c>
      <c r="K671" s="36">
        <v>44335</v>
      </c>
      <c r="L671" s="2"/>
      <c r="M671">
        <f t="shared" si="20"/>
        <v>12</v>
      </c>
      <c r="N671">
        <f t="shared" si="21"/>
        <v>4</v>
      </c>
    </row>
    <row r="672" spans="2:14" x14ac:dyDescent="0.3">
      <c r="B672" s="22">
        <v>44300</v>
      </c>
      <c r="C672" s="13" t="s">
        <v>96</v>
      </c>
      <c r="D672" s="28" t="s">
        <v>64</v>
      </c>
      <c r="E672" s="2" t="s">
        <v>1255</v>
      </c>
      <c r="F672" s="14" t="s">
        <v>1256</v>
      </c>
      <c r="G672" s="1">
        <v>1406.45</v>
      </c>
      <c r="H672" s="2" t="s">
        <v>197</v>
      </c>
      <c r="I672" s="23">
        <v>72700</v>
      </c>
      <c r="J672" s="2" t="s">
        <v>109</v>
      </c>
      <c r="K672" s="36">
        <v>44335</v>
      </c>
      <c r="L672" s="2"/>
      <c r="M672">
        <f t="shared" si="20"/>
        <v>11</v>
      </c>
      <c r="N672">
        <f t="shared" si="21"/>
        <v>4</v>
      </c>
    </row>
    <row r="673" spans="2:14" x14ac:dyDescent="0.3">
      <c r="B673" s="22">
        <v>44299</v>
      </c>
      <c r="C673" s="13" t="s">
        <v>96</v>
      </c>
      <c r="D673" s="28" t="s">
        <v>899</v>
      </c>
      <c r="E673" s="2" t="s">
        <v>1257</v>
      </c>
      <c r="F673" s="14" t="s">
        <v>1258</v>
      </c>
      <c r="G673" s="1">
        <v>531</v>
      </c>
      <c r="H673" s="2" t="s">
        <v>197</v>
      </c>
      <c r="I673" s="23">
        <v>72700</v>
      </c>
      <c r="J673" s="2" t="s">
        <v>29</v>
      </c>
      <c r="K673" s="36">
        <v>44335</v>
      </c>
      <c r="L673" s="2"/>
      <c r="M673">
        <f t="shared" si="20"/>
        <v>5</v>
      </c>
      <c r="N673">
        <f t="shared" si="21"/>
        <v>12</v>
      </c>
    </row>
    <row r="674" spans="2:14" x14ac:dyDescent="0.3">
      <c r="B674" s="22">
        <v>44300</v>
      </c>
      <c r="C674" s="28" t="s">
        <v>11</v>
      </c>
      <c r="D674" s="2" t="s">
        <v>983</v>
      </c>
      <c r="E674" s="2" t="s">
        <v>1259</v>
      </c>
      <c r="F674" s="25" t="s">
        <v>1260</v>
      </c>
      <c r="G674" s="1">
        <v>1007.2</v>
      </c>
      <c r="H674" s="2" t="s">
        <v>181</v>
      </c>
      <c r="I674" s="23">
        <v>214594</v>
      </c>
      <c r="J674" s="2" t="s">
        <v>38</v>
      </c>
      <c r="K674" s="4">
        <v>44321</v>
      </c>
      <c r="L674" s="2"/>
      <c r="M674">
        <f t="shared" si="20"/>
        <v>4</v>
      </c>
      <c r="N674">
        <f t="shared" si="21"/>
        <v>80</v>
      </c>
    </row>
    <row r="675" spans="2:14" x14ac:dyDescent="0.3">
      <c r="B675" s="22">
        <v>44301</v>
      </c>
      <c r="C675" s="5" t="s">
        <v>25</v>
      </c>
      <c r="D675" s="2" t="s">
        <v>12</v>
      </c>
      <c r="E675" s="2" t="s">
        <v>1261</v>
      </c>
      <c r="F675" s="25" t="s">
        <v>1262</v>
      </c>
      <c r="G675" s="1">
        <v>1150</v>
      </c>
      <c r="H675" s="2" t="s">
        <v>115</v>
      </c>
      <c r="I675" s="18">
        <v>0</v>
      </c>
      <c r="J675" s="2" t="s">
        <v>99</v>
      </c>
      <c r="K675" s="36">
        <v>44333</v>
      </c>
      <c r="L675" s="2" t="s">
        <v>1263</v>
      </c>
      <c r="M675">
        <f t="shared" si="20"/>
        <v>35</v>
      </c>
      <c r="N675">
        <f t="shared" si="21"/>
        <v>3</v>
      </c>
    </row>
    <row r="676" spans="2:14" x14ac:dyDescent="0.3">
      <c r="B676" s="22">
        <v>44307</v>
      </c>
      <c r="C676" s="28" t="s">
        <v>11</v>
      </c>
      <c r="D676" s="2" t="s">
        <v>6</v>
      </c>
      <c r="E676" s="2" t="s">
        <v>1264</v>
      </c>
      <c r="F676" s="25" t="s">
        <v>1220</v>
      </c>
      <c r="G676" s="1">
        <v>16800.03</v>
      </c>
      <c r="H676" s="2" t="s">
        <v>130</v>
      </c>
      <c r="I676" s="23">
        <v>230500</v>
      </c>
      <c r="J676" s="2" t="s">
        <v>9</v>
      </c>
      <c r="K676" s="4">
        <v>44321</v>
      </c>
      <c r="L676" s="2"/>
      <c r="M676">
        <f t="shared" si="20"/>
        <v>10</v>
      </c>
      <c r="N676">
        <f t="shared" si="21"/>
        <v>6</v>
      </c>
    </row>
    <row r="677" spans="2:14" x14ac:dyDescent="0.3">
      <c r="B677" s="12">
        <v>44308</v>
      </c>
      <c r="C677" s="28" t="s">
        <v>11</v>
      </c>
      <c r="D677" s="13" t="s">
        <v>68</v>
      </c>
      <c r="E677" s="2" t="s">
        <v>1265</v>
      </c>
      <c r="F677" s="25" t="s">
        <v>1266</v>
      </c>
      <c r="G677" s="1">
        <v>2382.0100000000002</v>
      </c>
      <c r="H677" s="2" t="s">
        <v>58</v>
      </c>
      <c r="I677" s="15">
        <v>0</v>
      </c>
      <c r="J677" s="2" t="s">
        <v>58</v>
      </c>
      <c r="K677" s="4">
        <v>44321</v>
      </c>
      <c r="L677" s="2"/>
      <c r="M677">
        <f t="shared" si="20"/>
        <v>7</v>
      </c>
      <c r="N677">
        <f t="shared" si="21"/>
        <v>14</v>
      </c>
    </row>
    <row r="678" spans="2:14" x14ac:dyDescent="0.3">
      <c r="B678" s="12">
        <v>44308</v>
      </c>
      <c r="C678" s="28" t="s">
        <v>11</v>
      </c>
      <c r="D678" s="2" t="s">
        <v>153</v>
      </c>
      <c r="E678" s="2" t="s">
        <v>1267</v>
      </c>
      <c r="F678" s="25" t="s">
        <v>349</v>
      </c>
      <c r="G678" s="1">
        <v>1022.7</v>
      </c>
      <c r="H678" s="2" t="s">
        <v>115</v>
      </c>
      <c r="I678" s="23">
        <v>130014</v>
      </c>
      <c r="J678" s="2" t="s">
        <v>38</v>
      </c>
      <c r="K678" s="4">
        <v>44321</v>
      </c>
      <c r="L678" s="2"/>
      <c r="M678">
        <f t="shared" si="20"/>
        <v>4</v>
      </c>
      <c r="N678">
        <f t="shared" si="21"/>
        <v>83</v>
      </c>
    </row>
    <row r="679" spans="2:14" x14ac:dyDescent="0.3">
      <c r="B679" s="12">
        <v>44308</v>
      </c>
      <c r="C679" s="28" t="s">
        <v>11</v>
      </c>
      <c r="D679" s="2" t="s">
        <v>1268</v>
      </c>
      <c r="E679" s="2" t="s">
        <v>1269</v>
      </c>
      <c r="F679" s="25" t="s">
        <v>411</v>
      </c>
      <c r="G679" s="1">
        <v>1000.1</v>
      </c>
      <c r="H679" s="2" t="s">
        <v>130</v>
      </c>
      <c r="I679" s="23">
        <v>230277</v>
      </c>
      <c r="J679" s="2" t="s">
        <v>38</v>
      </c>
      <c r="K679" s="4">
        <v>44321</v>
      </c>
      <c r="L679" s="2"/>
      <c r="M679">
        <f t="shared" si="20"/>
        <v>4</v>
      </c>
      <c r="N679">
        <f t="shared" si="21"/>
        <v>84</v>
      </c>
    </row>
    <row r="680" spans="2:14" x14ac:dyDescent="0.3">
      <c r="B680" s="12">
        <v>44308</v>
      </c>
      <c r="C680" s="28" t="s">
        <v>11</v>
      </c>
      <c r="D680" s="2" t="s">
        <v>26</v>
      </c>
      <c r="E680" s="2" t="s">
        <v>1270</v>
      </c>
      <c r="F680" s="25" t="s">
        <v>1271</v>
      </c>
      <c r="G680" s="1">
        <v>4854.1499999999996</v>
      </c>
      <c r="H680" s="2" t="s">
        <v>139</v>
      </c>
      <c r="I680" s="23">
        <v>201302</v>
      </c>
      <c r="J680" s="2" t="s">
        <v>63</v>
      </c>
      <c r="K680" s="4">
        <v>44321</v>
      </c>
      <c r="L680" s="2"/>
      <c r="M680">
        <f t="shared" si="20"/>
        <v>16</v>
      </c>
      <c r="N680">
        <f t="shared" si="21"/>
        <v>1</v>
      </c>
    </row>
    <row r="681" spans="2:14" x14ac:dyDescent="0.3">
      <c r="B681" s="22">
        <v>44309</v>
      </c>
      <c r="C681" s="13" t="s">
        <v>96</v>
      </c>
      <c r="D681" s="2" t="s">
        <v>104</v>
      </c>
      <c r="E681" s="2" t="s">
        <v>1272</v>
      </c>
      <c r="F681" s="25" t="s">
        <v>1039</v>
      </c>
      <c r="G681" s="1">
        <v>750</v>
      </c>
      <c r="H681" s="2" t="s">
        <v>139</v>
      </c>
      <c r="I681" s="23">
        <v>201302</v>
      </c>
      <c r="J681" s="2" t="s">
        <v>90</v>
      </c>
      <c r="K681" s="36">
        <v>44322</v>
      </c>
      <c r="L681" s="2"/>
      <c r="M681">
        <f t="shared" si="20"/>
        <v>41</v>
      </c>
      <c r="N681">
        <f t="shared" si="21"/>
        <v>5</v>
      </c>
    </row>
    <row r="682" spans="2:14" ht="28.8" x14ac:dyDescent="0.3">
      <c r="B682" s="22">
        <v>44310</v>
      </c>
      <c r="C682" s="13" t="s">
        <v>96</v>
      </c>
      <c r="D682" s="28" t="s">
        <v>64</v>
      </c>
      <c r="E682" s="2" t="s">
        <v>1273</v>
      </c>
      <c r="F682" s="14" t="s">
        <v>1274</v>
      </c>
      <c r="G682" s="1">
        <v>4640.25</v>
      </c>
      <c r="H682" s="2" t="s">
        <v>1030</v>
      </c>
      <c r="I682" s="23">
        <v>91416</v>
      </c>
      <c r="J682" s="2" t="s">
        <v>29</v>
      </c>
      <c r="K682" s="36">
        <v>44335</v>
      </c>
      <c r="L682" s="2"/>
      <c r="M682">
        <f t="shared" si="20"/>
        <v>5</v>
      </c>
      <c r="N682">
        <f t="shared" si="21"/>
        <v>4</v>
      </c>
    </row>
    <row r="683" spans="2:14" x14ac:dyDescent="0.3">
      <c r="B683" s="22">
        <v>44310</v>
      </c>
      <c r="C683" s="13" t="s">
        <v>96</v>
      </c>
      <c r="D683" s="5" t="s">
        <v>64</v>
      </c>
      <c r="E683" s="2" t="s">
        <v>1275</v>
      </c>
      <c r="F683" s="14" t="s">
        <v>1029</v>
      </c>
      <c r="G683" s="1">
        <v>2800</v>
      </c>
      <c r="H683" s="2" t="s">
        <v>1030</v>
      </c>
      <c r="I683" s="23">
        <v>91416</v>
      </c>
      <c r="J683" s="2" t="s">
        <v>5</v>
      </c>
      <c r="K683" s="36">
        <v>44335</v>
      </c>
      <c r="L683" s="2"/>
      <c r="M683">
        <f t="shared" si="20"/>
        <v>12</v>
      </c>
      <c r="N683">
        <f t="shared" si="21"/>
        <v>4</v>
      </c>
    </row>
    <row r="684" spans="2:14" x14ac:dyDescent="0.3">
      <c r="B684" s="22">
        <v>44312</v>
      </c>
      <c r="C684" s="2" t="s">
        <v>25</v>
      </c>
      <c r="D684" s="13" t="s">
        <v>1276</v>
      </c>
      <c r="E684" s="2" t="s">
        <v>1277</v>
      </c>
      <c r="F684" s="25" t="s">
        <v>1278</v>
      </c>
      <c r="G684" s="1">
        <f>899.95*6</f>
        <v>5399.7000000000007</v>
      </c>
      <c r="H684" s="2" t="s">
        <v>58</v>
      </c>
      <c r="I684" s="15">
        <v>0</v>
      </c>
      <c r="J684" s="2" t="s">
        <v>58</v>
      </c>
      <c r="K684" s="4">
        <v>44321</v>
      </c>
      <c r="L684" s="2"/>
      <c r="M684">
        <f t="shared" si="20"/>
        <v>7</v>
      </c>
      <c r="N684">
        <f t="shared" si="21"/>
        <v>61</v>
      </c>
    </row>
    <row r="685" spans="2:14" x14ac:dyDescent="0.3">
      <c r="B685" s="22">
        <v>44312</v>
      </c>
      <c r="C685" s="5" t="s">
        <v>25</v>
      </c>
      <c r="D685" s="2" t="s">
        <v>12</v>
      </c>
      <c r="E685" s="2" t="s">
        <v>1261</v>
      </c>
      <c r="F685" s="25" t="s">
        <v>1279</v>
      </c>
      <c r="G685" s="1">
        <v>3657</v>
      </c>
      <c r="H685" s="2" t="s">
        <v>101</v>
      </c>
      <c r="I685" s="23">
        <v>224527</v>
      </c>
      <c r="J685" s="2" t="s">
        <v>29</v>
      </c>
      <c r="K685" s="36">
        <v>44333</v>
      </c>
      <c r="L685" s="2" t="s">
        <v>1263</v>
      </c>
      <c r="M685">
        <f t="shared" si="20"/>
        <v>5</v>
      </c>
      <c r="N685">
        <f t="shared" si="21"/>
        <v>3</v>
      </c>
    </row>
    <row r="686" spans="2:14" x14ac:dyDescent="0.3">
      <c r="B686" s="22">
        <v>44313</v>
      </c>
      <c r="C686" s="5" t="s">
        <v>25</v>
      </c>
      <c r="D686" s="2" t="s">
        <v>12</v>
      </c>
      <c r="E686" s="2" t="s">
        <v>1261</v>
      </c>
      <c r="F686" s="25" t="s">
        <v>1280</v>
      </c>
      <c r="G686" s="1">
        <v>920</v>
      </c>
      <c r="H686" s="2" t="s">
        <v>101</v>
      </c>
      <c r="I686" s="23">
        <v>224527</v>
      </c>
      <c r="J686" s="2" t="s">
        <v>103</v>
      </c>
      <c r="K686" s="36">
        <v>44333</v>
      </c>
      <c r="L686" s="2" t="s">
        <v>1263</v>
      </c>
      <c r="M686">
        <f t="shared" si="20"/>
        <v>6</v>
      </c>
      <c r="N686">
        <f t="shared" si="21"/>
        <v>3</v>
      </c>
    </row>
    <row r="687" spans="2:14" x14ac:dyDescent="0.3">
      <c r="B687" s="22">
        <v>44313</v>
      </c>
      <c r="C687" s="13" t="s">
        <v>96</v>
      </c>
      <c r="D687" s="2" t="s">
        <v>104</v>
      </c>
      <c r="E687" s="2" t="s">
        <v>1281</v>
      </c>
      <c r="F687" s="25" t="s">
        <v>1282</v>
      </c>
      <c r="G687" s="1">
        <v>1850</v>
      </c>
      <c r="H687" s="2" t="s">
        <v>101</v>
      </c>
      <c r="I687" s="23">
        <v>224527</v>
      </c>
      <c r="J687" s="2" t="s">
        <v>41</v>
      </c>
      <c r="K687" s="36">
        <v>44322</v>
      </c>
      <c r="L687" s="2"/>
      <c r="M687">
        <f t="shared" si="20"/>
        <v>19</v>
      </c>
      <c r="N687">
        <f t="shared" si="21"/>
        <v>5</v>
      </c>
    </row>
    <row r="688" spans="2:14" x14ac:dyDescent="0.3">
      <c r="B688" s="22">
        <v>44313</v>
      </c>
      <c r="C688" s="13" t="s">
        <v>96</v>
      </c>
      <c r="D688" s="2" t="s">
        <v>104</v>
      </c>
      <c r="E688" s="2" t="s">
        <v>1283</v>
      </c>
      <c r="F688" s="25" t="s">
        <v>1284</v>
      </c>
      <c r="G688" s="1">
        <v>900</v>
      </c>
      <c r="H688" s="2" t="s">
        <v>139</v>
      </c>
      <c r="I688" s="23">
        <v>201302</v>
      </c>
      <c r="J688" s="2" t="s">
        <v>90</v>
      </c>
      <c r="K688" s="36">
        <v>44322</v>
      </c>
      <c r="L688" s="2"/>
      <c r="M688">
        <f t="shared" si="20"/>
        <v>41</v>
      </c>
      <c r="N688">
        <f t="shared" si="21"/>
        <v>5</v>
      </c>
    </row>
    <row r="689" spans="2:14" x14ac:dyDescent="0.3">
      <c r="B689" s="22">
        <v>44315</v>
      </c>
      <c r="C689" s="28" t="s">
        <v>11</v>
      </c>
      <c r="D689" s="2" t="s">
        <v>6</v>
      </c>
      <c r="E689" s="2" t="s">
        <v>1285</v>
      </c>
      <c r="F689" s="25" t="s">
        <v>1286</v>
      </c>
      <c r="G689" s="1">
        <v>700.02</v>
      </c>
      <c r="H689" s="2" t="s">
        <v>95</v>
      </c>
      <c r="I689" s="23">
        <v>223629</v>
      </c>
      <c r="J689" s="2" t="s">
        <v>52</v>
      </c>
      <c r="K689" s="4">
        <v>44321</v>
      </c>
      <c r="L689" s="2"/>
      <c r="M689">
        <f t="shared" si="20"/>
        <v>31</v>
      </c>
      <c r="N689">
        <f t="shared" si="21"/>
        <v>6</v>
      </c>
    </row>
    <row r="690" spans="2:14" x14ac:dyDescent="0.3">
      <c r="B690" s="22">
        <v>44315</v>
      </c>
      <c r="C690" s="28" t="s">
        <v>11</v>
      </c>
      <c r="D690" s="2" t="s">
        <v>6</v>
      </c>
      <c r="E690" s="2" t="s">
        <v>1287</v>
      </c>
      <c r="F690" s="25" t="s">
        <v>1288</v>
      </c>
      <c r="G690" s="1">
        <v>1100.04</v>
      </c>
      <c r="H690" s="2" t="s">
        <v>101</v>
      </c>
      <c r="I690" s="23">
        <v>224547</v>
      </c>
      <c r="J690" s="2" t="s">
        <v>52</v>
      </c>
      <c r="K690" s="4">
        <v>44321</v>
      </c>
      <c r="L690" s="37" t="s">
        <v>1289</v>
      </c>
      <c r="M690">
        <f t="shared" si="20"/>
        <v>31</v>
      </c>
      <c r="N690">
        <f t="shared" si="21"/>
        <v>6</v>
      </c>
    </row>
    <row r="691" spans="2:14" ht="28.8" x14ac:dyDescent="0.3">
      <c r="B691" s="12">
        <v>44316</v>
      </c>
      <c r="C691" s="28" t="s">
        <v>11</v>
      </c>
      <c r="D691" s="2" t="s">
        <v>26</v>
      </c>
      <c r="E691" s="2" t="s">
        <v>1290</v>
      </c>
      <c r="F691" s="25" t="s">
        <v>1291</v>
      </c>
      <c r="G691" s="1">
        <v>4648.76</v>
      </c>
      <c r="H691" s="2" t="s">
        <v>130</v>
      </c>
      <c r="I691" s="23">
        <v>232130</v>
      </c>
      <c r="J691" s="2" t="s">
        <v>131</v>
      </c>
      <c r="K691" s="4">
        <v>44321</v>
      </c>
      <c r="L691" s="2"/>
      <c r="M691">
        <f t="shared" si="20"/>
        <v>15</v>
      </c>
      <c r="N691">
        <f t="shared" si="21"/>
        <v>1</v>
      </c>
    </row>
    <row r="692" spans="2:14" x14ac:dyDescent="0.3">
      <c r="B692" s="22">
        <v>44313</v>
      </c>
      <c r="C692" s="5" t="s">
        <v>25</v>
      </c>
      <c r="D692" s="2" t="s">
        <v>12</v>
      </c>
      <c r="E692" s="2" t="s">
        <v>1261</v>
      </c>
      <c r="F692" s="25" t="s">
        <v>1292</v>
      </c>
      <c r="G692" s="1">
        <v>1900</v>
      </c>
      <c r="H692" s="2" t="s">
        <v>181</v>
      </c>
      <c r="I692" s="23">
        <v>216011</v>
      </c>
      <c r="J692" s="2" t="s">
        <v>29</v>
      </c>
      <c r="K692" s="36">
        <v>44333</v>
      </c>
      <c r="L692" s="2" t="s">
        <v>1263</v>
      </c>
      <c r="M692">
        <f t="shared" si="20"/>
        <v>5</v>
      </c>
      <c r="N692">
        <f t="shared" si="21"/>
        <v>3</v>
      </c>
    </row>
    <row r="693" spans="2:14" x14ac:dyDescent="0.3">
      <c r="B693" s="12">
        <v>44320</v>
      </c>
      <c r="C693" s="28" t="s">
        <v>11</v>
      </c>
      <c r="D693" s="2" t="s">
        <v>26</v>
      </c>
      <c r="E693" s="2" t="s">
        <v>1293</v>
      </c>
      <c r="F693" s="25" t="s">
        <v>1294</v>
      </c>
      <c r="G693" s="1">
        <v>2423.2800000000002</v>
      </c>
      <c r="H693" s="2" t="s">
        <v>181</v>
      </c>
      <c r="I693" s="23">
        <v>216011</v>
      </c>
      <c r="J693" s="2" t="s">
        <v>131</v>
      </c>
      <c r="K693" s="4">
        <v>44321</v>
      </c>
      <c r="L693" s="2"/>
      <c r="M693">
        <f t="shared" si="20"/>
        <v>15</v>
      </c>
      <c r="N693">
        <f t="shared" si="21"/>
        <v>1</v>
      </c>
    </row>
    <row r="694" spans="2:14" x14ac:dyDescent="0.3">
      <c r="B694" s="22">
        <v>44287</v>
      </c>
      <c r="C694" s="13" t="s">
        <v>96</v>
      </c>
      <c r="D694" s="24" t="s">
        <v>1</v>
      </c>
      <c r="E694" s="2" t="s">
        <v>1295</v>
      </c>
      <c r="F694" s="14" t="s">
        <v>1044</v>
      </c>
      <c r="G694" s="1">
        <f>750*1.15</f>
        <v>862.49999999999989</v>
      </c>
      <c r="H694" s="2" t="s">
        <v>89</v>
      </c>
      <c r="I694" s="23">
        <v>153466</v>
      </c>
      <c r="J694" s="2" t="s">
        <v>5</v>
      </c>
      <c r="K694" s="4">
        <v>44334</v>
      </c>
      <c r="L694" s="2"/>
      <c r="M694">
        <f t="shared" si="20"/>
        <v>12</v>
      </c>
      <c r="N694">
        <f t="shared" si="21"/>
        <v>2</v>
      </c>
    </row>
    <row r="695" spans="2:14" x14ac:dyDescent="0.3">
      <c r="B695" s="22">
        <v>44293</v>
      </c>
      <c r="C695" s="13" t="s">
        <v>96</v>
      </c>
      <c r="D695" s="24" t="s">
        <v>1</v>
      </c>
      <c r="E695" s="2" t="s">
        <v>1296</v>
      </c>
      <c r="F695" s="14" t="s">
        <v>635</v>
      </c>
      <c r="G695" s="1">
        <f>1700*1.15</f>
        <v>1954.9999999999998</v>
      </c>
      <c r="H695" s="2" t="s">
        <v>111</v>
      </c>
      <c r="I695" s="23">
        <v>229211</v>
      </c>
      <c r="J695" s="2" t="s">
        <v>5</v>
      </c>
      <c r="K695" s="4">
        <v>44334</v>
      </c>
      <c r="L695" s="2"/>
      <c r="M695">
        <f t="shared" si="20"/>
        <v>12</v>
      </c>
      <c r="N695">
        <f t="shared" si="21"/>
        <v>2</v>
      </c>
    </row>
    <row r="696" spans="2:14" x14ac:dyDescent="0.3">
      <c r="B696" s="22">
        <v>44294</v>
      </c>
      <c r="C696" s="13" t="s">
        <v>96</v>
      </c>
      <c r="D696" s="24" t="s">
        <v>1</v>
      </c>
      <c r="E696" s="2" t="s">
        <v>1297</v>
      </c>
      <c r="F696" s="14" t="s">
        <v>637</v>
      </c>
      <c r="G696" s="1">
        <f>750*1.15</f>
        <v>862.49999999999989</v>
      </c>
      <c r="H696" s="2" t="s">
        <v>176</v>
      </c>
      <c r="I696" s="23">
        <v>203864</v>
      </c>
      <c r="J696" s="2" t="s">
        <v>5</v>
      </c>
      <c r="K696" s="4">
        <v>44334</v>
      </c>
      <c r="L696" s="2"/>
      <c r="M696">
        <f t="shared" si="20"/>
        <v>12</v>
      </c>
      <c r="N696">
        <f t="shared" si="21"/>
        <v>2</v>
      </c>
    </row>
    <row r="697" spans="2:14" x14ac:dyDescent="0.3">
      <c r="B697" s="22">
        <v>44303</v>
      </c>
      <c r="C697" s="13" t="s">
        <v>96</v>
      </c>
      <c r="D697" s="24" t="s">
        <v>1</v>
      </c>
      <c r="E697" s="2" t="s">
        <v>1298</v>
      </c>
      <c r="F697" s="14" t="s">
        <v>603</v>
      </c>
      <c r="G697" s="1">
        <f>1100*1.15</f>
        <v>1265</v>
      </c>
      <c r="H697" s="2" t="s">
        <v>115</v>
      </c>
      <c r="I697" s="23">
        <v>129678</v>
      </c>
      <c r="J697" s="2" t="s">
        <v>5</v>
      </c>
      <c r="K697" s="4">
        <v>44334</v>
      </c>
      <c r="L697" s="2"/>
      <c r="M697">
        <f t="shared" si="20"/>
        <v>12</v>
      </c>
      <c r="N697">
        <f t="shared" si="21"/>
        <v>2</v>
      </c>
    </row>
    <row r="698" spans="2:14" x14ac:dyDescent="0.3">
      <c r="B698" s="22">
        <v>44310</v>
      </c>
      <c r="C698" s="13" t="s">
        <v>96</v>
      </c>
      <c r="D698" s="24" t="s">
        <v>1</v>
      </c>
      <c r="E698" s="2" t="s">
        <v>1299</v>
      </c>
      <c r="F698" s="14" t="s">
        <v>692</v>
      </c>
      <c r="G698" s="1">
        <f>2600*1.15</f>
        <v>2989.9999999999995</v>
      </c>
      <c r="H698" s="2" t="s">
        <v>139</v>
      </c>
      <c r="I698" s="23">
        <v>201303</v>
      </c>
      <c r="J698" s="2" t="s">
        <v>5</v>
      </c>
      <c r="K698" s="4">
        <v>44334</v>
      </c>
      <c r="L698" s="2"/>
      <c r="M698">
        <f t="shared" si="20"/>
        <v>12</v>
      </c>
      <c r="N698">
        <f t="shared" si="21"/>
        <v>2</v>
      </c>
    </row>
    <row r="699" spans="2:14" x14ac:dyDescent="0.3">
      <c r="B699" s="22">
        <v>44314</v>
      </c>
      <c r="C699" s="13" t="s">
        <v>96</v>
      </c>
      <c r="D699" s="24" t="s">
        <v>1</v>
      </c>
      <c r="E699" s="2" t="s">
        <v>1300</v>
      </c>
      <c r="F699" s="14" t="s">
        <v>810</v>
      </c>
      <c r="G699" s="1">
        <f>2000*1.15</f>
        <v>2300</v>
      </c>
      <c r="H699" s="2" t="s">
        <v>101</v>
      </c>
      <c r="I699" s="23">
        <v>224529</v>
      </c>
      <c r="J699" s="2" t="s">
        <v>5</v>
      </c>
      <c r="K699" s="4">
        <v>44334</v>
      </c>
      <c r="L699" s="2"/>
      <c r="M699">
        <f t="shared" si="20"/>
        <v>12</v>
      </c>
      <c r="N699">
        <f t="shared" si="21"/>
        <v>2</v>
      </c>
    </row>
    <row r="700" spans="2:14" x14ac:dyDescent="0.3">
      <c r="B700" s="22">
        <v>44320</v>
      </c>
      <c r="C700" s="13" t="s">
        <v>96</v>
      </c>
      <c r="D700" s="24" t="s">
        <v>1</v>
      </c>
      <c r="E700" s="2" t="s">
        <v>1301</v>
      </c>
      <c r="F700" s="14" t="s">
        <v>697</v>
      </c>
      <c r="G700" s="1">
        <f>1600*1.15</f>
        <v>1839.9999999999998</v>
      </c>
      <c r="H700" s="2" t="s">
        <v>181</v>
      </c>
      <c r="I700" s="23">
        <v>216011</v>
      </c>
      <c r="J700" s="2" t="s">
        <v>5</v>
      </c>
      <c r="K700" s="4">
        <v>44334</v>
      </c>
      <c r="L700" s="2"/>
      <c r="M700">
        <f t="shared" si="20"/>
        <v>12</v>
      </c>
      <c r="N700">
        <f t="shared" si="21"/>
        <v>2</v>
      </c>
    </row>
    <row r="701" spans="2:14" x14ac:dyDescent="0.3">
      <c r="B701" s="22">
        <v>44320</v>
      </c>
      <c r="C701" s="13" t="s">
        <v>96</v>
      </c>
      <c r="D701" s="2" t="s">
        <v>104</v>
      </c>
      <c r="E701" s="2" t="s">
        <v>1302</v>
      </c>
      <c r="F701" s="14" t="s">
        <v>1303</v>
      </c>
      <c r="G701" s="1">
        <v>1500</v>
      </c>
      <c r="H701" s="2" t="s">
        <v>139</v>
      </c>
      <c r="I701" s="23">
        <v>201303</v>
      </c>
      <c r="J701" s="2" t="s">
        <v>109</v>
      </c>
      <c r="K701" s="4">
        <v>44365</v>
      </c>
      <c r="L701" s="2" t="s">
        <v>1304</v>
      </c>
      <c r="M701">
        <f t="shared" si="20"/>
        <v>11</v>
      </c>
      <c r="N701">
        <f t="shared" si="21"/>
        <v>5</v>
      </c>
    </row>
    <row r="702" spans="2:14" x14ac:dyDescent="0.3">
      <c r="B702" s="22">
        <v>44320</v>
      </c>
      <c r="C702" s="13" t="s">
        <v>96</v>
      </c>
      <c r="D702" s="2" t="s">
        <v>104</v>
      </c>
      <c r="E702" s="2" t="s">
        <v>1305</v>
      </c>
      <c r="F702" s="14" t="s">
        <v>1306</v>
      </c>
      <c r="G702" s="1">
        <v>300</v>
      </c>
      <c r="H702" s="2" t="s">
        <v>181</v>
      </c>
      <c r="I702" s="23">
        <v>216011</v>
      </c>
      <c r="J702" s="2" t="s">
        <v>90</v>
      </c>
      <c r="K702" s="4">
        <v>44365</v>
      </c>
      <c r="L702" s="2" t="s">
        <v>1304</v>
      </c>
      <c r="M702">
        <f t="shared" si="20"/>
        <v>41</v>
      </c>
      <c r="N702">
        <f t="shared" si="21"/>
        <v>5</v>
      </c>
    </row>
    <row r="703" spans="2:14" x14ac:dyDescent="0.3">
      <c r="B703" s="22">
        <v>44321</v>
      </c>
      <c r="C703" s="2" t="s">
        <v>25</v>
      </c>
      <c r="D703" s="2" t="s">
        <v>1307</v>
      </c>
      <c r="E703" s="2" t="s">
        <v>1308</v>
      </c>
      <c r="F703" s="25" t="s">
        <v>1309</v>
      </c>
      <c r="G703" s="1">
        <v>252</v>
      </c>
      <c r="H703" s="2" t="s">
        <v>58</v>
      </c>
      <c r="I703" s="15">
        <v>0</v>
      </c>
      <c r="J703" s="2" t="s">
        <v>58</v>
      </c>
      <c r="K703" s="4">
        <v>44321</v>
      </c>
      <c r="L703" s="2"/>
      <c r="M703">
        <f t="shared" si="20"/>
        <v>7</v>
      </c>
      <c r="N703">
        <f t="shared" si="21"/>
        <v>53</v>
      </c>
    </row>
    <row r="704" spans="2:14" x14ac:dyDescent="0.3">
      <c r="B704" s="22">
        <v>44321</v>
      </c>
      <c r="C704" s="28" t="s">
        <v>11</v>
      </c>
      <c r="D704" s="2" t="s">
        <v>153</v>
      </c>
      <c r="E704" s="2" t="s">
        <v>1310</v>
      </c>
      <c r="F704" s="25" t="s">
        <v>411</v>
      </c>
      <c r="G704" s="1">
        <v>1096.4000000000001</v>
      </c>
      <c r="H704" s="2" t="s">
        <v>176</v>
      </c>
      <c r="I704" s="23">
        <v>230861</v>
      </c>
      <c r="J704" s="2" t="s">
        <v>38</v>
      </c>
      <c r="K704" s="36">
        <v>44333</v>
      </c>
      <c r="L704" s="2"/>
      <c r="M704">
        <f t="shared" si="20"/>
        <v>4</v>
      </c>
      <c r="N704">
        <f t="shared" si="21"/>
        <v>83</v>
      </c>
    </row>
    <row r="705" spans="2:14" x14ac:dyDescent="0.3">
      <c r="B705" s="22">
        <v>44322</v>
      </c>
      <c r="C705" s="28" t="s">
        <v>11</v>
      </c>
      <c r="D705" s="2" t="s">
        <v>6</v>
      </c>
      <c r="E705" s="2" t="s">
        <v>1311</v>
      </c>
      <c r="F705" s="25" t="s">
        <v>1220</v>
      </c>
      <c r="G705" s="1">
        <v>16800.03</v>
      </c>
      <c r="H705" s="2" t="s">
        <v>111</v>
      </c>
      <c r="I705" s="23">
        <v>234000</v>
      </c>
      <c r="J705" s="2" t="s">
        <v>9</v>
      </c>
      <c r="K705" s="36">
        <v>44333</v>
      </c>
      <c r="L705" s="2" t="s">
        <v>1312</v>
      </c>
      <c r="M705">
        <f t="shared" si="20"/>
        <v>10</v>
      </c>
      <c r="N705">
        <f t="shared" si="21"/>
        <v>6</v>
      </c>
    </row>
    <row r="706" spans="2:14" x14ac:dyDescent="0.3">
      <c r="B706" s="22">
        <v>44323</v>
      </c>
      <c r="C706" s="28" t="s">
        <v>11</v>
      </c>
      <c r="D706" s="2" t="s">
        <v>1313</v>
      </c>
      <c r="E706" s="2" t="s">
        <v>1314</v>
      </c>
      <c r="F706" s="25" t="s">
        <v>373</v>
      </c>
      <c r="G706" s="1">
        <v>1000.03</v>
      </c>
      <c r="H706" s="2" t="s">
        <v>144</v>
      </c>
      <c r="I706" s="23">
        <v>163897</v>
      </c>
      <c r="J706" s="2" t="s">
        <v>38</v>
      </c>
      <c r="K706" s="36">
        <v>44333</v>
      </c>
      <c r="L706" s="2"/>
      <c r="M706">
        <f t="shared" si="20"/>
        <v>4</v>
      </c>
      <c r="N706">
        <f t="shared" si="21"/>
        <v>78</v>
      </c>
    </row>
    <row r="707" spans="2:14" x14ac:dyDescent="0.3">
      <c r="B707" s="22">
        <v>44328</v>
      </c>
      <c r="C707" s="28" t="s">
        <v>11</v>
      </c>
      <c r="D707" s="2" t="s">
        <v>65</v>
      </c>
      <c r="E707" s="2" t="s">
        <v>1315</v>
      </c>
      <c r="F707" s="25" t="s">
        <v>1316</v>
      </c>
      <c r="G707" s="1">
        <v>6900</v>
      </c>
      <c r="H707" s="2" t="s">
        <v>111</v>
      </c>
      <c r="I707" s="23">
        <v>232713</v>
      </c>
      <c r="J707" s="2" t="s">
        <v>55</v>
      </c>
      <c r="K707" s="36">
        <v>44333</v>
      </c>
      <c r="L707" s="2"/>
      <c r="M707">
        <f t="shared" ref="M707:M770" si="22">VLOOKUP(J707,$R$1:$S$31,2,FALSE)</f>
        <v>1</v>
      </c>
      <c r="N707">
        <f t="shared" ref="N707:N770" si="23">VLOOKUP(D707,$R$33:$S$102,2,FALSE)</f>
        <v>9</v>
      </c>
    </row>
    <row r="708" spans="2:14" x14ac:dyDescent="0.3">
      <c r="B708" s="22">
        <v>44328</v>
      </c>
      <c r="C708" s="2" t="s">
        <v>25</v>
      </c>
      <c r="D708" s="2" t="s">
        <v>899</v>
      </c>
      <c r="E708" s="2" t="s">
        <v>1317</v>
      </c>
      <c r="F708" s="25" t="s">
        <v>1318</v>
      </c>
      <c r="G708" s="1">
        <v>370</v>
      </c>
      <c r="H708" s="2" t="s">
        <v>197</v>
      </c>
      <c r="I708" s="23">
        <v>75266</v>
      </c>
      <c r="J708" s="2" t="s">
        <v>90</v>
      </c>
      <c r="K708" s="36">
        <v>44333</v>
      </c>
      <c r="L708" s="2"/>
      <c r="M708">
        <f t="shared" si="22"/>
        <v>41</v>
      </c>
      <c r="N708">
        <f t="shared" si="23"/>
        <v>12</v>
      </c>
    </row>
    <row r="709" spans="2:14" x14ac:dyDescent="0.3">
      <c r="B709" s="22">
        <v>44327</v>
      </c>
      <c r="C709" s="13" t="s">
        <v>96</v>
      </c>
      <c r="D709" s="2" t="s">
        <v>104</v>
      </c>
      <c r="E709" s="2" t="s">
        <v>1319</v>
      </c>
      <c r="F709" s="14" t="s">
        <v>1320</v>
      </c>
      <c r="G709" s="1">
        <v>900</v>
      </c>
      <c r="H709" s="2" t="s">
        <v>176</v>
      </c>
      <c r="I709" s="23">
        <v>208234</v>
      </c>
      <c r="J709" s="2" t="s">
        <v>118</v>
      </c>
      <c r="K709" s="4">
        <v>44365</v>
      </c>
      <c r="L709" s="2" t="s">
        <v>1304</v>
      </c>
      <c r="M709">
        <f t="shared" si="22"/>
        <v>33</v>
      </c>
      <c r="N709">
        <f t="shared" si="23"/>
        <v>5</v>
      </c>
    </row>
    <row r="710" spans="2:14" ht="28.8" x14ac:dyDescent="0.3">
      <c r="B710" s="22">
        <v>44328</v>
      </c>
      <c r="C710" s="13" t="s">
        <v>96</v>
      </c>
      <c r="D710" s="2" t="s">
        <v>104</v>
      </c>
      <c r="E710" s="2" t="s">
        <v>1321</v>
      </c>
      <c r="F710" s="14" t="s">
        <v>1322</v>
      </c>
      <c r="G710" s="1">
        <v>3100</v>
      </c>
      <c r="H710" s="2" t="s">
        <v>291</v>
      </c>
      <c r="I710" s="23">
        <v>59252</v>
      </c>
      <c r="J710" s="2" t="s">
        <v>109</v>
      </c>
      <c r="K710" s="4">
        <v>44365</v>
      </c>
      <c r="L710" s="2" t="s">
        <v>1304</v>
      </c>
      <c r="M710">
        <f t="shared" si="22"/>
        <v>11</v>
      </c>
      <c r="N710">
        <f t="shared" si="23"/>
        <v>5</v>
      </c>
    </row>
    <row r="711" spans="2:14" x14ac:dyDescent="0.3">
      <c r="B711" s="22">
        <v>44327</v>
      </c>
      <c r="C711" s="28" t="s">
        <v>11</v>
      </c>
      <c r="D711" s="2" t="s">
        <v>12</v>
      </c>
      <c r="E711" s="2" t="s">
        <v>1323</v>
      </c>
      <c r="F711" s="25" t="s">
        <v>761</v>
      </c>
      <c r="G711" s="1">
        <v>977.5</v>
      </c>
      <c r="H711" s="2" t="s">
        <v>176</v>
      </c>
      <c r="I711" s="23">
        <v>208034</v>
      </c>
      <c r="J711" s="2" t="s">
        <v>99</v>
      </c>
      <c r="K711" s="4">
        <v>44369</v>
      </c>
      <c r="L711" s="2" t="s">
        <v>1324</v>
      </c>
      <c r="M711">
        <f t="shared" si="22"/>
        <v>35</v>
      </c>
      <c r="N711">
        <f t="shared" si="23"/>
        <v>3</v>
      </c>
    </row>
    <row r="712" spans="2:14" x14ac:dyDescent="0.3">
      <c r="B712" s="22">
        <v>44328</v>
      </c>
      <c r="C712" s="28" t="s">
        <v>11</v>
      </c>
      <c r="D712" s="13" t="s">
        <v>26</v>
      </c>
      <c r="E712" s="2" t="s">
        <v>1325</v>
      </c>
      <c r="F712" s="14" t="s">
        <v>1326</v>
      </c>
      <c r="G712" s="1">
        <v>17921.599999999999</v>
      </c>
      <c r="H712" s="2" t="s">
        <v>387</v>
      </c>
      <c r="I712" s="15">
        <v>0</v>
      </c>
      <c r="J712" s="2" t="s">
        <v>109</v>
      </c>
      <c r="K712" s="36">
        <v>44333</v>
      </c>
      <c r="L712" s="2"/>
      <c r="M712">
        <f t="shared" si="22"/>
        <v>11</v>
      </c>
      <c r="N712">
        <f t="shared" si="23"/>
        <v>1</v>
      </c>
    </row>
    <row r="713" spans="2:14" x14ac:dyDescent="0.3">
      <c r="B713" s="22">
        <v>44329</v>
      </c>
      <c r="C713" s="28" t="s">
        <v>11</v>
      </c>
      <c r="D713" s="2" t="s">
        <v>26</v>
      </c>
      <c r="E713" s="2" t="s">
        <v>1327</v>
      </c>
      <c r="F713" s="25" t="s">
        <v>1328</v>
      </c>
      <c r="G713" s="1">
        <v>2861.2</v>
      </c>
      <c r="H713" s="2" t="s">
        <v>144</v>
      </c>
      <c r="I713" s="23">
        <v>164406</v>
      </c>
      <c r="J713" s="2" t="s">
        <v>131</v>
      </c>
      <c r="K713" s="36">
        <v>44333</v>
      </c>
      <c r="L713" s="2"/>
      <c r="M713">
        <f t="shared" si="22"/>
        <v>15</v>
      </c>
      <c r="N713">
        <f t="shared" si="23"/>
        <v>1</v>
      </c>
    </row>
    <row r="714" spans="2:14" ht="28.8" x14ac:dyDescent="0.3">
      <c r="B714" s="22">
        <v>44329</v>
      </c>
      <c r="C714" s="28" t="s">
        <v>11</v>
      </c>
      <c r="D714" s="2" t="s">
        <v>12</v>
      </c>
      <c r="E714" s="2" t="s">
        <v>1323</v>
      </c>
      <c r="F714" s="25" t="s">
        <v>1329</v>
      </c>
      <c r="G714" s="1">
        <v>7187.5</v>
      </c>
      <c r="H714" s="2" t="s">
        <v>144</v>
      </c>
      <c r="I714" s="23">
        <v>164406</v>
      </c>
      <c r="J714" s="2" t="s">
        <v>29</v>
      </c>
      <c r="K714" s="4">
        <v>44369</v>
      </c>
      <c r="L714" s="2" t="s">
        <v>1324</v>
      </c>
      <c r="M714">
        <f t="shared" si="22"/>
        <v>5</v>
      </c>
      <c r="N714">
        <f t="shared" si="23"/>
        <v>3</v>
      </c>
    </row>
    <row r="715" spans="2:14" x14ac:dyDescent="0.3">
      <c r="B715" s="22">
        <v>44330</v>
      </c>
      <c r="C715" s="28" t="s">
        <v>11</v>
      </c>
      <c r="D715" s="2" t="s">
        <v>6</v>
      </c>
      <c r="E715" s="2" t="s">
        <v>1330</v>
      </c>
      <c r="F715" s="25" t="s">
        <v>1220</v>
      </c>
      <c r="G715" s="1">
        <v>16800.03</v>
      </c>
      <c r="H715" s="2" t="s">
        <v>176</v>
      </c>
      <c r="I715" s="23">
        <v>210000</v>
      </c>
      <c r="J715" s="2" t="s">
        <v>9</v>
      </c>
      <c r="K715" s="36">
        <v>44333</v>
      </c>
      <c r="L715" s="2" t="s">
        <v>1312</v>
      </c>
      <c r="M715">
        <f t="shared" si="22"/>
        <v>10</v>
      </c>
      <c r="N715">
        <f t="shared" si="23"/>
        <v>6</v>
      </c>
    </row>
    <row r="716" spans="2:14" x14ac:dyDescent="0.3">
      <c r="B716" s="22">
        <v>44330</v>
      </c>
      <c r="C716" s="28" t="s">
        <v>11</v>
      </c>
      <c r="D716" s="2" t="s">
        <v>6</v>
      </c>
      <c r="E716" s="2" t="s">
        <v>1331</v>
      </c>
      <c r="F716" s="25" t="s">
        <v>52</v>
      </c>
      <c r="G716" s="1">
        <v>700.02</v>
      </c>
      <c r="H716" s="2" t="s">
        <v>181</v>
      </c>
      <c r="I716" s="23">
        <v>216827</v>
      </c>
      <c r="J716" s="2" t="s">
        <v>52</v>
      </c>
      <c r="K716" s="36">
        <v>44333</v>
      </c>
      <c r="L716" s="2"/>
      <c r="M716">
        <f t="shared" si="22"/>
        <v>31</v>
      </c>
      <c r="N716">
        <f t="shared" si="23"/>
        <v>6</v>
      </c>
    </row>
    <row r="717" spans="2:14" ht="43.2" x14ac:dyDescent="0.3">
      <c r="B717" s="22">
        <v>44321</v>
      </c>
      <c r="C717" s="13" t="s">
        <v>96</v>
      </c>
      <c r="D717" s="28" t="s">
        <v>64</v>
      </c>
      <c r="E717" s="2" t="s">
        <v>1332</v>
      </c>
      <c r="F717" s="14" t="s">
        <v>1333</v>
      </c>
      <c r="G717" s="1">
        <v>5399.6</v>
      </c>
      <c r="H717" s="2" t="s">
        <v>95</v>
      </c>
      <c r="I717" s="23">
        <v>223472</v>
      </c>
      <c r="J717" s="2" t="s">
        <v>29</v>
      </c>
      <c r="K717" s="4">
        <v>44348</v>
      </c>
      <c r="L717" s="2" t="s">
        <v>54</v>
      </c>
      <c r="M717">
        <f t="shared" si="22"/>
        <v>5</v>
      </c>
      <c r="N717">
        <f t="shared" si="23"/>
        <v>4</v>
      </c>
    </row>
    <row r="718" spans="2:14" x14ac:dyDescent="0.3">
      <c r="B718" s="22">
        <v>44321</v>
      </c>
      <c r="C718" s="13" t="s">
        <v>96</v>
      </c>
      <c r="D718" s="5" t="s">
        <v>64</v>
      </c>
      <c r="E718" s="2" t="s">
        <v>1334</v>
      </c>
      <c r="F718" s="14" t="s">
        <v>1335</v>
      </c>
      <c r="G718" s="1">
        <v>4450</v>
      </c>
      <c r="H718" s="2" t="s">
        <v>95</v>
      </c>
      <c r="I718" s="23">
        <v>223472</v>
      </c>
      <c r="J718" s="2" t="s">
        <v>5</v>
      </c>
      <c r="K718" s="4">
        <v>44348</v>
      </c>
      <c r="L718" s="2" t="s">
        <v>54</v>
      </c>
      <c r="M718">
        <f t="shared" si="22"/>
        <v>12</v>
      </c>
      <c r="N718">
        <f t="shared" si="23"/>
        <v>4</v>
      </c>
    </row>
    <row r="719" spans="2:14" x14ac:dyDescent="0.3">
      <c r="B719" s="22">
        <v>44317</v>
      </c>
      <c r="C719" s="13" t="s">
        <v>96</v>
      </c>
      <c r="D719" s="28" t="s">
        <v>1240</v>
      </c>
      <c r="E719" s="2" t="s">
        <v>1336</v>
      </c>
      <c r="F719" s="25" t="s">
        <v>1337</v>
      </c>
      <c r="G719" s="1">
        <v>184</v>
      </c>
      <c r="H719" s="2" t="s">
        <v>130</v>
      </c>
      <c r="I719" s="23">
        <v>230762</v>
      </c>
      <c r="J719" s="2" t="s">
        <v>90</v>
      </c>
      <c r="K719" s="4">
        <v>44348</v>
      </c>
      <c r="L719" s="2" t="s">
        <v>54</v>
      </c>
      <c r="M719">
        <f t="shared" si="22"/>
        <v>41</v>
      </c>
      <c r="N719">
        <f t="shared" si="23"/>
        <v>20</v>
      </c>
    </row>
    <row r="720" spans="2:14" ht="43.2" x14ac:dyDescent="0.3">
      <c r="B720" s="22">
        <v>44328</v>
      </c>
      <c r="C720" s="13" t="s">
        <v>96</v>
      </c>
      <c r="D720" s="28" t="s">
        <v>64</v>
      </c>
      <c r="E720" s="2" t="s">
        <v>1338</v>
      </c>
      <c r="F720" s="14" t="s">
        <v>1339</v>
      </c>
      <c r="G720" s="1">
        <v>8566.35</v>
      </c>
      <c r="H720" s="2" t="s">
        <v>130</v>
      </c>
      <c r="I720" s="23">
        <v>230762</v>
      </c>
      <c r="J720" s="2" t="s">
        <v>29</v>
      </c>
      <c r="K720" s="4">
        <v>44348</v>
      </c>
      <c r="L720" s="2" t="s">
        <v>54</v>
      </c>
      <c r="M720">
        <f t="shared" si="22"/>
        <v>5</v>
      </c>
      <c r="N720">
        <f t="shared" si="23"/>
        <v>4</v>
      </c>
    </row>
    <row r="721" spans="2:14" x14ac:dyDescent="0.3">
      <c r="B721" s="22">
        <v>44328</v>
      </c>
      <c r="C721" s="13" t="s">
        <v>96</v>
      </c>
      <c r="D721" s="5" t="s">
        <v>64</v>
      </c>
      <c r="E721" s="2" t="s">
        <v>1340</v>
      </c>
      <c r="F721" s="14" t="s">
        <v>1341</v>
      </c>
      <c r="G721" s="1">
        <v>10350</v>
      </c>
      <c r="H721" s="2" t="s">
        <v>130</v>
      </c>
      <c r="I721" s="23">
        <v>230762</v>
      </c>
      <c r="J721" s="2" t="s">
        <v>5</v>
      </c>
      <c r="K721" s="4">
        <v>44348</v>
      </c>
      <c r="L721" s="2" t="s">
        <v>54</v>
      </c>
      <c r="M721">
        <f t="shared" si="22"/>
        <v>12</v>
      </c>
      <c r="N721">
        <f t="shared" si="23"/>
        <v>4</v>
      </c>
    </row>
    <row r="722" spans="2:14" x14ac:dyDescent="0.3">
      <c r="B722" s="22">
        <v>44331</v>
      </c>
      <c r="C722" s="28" t="s">
        <v>11</v>
      </c>
      <c r="D722" s="2" t="s">
        <v>6</v>
      </c>
      <c r="E722" s="2" t="s">
        <v>1342</v>
      </c>
      <c r="F722" s="25" t="s">
        <v>1220</v>
      </c>
      <c r="G722" s="1">
        <v>16800.03</v>
      </c>
      <c r="H722" s="2" t="s">
        <v>144</v>
      </c>
      <c r="I722" s="23">
        <v>164492</v>
      </c>
      <c r="J722" s="2" t="s">
        <v>9</v>
      </c>
      <c r="K722" s="38">
        <v>44349</v>
      </c>
      <c r="L722" s="2"/>
      <c r="M722">
        <f t="shared" si="22"/>
        <v>10</v>
      </c>
      <c r="N722">
        <f t="shared" si="23"/>
        <v>6</v>
      </c>
    </row>
    <row r="723" spans="2:14" ht="28.8" x14ac:dyDescent="0.3">
      <c r="B723" s="22">
        <v>44334</v>
      </c>
      <c r="C723" s="28" t="s">
        <v>11</v>
      </c>
      <c r="D723" s="2" t="s">
        <v>26</v>
      </c>
      <c r="E723" s="2" t="s">
        <v>46</v>
      </c>
      <c r="F723" s="25" t="s">
        <v>1343</v>
      </c>
      <c r="G723" s="1">
        <v>1928.64</v>
      </c>
      <c r="H723" s="2" t="s">
        <v>111</v>
      </c>
      <c r="I723" s="23">
        <v>234300</v>
      </c>
      <c r="J723" s="2" t="s">
        <v>48</v>
      </c>
      <c r="K723" s="38">
        <v>44349</v>
      </c>
      <c r="L723" s="2"/>
      <c r="M723">
        <f t="shared" si="22"/>
        <v>18</v>
      </c>
      <c r="N723">
        <f t="shared" si="23"/>
        <v>1</v>
      </c>
    </row>
    <row r="724" spans="2:14" ht="28.8" x14ac:dyDescent="0.3">
      <c r="B724" s="22">
        <v>44337</v>
      </c>
      <c r="C724" s="28" t="s">
        <v>11</v>
      </c>
      <c r="D724" s="2" t="s">
        <v>12</v>
      </c>
      <c r="E724" s="2" t="s">
        <v>1323</v>
      </c>
      <c r="F724" s="25" t="s">
        <v>40</v>
      </c>
      <c r="G724" s="1">
        <v>6060.5</v>
      </c>
      <c r="H724" s="2" t="s">
        <v>4</v>
      </c>
      <c r="I724" s="23">
        <v>157857</v>
      </c>
      <c r="J724" s="2" t="s">
        <v>41</v>
      </c>
      <c r="K724" s="4">
        <v>44369</v>
      </c>
      <c r="L724" s="2" t="s">
        <v>1324</v>
      </c>
      <c r="M724">
        <f t="shared" si="22"/>
        <v>19</v>
      </c>
      <c r="N724">
        <f t="shared" si="23"/>
        <v>3</v>
      </c>
    </row>
    <row r="725" spans="2:14" x14ac:dyDescent="0.3">
      <c r="B725" s="22">
        <v>44337</v>
      </c>
      <c r="C725" s="28" t="s">
        <v>11</v>
      </c>
      <c r="D725" s="2" t="s">
        <v>12</v>
      </c>
      <c r="E725" s="2" t="s">
        <v>1323</v>
      </c>
      <c r="F725" s="25" t="s">
        <v>42</v>
      </c>
      <c r="G725" s="1">
        <v>862.5</v>
      </c>
      <c r="H725" s="2" t="s">
        <v>4</v>
      </c>
      <c r="I725" s="23">
        <v>157857</v>
      </c>
      <c r="J725" s="2" t="s">
        <v>103</v>
      </c>
      <c r="K725" s="4">
        <v>44369</v>
      </c>
      <c r="L725" s="2" t="s">
        <v>1324</v>
      </c>
      <c r="M725">
        <f t="shared" si="22"/>
        <v>6</v>
      </c>
      <c r="N725">
        <f t="shared" si="23"/>
        <v>3</v>
      </c>
    </row>
    <row r="726" spans="2:14" x14ac:dyDescent="0.3">
      <c r="B726" s="22">
        <v>44337</v>
      </c>
      <c r="C726" s="28" t="s">
        <v>11</v>
      </c>
      <c r="D726" s="2" t="s">
        <v>26</v>
      </c>
      <c r="E726" s="2" t="s">
        <v>43</v>
      </c>
      <c r="F726" s="25" t="s">
        <v>44</v>
      </c>
      <c r="G726" s="1">
        <v>10127.36</v>
      </c>
      <c r="H726" s="2" t="s">
        <v>4</v>
      </c>
      <c r="I726" s="23">
        <v>157857</v>
      </c>
      <c r="J726" s="2" t="s">
        <v>45</v>
      </c>
      <c r="K726" s="38">
        <v>44349</v>
      </c>
      <c r="L726" s="2"/>
      <c r="M726">
        <f t="shared" si="22"/>
        <v>17</v>
      </c>
      <c r="N726">
        <f t="shared" si="23"/>
        <v>1</v>
      </c>
    </row>
    <row r="727" spans="2:14" ht="28.8" x14ac:dyDescent="0.3">
      <c r="B727" s="22">
        <v>44341</v>
      </c>
      <c r="C727" s="28" t="s">
        <v>11</v>
      </c>
      <c r="D727" s="2" t="s">
        <v>26</v>
      </c>
      <c r="E727" s="2" t="s">
        <v>46</v>
      </c>
      <c r="F727" s="25" t="s">
        <v>47</v>
      </c>
      <c r="G727" s="1">
        <v>1928.64</v>
      </c>
      <c r="H727" s="2" t="s">
        <v>4</v>
      </c>
      <c r="I727" s="23">
        <v>157900</v>
      </c>
      <c r="J727" s="2" t="s">
        <v>48</v>
      </c>
      <c r="K727" s="38">
        <v>44349</v>
      </c>
      <c r="L727" s="2"/>
      <c r="M727">
        <f t="shared" si="22"/>
        <v>18</v>
      </c>
      <c r="N727">
        <f t="shared" si="23"/>
        <v>1</v>
      </c>
    </row>
    <row r="728" spans="2:14" x14ac:dyDescent="0.3">
      <c r="B728" s="22">
        <v>44342</v>
      </c>
      <c r="C728" s="28" t="s">
        <v>11</v>
      </c>
      <c r="D728" s="2" t="s">
        <v>12</v>
      </c>
      <c r="E728" s="2" t="s">
        <v>1323</v>
      </c>
      <c r="F728" s="25" t="s">
        <v>1344</v>
      </c>
      <c r="G728" s="1">
        <v>4427.5</v>
      </c>
      <c r="H728" s="2" t="s">
        <v>112</v>
      </c>
      <c r="I728" s="23">
        <v>234408</v>
      </c>
      <c r="J728" s="2" t="s">
        <v>29</v>
      </c>
      <c r="K728" s="4">
        <v>44369</v>
      </c>
      <c r="L728" s="2" t="s">
        <v>1324</v>
      </c>
      <c r="M728">
        <f t="shared" si="22"/>
        <v>5</v>
      </c>
      <c r="N728">
        <f t="shared" si="23"/>
        <v>3</v>
      </c>
    </row>
    <row r="729" spans="2:14" x14ac:dyDescent="0.3">
      <c r="B729" s="22">
        <v>44343</v>
      </c>
      <c r="C729" s="28" t="s">
        <v>11</v>
      </c>
      <c r="D729" s="2" t="s">
        <v>285</v>
      </c>
      <c r="E729" s="2" t="s">
        <v>49</v>
      </c>
      <c r="F729" s="25" t="s">
        <v>50</v>
      </c>
      <c r="G729" s="1">
        <v>1100</v>
      </c>
      <c r="H729" s="2" t="s">
        <v>4</v>
      </c>
      <c r="I729" s="23">
        <v>157470</v>
      </c>
      <c r="J729" s="2" t="s">
        <v>38</v>
      </c>
      <c r="K729" s="38">
        <v>44349</v>
      </c>
      <c r="L729" s="2"/>
      <c r="M729">
        <f t="shared" si="22"/>
        <v>4</v>
      </c>
      <c r="N729">
        <f t="shared" si="23"/>
        <v>77</v>
      </c>
    </row>
    <row r="730" spans="2:14" x14ac:dyDescent="0.3">
      <c r="B730" s="22">
        <v>44343</v>
      </c>
      <c r="C730" s="28" t="s">
        <v>11</v>
      </c>
      <c r="D730" s="2" t="s">
        <v>26</v>
      </c>
      <c r="E730" s="2" t="s">
        <v>51</v>
      </c>
      <c r="F730" s="25" t="s">
        <v>52</v>
      </c>
      <c r="G730" s="1">
        <v>700.02</v>
      </c>
      <c r="H730" s="2" t="s">
        <v>4</v>
      </c>
      <c r="I730" s="23">
        <v>157487</v>
      </c>
      <c r="J730" s="2" t="s">
        <v>52</v>
      </c>
      <c r="K730" s="38">
        <v>44349</v>
      </c>
      <c r="L730" s="2"/>
      <c r="M730">
        <f t="shared" si="22"/>
        <v>31</v>
      </c>
      <c r="N730">
        <f t="shared" si="23"/>
        <v>1</v>
      </c>
    </row>
    <row r="731" spans="2:14" x14ac:dyDescent="0.3">
      <c r="B731" s="4">
        <v>44327</v>
      </c>
      <c r="C731" s="5" t="s">
        <v>96</v>
      </c>
      <c r="D731" s="5" t="s">
        <v>1</v>
      </c>
      <c r="E731" s="5" t="s">
        <v>1345</v>
      </c>
      <c r="F731" s="31" t="s">
        <v>637</v>
      </c>
      <c r="G731" s="32">
        <v>1954.9999999999998</v>
      </c>
      <c r="H731" s="5" t="s">
        <v>176</v>
      </c>
      <c r="I731" s="33">
        <v>208234</v>
      </c>
      <c r="J731" s="5" t="s">
        <v>5</v>
      </c>
      <c r="K731" s="4">
        <v>44350</v>
      </c>
      <c r="L731" s="5" t="s">
        <v>54</v>
      </c>
      <c r="M731">
        <f t="shared" si="22"/>
        <v>12</v>
      </c>
      <c r="N731">
        <f t="shared" si="23"/>
        <v>2</v>
      </c>
    </row>
    <row r="732" spans="2:14" x14ac:dyDescent="0.3">
      <c r="B732" s="4">
        <v>44328</v>
      </c>
      <c r="C732" s="5" t="s">
        <v>96</v>
      </c>
      <c r="D732" s="5" t="s">
        <v>1</v>
      </c>
      <c r="E732" s="5" t="s">
        <v>1346</v>
      </c>
      <c r="F732" s="31" t="s">
        <v>861</v>
      </c>
      <c r="G732" s="32">
        <v>1380</v>
      </c>
      <c r="H732" s="5" t="s">
        <v>291</v>
      </c>
      <c r="I732" s="33">
        <v>59252</v>
      </c>
      <c r="J732" s="5" t="s">
        <v>5</v>
      </c>
      <c r="K732" s="36">
        <v>44350</v>
      </c>
      <c r="L732" s="5" t="s">
        <v>54</v>
      </c>
      <c r="M732">
        <f t="shared" si="22"/>
        <v>12</v>
      </c>
      <c r="N732">
        <f t="shared" si="23"/>
        <v>2</v>
      </c>
    </row>
    <row r="733" spans="2:14" x14ac:dyDescent="0.3">
      <c r="B733" s="4">
        <v>44329</v>
      </c>
      <c r="C733" s="5" t="s">
        <v>96</v>
      </c>
      <c r="D733" s="24" t="s">
        <v>1</v>
      </c>
      <c r="E733" s="5" t="s">
        <v>1347</v>
      </c>
      <c r="F733" s="39" t="s">
        <v>674</v>
      </c>
      <c r="G733" s="32">
        <v>2989.9999999999995</v>
      </c>
      <c r="H733" s="5" t="s">
        <v>144</v>
      </c>
      <c r="I733" s="33">
        <v>164406</v>
      </c>
      <c r="J733" s="5" t="s">
        <v>5</v>
      </c>
      <c r="K733" s="4">
        <v>44350</v>
      </c>
      <c r="L733" s="5" t="s">
        <v>54</v>
      </c>
      <c r="M733">
        <f t="shared" si="22"/>
        <v>12</v>
      </c>
      <c r="N733">
        <f t="shared" si="23"/>
        <v>2</v>
      </c>
    </row>
    <row r="734" spans="2:14" x14ac:dyDescent="0.3">
      <c r="B734" s="4">
        <v>44335</v>
      </c>
      <c r="C734" s="5" t="s">
        <v>96</v>
      </c>
      <c r="D734" s="24" t="s">
        <v>1</v>
      </c>
      <c r="E734" s="5" t="s">
        <v>1348</v>
      </c>
      <c r="F734" s="39" t="s">
        <v>635</v>
      </c>
      <c r="G734" s="32">
        <v>1265</v>
      </c>
      <c r="H734" s="5" t="s">
        <v>111</v>
      </c>
      <c r="I734" s="33">
        <v>234427</v>
      </c>
      <c r="J734" s="5" t="s">
        <v>5</v>
      </c>
      <c r="K734" s="4">
        <v>44350</v>
      </c>
      <c r="L734" s="5" t="s">
        <v>54</v>
      </c>
      <c r="M734">
        <f t="shared" si="22"/>
        <v>12</v>
      </c>
      <c r="N734">
        <f t="shared" si="23"/>
        <v>2</v>
      </c>
    </row>
    <row r="735" spans="2:14" x14ac:dyDescent="0.3">
      <c r="B735" s="4">
        <v>44337</v>
      </c>
      <c r="C735" s="5" t="s">
        <v>96</v>
      </c>
      <c r="D735" s="24" t="s">
        <v>1</v>
      </c>
      <c r="E735" s="5" t="s">
        <v>53</v>
      </c>
      <c r="F735" s="39" t="s">
        <v>3</v>
      </c>
      <c r="G735" s="32">
        <v>2070</v>
      </c>
      <c r="H735" s="5" t="s">
        <v>4</v>
      </c>
      <c r="I735" s="33">
        <v>157857</v>
      </c>
      <c r="J735" s="5" t="s">
        <v>5</v>
      </c>
      <c r="K735" s="4">
        <v>44350</v>
      </c>
      <c r="L735" s="5" t="s">
        <v>54</v>
      </c>
      <c r="M735">
        <f t="shared" si="22"/>
        <v>12</v>
      </c>
      <c r="N735">
        <f t="shared" si="23"/>
        <v>2</v>
      </c>
    </row>
    <row r="736" spans="2:14" x14ac:dyDescent="0.3">
      <c r="B736" s="4">
        <v>44343</v>
      </c>
      <c r="C736" s="5" t="s">
        <v>96</v>
      </c>
      <c r="D736" s="24" t="s">
        <v>1</v>
      </c>
      <c r="E736" s="5" t="s">
        <v>1349</v>
      </c>
      <c r="F736" s="39" t="s">
        <v>601</v>
      </c>
      <c r="G736" s="32">
        <v>1265</v>
      </c>
      <c r="H736" s="5" t="s">
        <v>112</v>
      </c>
      <c r="I736" s="33">
        <v>234408</v>
      </c>
      <c r="J736" s="5" t="s">
        <v>5</v>
      </c>
      <c r="K736" s="4">
        <v>44350</v>
      </c>
      <c r="L736" s="5" t="s">
        <v>54</v>
      </c>
      <c r="M736">
        <f t="shared" si="22"/>
        <v>12</v>
      </c>
      <c r="N736">
        <f t="shared" si="23"/>
        <v>2</v>
      </c>
    </row>
    <row r="737" spans="2:14" x14ac:dyDescent="0.3">
      <c r="B737" s="4">
        <v>44344</v>
      </c>
      <c r="C737" s="5" t="s">
        <v>96</v>
      </c>
      <c r="D737" s="24" t="s">
        <v>1</v>
      </c>
      <c r="E737" s="5" t="s">
        <v>1350</v>
      </c>
      <c r="F737" s="39" t="s">
        <v>692</v>
      </c>
      <c r="G737" s="32">
        <v>1150</v>
      </c>
      <c r="H737" s="5" t="s">
        <v>139</v>
      </c>
      <c r="I737" s="33">
        <v>205730</v>
      </c>
      <c r="J737" s="5" t="s">
        <v>5</v>
      </c>
      <c r="K737" s="4">
        <v>44350</v>
      </c>
      <c r="L737" s="5" t="s">
        <v>54</v>
      </c>
      <c r="M737">
        <f t="shared" si="22"/>
        <v>12</v>
      </c>
      <c r="N737">
        <f t="shared" si="23"/>
        <v>2</v>
      </c>
    </row>
    <row r="738" spans="2:14" x14ac:dyDescent="0.3">
      <c r="B738" s="4">
        <v>44345</v>
      </c>
      <c r="C738" s="5" t="s">
        <v>96</v>
      </c>
      <c r="D738" s="24" t="s">
        <v>1</v>
      </c>
      <c r="E738" s="5" t="s">
        <v>1351</v>
      </c>
      <c r="F738" s="39" t="s">
        <v>1352</v>
      </c>
      <c r="G738" s="32">
        <v>7129.9999999999991</v>
      </c>
      <c r="H738" s="5" t="s">
        <v>1353</v>
      </c>
      <c r="I738" s="18">
        <v>0</v>
      </c>
      <c r="J738" s="5" t="s">
        <v>103</v>
      </c>
      <c r="K738" s="4">
        <v>44348</v>
      </c>
      <c r="L738" s="5" t="s">
        <v>54</v>
      </c>
      <c r="M738">
        <f t="shared" si="22"/>
        <v>6</v>
      </c>
      <c r="N738">
        <f t="shared" si="23"/>
        <v>2</v>
      </c>
    </row>
    <row r="739" spans="2:14" x14ac:dyDescent="0.3">
      <c r="B739" s="4">
        <v>44347</v>
      </c>
      <c r="C739" s="24" t="s">
        <v>11</v>
      </c>
      <c r="D739" s="24" t="s">
        <v>26</v>
      </c>
      <c r="E739" s="5" t="s">
        <v>1354</v>
      </c>
      <c r="F739" s="39" t="s">
        <v>1355</v>
      </c>
      <c r="G739" s="32">
        <v>3381</v>
      </c>
      <c r="H739" s="5" t="s">
        <v>144</v>
      </c>
      <c r="I739" s="33">
        <v>166393</v>
      </c>
      <c r="J739" s="5" t="s">
        <v>56</v>
      </c>
      <c r="K739" s="4">
        <v>44349</v>
      </c>
      <c r="L739" s="5"/>
      <c r="M739">
        <f t="shared" si="22"/>
        <v>2</v>
      </c>
      <c r="N739">
        <f t="shared" si="23"/>
        <v>1</v>
      </c>
    </row>
    <row r="740" spans="2:14" x14ac:dyDescent="0.3">
      <c r="B740" s="4">
        <v>44348</v>
      </c>
      <c r="C740" s="24" t="s">
        <v>11</v>
      </c>
      <c r="D740" s="24" t="s">
        <v>26</v>
      </c>
      <c r="E740" s="5" t="s">
        <v>1356</v>
      </c>
      <c r="F740" s="31" t="s">
        <v>1357</v>
      </c>
      <c r="G740" s="32">
        <v>853.76</v>
      </c>
      <c r="H740" s="5" t="s">
        <v>95</v>
      </c>
      <c r="I740" s="33">
        <v>227746</v>
      </c>
      <c r="J740" s="5" t="s">
        <v>58</v>
      </c>
      <c r="K740" s="4">
        <v>44349</v>
      </c>
      <c r="L740" s="5"/>
      <c r="M740">
        <f t="shared" si="22"/>
        <v>7</v>
      </c>
      <c r="N740">
        <f t="shared" si="23"/>
        <v>1</v>
      </c>
    </row>
    <row r="741" spans="2:14" x14ac:dyDescent="0.3">
      <c r="B741" s="4">
        <v>44348</v>
      </c>
      <c r="C741" s="5" t="s">
        <v>11</v>
      </c>
      <c r="D741" s="5" t="s">
        <v>6</v>
      </c>
      <c r="E741" s="5" t="s">
        <v>1358</v>
      </c>
      <c r="F741" s="31" t="s">
        <v>1359</v>
      </c>
      <c r="G741" s="32">
        <v>19900</v>
      </c>
      <c r="H741" s="5" t="s">
        <v>95</v>
      </c>
      <c r="I741" s="33">
        <v>227750</v>
      </c>
      <c r="J741" s="5" t="s">
        <v>9</v>
      </c>
      <c r="K741" s="36">
        <v>44349</v>
      </c>
      <c r="L741" s="5"/>
      <c r="M741">
        <f t="shared" si="22"/>
        <v>10</v>
      </c>
      <c r="N741">
        <f t="shared" si="23"/>
        <v>6</v>
      </c>
    </row>
    <row r="742" spans="2:14" x14ac:dyDescent="0.3">
      <c r="B742" s="4">
        <v>44348</v>
      </c>
      <c r="C742" s="5" t="s">
        <v>11</v>
      </c>
      <c r="D742" s="5" t="s">
        <v>1360</v>
      </c>
      <c r="E742" s="5" t="s">
        <v>1361</v>
      </c>
      <c r="F742" s="31" t="s">
        <v>1362</v>
      </c>
      <c r="G742" s="32">
        <v>1741.54</v>
      </c>
      <c r="H742" s="5" t="s">
        <v>58</v>
      </c>
      <c r="I742" s="15">
        <v>0</v>
      </c>
      <c r="J742" s="5" t="s">
        <v>58</v>
      </c>
      <c r="K742" s="36">
        <v>44349</v>
      </c>
      <c r="L742" s="5"/>
      <c r="M742">
        <f t="shared" si="22"/>
        <v>7</v>
      </c>
      <c r="N742">
        <f t="shared" si="23"/>
        <v>62</v>
      </c>
    </row>
    <row r="743" spans="2:14" ht="43.2" x14ac:dyDescent="0.3">
      <c r="B743" s="4">
        <v>44349</v>
      </c>
      <c r="C743" s="5" t="s">
        <v>1363</v>
      </c>
      <c r="D743" s="5" t="s">
        <v>104</v>
      </c>
      <c r="E743" s="5" t="s">
        <v>1364</v>
      </c>
      <c r="F743" s="31" t="s">
        <v>1365</v>
      </c>
      <c r="G743" s="32">
        <v>13860</v>
      </c>
      <c r="H743" s="5" t="s">
        <v>1353</v>
      </c>
      <c r="I743" s="18">
        <v>0</v>
      </c>
      <c r="J743" s="5" t="s">
        <v>109</v>
      </c>
      <c r="K743" s="36" t="s">
        <v>1366</v>
      </c>
      <c r="L743" s="5" t="s">
        <v>1367</v>
      </c>
      <c r="M743">
        <f t="shared" si="22"/>
        <v>11</v>
      </c>
      <c r="N743">
        <f t="shared" si="23"/>
        <v>5</v>
      </c>
    </row>
    <row r="744" spans="2:14" ht="28.8" x14ac:dyDescent="0.3">
      <c r="B744" s="4">
        <v>44350</v>
      </c>
      <c r="C744" s="5" t="s">
        <v>11</v>
      </c>
      <c r="D744" s="24" t="s">
        <v>65</v>
      </c>
      <c r="E744" s="5" t="s">
        <v>1368</v>
      </c>
      <c r="F744" s="31" t="s">
        <v>1369</v>
      </c>
      <c r="G744" s="32">
        <v>5175</v>
      </c>
      <c r="H744" s="5" t="s">
        <v>1030</v>
      </c>
      <c r="I744" s="33">
        <v>97000</v>
      </c>
      <c r="J744" s="5" t="s">
        <v>55</v>
      </c>
      <c r="K744" s="36">
        <v>44364</v>
      </c>
      <c r="L744" s="5" t="s">
        <v>1370</v>
      </c>
      <c r="M744">
        <f t="shared" si="22"/>
        <v>1</v>
      </c>
      <c r="N744">
        <f t="shared" si="23"/>
        <v>9</v>
      </c>
    </row>
    <row r="745" spans="2:14" x14ac:dyDescent="0.3">
      <c r="B745" s="4">
        <v>44348</v>
      </c>
      <c r="C745" s="5" t="s">
        <v>96</v>
      </c>
      <c r="D745" s="5" t="s">
        <v>69</v>
      </c>
      <c r="E745" s="5" t="s">
        <v>1371</v>
      </c>
      <c r="F745" s="31" t="s">
        <v>1372</v>
      </c>
      <c r="G745" s="32">
        <v>2000</v>
      </c>
      <c r="H745" s="5" t="s">
        <v>1030</v>
      </c>
      <c r="I745" s="33">
        <v>96941</v>
      </c>
      <c r="J745" s="5" t="s">
        <v>29</v>
      </c>
      <c r="K745" s="36">
        <v>44376</v>
      </c>
      <c r="L745" s="5"/>
      <c r="M745">
        <f t="shared" si="22"/>
        <v>5</v>
      </c>
      <c r="N745">
        <f t="shared" si="23"/>
        <v>16</v>
      </c>
    </row>
    <row r="746" spans="2:14" x14ac:dyDescent="0.3">
      <c r="B746" s="4">
        <v>44348</v>
      </c>
      <c r="C746" s="5" t="s">
        <v>96</v>
      </c>
      <c r="D746" s="5" t="s">
        <v>66</v>
      </c>
      <c r="E746" s="5" t="s">
        <v>1373</v>
      </c>
      <c r="F746" s="31" t="s">
        <v>1374</v>
      </c>
      <c r="G746" s="32">
        <v>720.02</v>
      </c>
      <c r="H746" s="5" t="s">
        <v>1030</v>
      </c>
      <c r="I746" s="33">
        <v>96941</v>
      </c>
      <c r="J746" s="5" t="s">
        <v>103</v>
      </c>
      <c r="K746" s="36">
        <v>44376</v>
      </c>
      <c r="L746" s="5"/>
      <c r="M746">
        <f t="shared" si="22"/>
        <v>6</v>
      </c>
      <c r="N746">
        <f t="shared" si="23"/>
        <v>10</v>
      </c>
    </row>
    <row r="747" spans="2:14" ht="28.8" x14ac:dyDescent="0.3">
      <c r="B747" s="4">
        <v>44352</v>
      </c>
      <c r="C747" s="5" t="s">
        <v>96</v>
      </c>
      <c r="D747" s="5" t="s">
        <v>64</v>
      </c>
      <c r="E747" s="5" t="s">
        <v>1375</v>
      </c>
      <c r="F747" s="31" t="s">
        <v>1376</v>
      </c>
      <c r="G747" s="32">
        <v>2716.3</v>
      </c>
      <c r="H747" s="5" t="s">
        <v>1030</v>
      </c>
      <c r="I747" s="33">
        <v>96941</v>
      </c>
      <c r="J747" s="5" t="s">
        <v>60</v>
      </c>
      <c r="K747" s="36">
        <v>44376</v>
      </c>
      <c r="L747" s="5"/>
      <c r="M747">
        <f t="shared" si="22"/>
        <v>11</v>
      </c>
      <c r="N747">
        <f t="shared" si="23"/>
        <v>4</v>
      </c>
    </row>
    <row r="748" spans="2:14" x14ac:dyDescent="0.3">
      <c r="B748" s="4">
        <v>44353</v>
      </c>
      <c r="C748" s="5" t="s">
        <v>96</v>
      </c>
      <c r="D748" s="5" t="s">
        <v>64</v>
      </c>
      <c r="E748" s="5" t="s">
        <v>1334</v>
      </c>
      <c r="F748" s="31" t="s">
        <v>1377</v>
      </c>
      <c r="G748" s="32">
        <v>2400</v>
      </c>
      <c r="H748" s="5" t="s">
        <v>1030</v>
      </c>
      <c r="I748" s="33">
        <v>96941</v>
      </c>
      <c r="J748" s="5" t="s">
        <v>5</v>
      </c>
      <c r="K748" s="36">
        <v>44376</v>
      </c>
      <c r="L748" s="5"/>
      <c r="M748">
        <f t="shared" si="22"/>
        <v>12</v>
      </c>
      <c r="N748">
        <f t="shared" si="23"/>
        <v>4</v>
      </c>
    </row>
    <row r="749" spans="2:14" x14ac:dyDescent="0.3">
      <c r="B749" s="4">
        <v>44353</v>
      </c>
      <c r="C749" s="5" t="s">
        <v>96</v>
      </c>
      <c r="D749" s="5" t="s">
        <v>64</v>
      </c>
      <c r="E749" s="5" t="s">
        <v>1378</v>
      </c>
      <c r="F749" s="31" t="s">
        <v>1379</v>
      </c>
      <c r="G749" s="32">
        <v>1738.15</v>
      </c>
      <c r="H749" s="5" t="s">
        <v>474</v>
      </c>
      <c r="I749" s="33">
        <v>73456</v>
      </c>
      <c r="J749" s="5" t="s">
        <v>99</v>
      </c>
      <c r="K749" s="36">
        <v>44376</v>
      </c>
      <c r="L749" s="5"/>
      <c r="M749">
        <f t="shared" si="22"/>
        <v>35</v>
      </c>
      <c r="N749">
        <f t="shared" si="23"/>
        <v>4</v>
      </c>
    </row>
    <row r="750" spans="2:14" x14ac:dyDescent="0.3">
      <c r="B750" s="4">
        <v>44353</v>
      </c>
      <c r="C750" s="5" t="s">
        <v>96</v>
      </c>
      <c r="D750" s="5" t="s">
        <v>64</v>
      </c>
      <c r="E750" s="5" t="s">
        <v>1378</v>
      </c>
      <c r="F750" s="31" t="s">
        <v>1380</v>
      </c>
      <c r="G750" s="32">
        <v>1000</v>
      </c>
      <c r="H750" s="5" t="s">
        <v>474</v>
      </c>
      <c r="I750" s="33">
        <v>73456</v>
      </c>
      <c r="J750" s="5" t="s">
        <v>211</v>
      </c>
      <c r="K750" s="36">
        <v>44376</v>
      </c>
      <c r="L750" s="5"/>
      <c r="M750">
        <f t="shared" si="22"/>
        <v>36</v>
      </c>
      <c r="N750">
        <f t="shared" si="23"/>
        <v>4</v>
      </c>
    </row>
    <row r="751" spans="2:14" x14ac:dyDescent="0.3">
      <c r="B751" s="4">
        <v>44353</v>
      </c>
      <c r="C751" s="5" t="s">
        <v>96</v>
      </c>
      <c r="D751" s="5" t="s">
        <v>64</v>
      </c>
      <c r="E751" s="5" t="s">
        <v>1334</v>
      </c>
      <c r="F751" s="39" t="s">
        <v>1244</v>
      </c>
      <c r="G751" s="32">
        <v>1800</v>
      </c>
      <c r="H751" s="5" t="s">
        <v>474</v>
      </c>
      <c r="I751" s="33">
        <v>73456</v>
      </c>
      <c r="J751" s="5" t="s">
        <v>5</v>
      </c>
      <c r="K751" s="36">
        <v>44376</v>
      </c>
      <c r="L751" s="5"/>
      <c r="M751">
        <f t="shared" si="22"/>
        <v>12</v>
      </c>
      <c r="N751">
        <f t="shared" si="23"/>
        <v>4</v>
      </c>
    </row>
    <row r="752" spans="2:14" ht="28.8" x14ac:dyDescent="0.3">
      <c r="B752" s="4">
        <v>44353</v>
      </c>
      <c r="C752" s="5" t="s">
        <v>96</v>
      </c>
      <c r="D752" s="5" t="s">
        <v>64</v>
      </c>
      <c r="E752" s="5" t="s">
        <v>1381</v>
      </c>
      <c r="F752" s="39" t="s">
        <v>1382</v>
      </c>
      <c r="G752" s="32">
        <v>1400.7</v>
      </c>
      <c r="H752" s="5" t="s">
        <v>95</v>
      </c>
      <c r="I752" s="33">
        <v>227904</v>
      </c>
      <c r="J752" s="5" t="s">
        <v>41</v>
      </c>
      <c r="K752" s="36">
        <v>44376</v>
      </c>
      <c r="L752" s="5"/>
      <c r="M752">
        <f t="shared" si="22"/>
        <v>19</v>
      </c>
      <c r="N752">
        <f t="shared" si="23"/>
        <v>4</v>
      </c>
    </row>
    <row r="753" spans="2:14" x14ac:dyDescent="0.3">
      <c r="B753" s="4">
        <v>44353</v>
      </c>
      <c r="C753" s="5" t="s">
        <v>96</v>
      </c>
      <c r="D753" s="5" t="s">
        <v>64</v>
      </c>
      <c r="E753" s="5" t="s">
        <v>1383</v>
      </c>
      <c r="F753" s="39" t="s">
        <v>1027</v>
      </c>
      <c r="G753" s="32">
        <v>3800</v>
      </c>
      <c r="H753" s="5" t="s">
        <v>95</v>
      </c>
      <c r="I753" s="33">
        <v>227904</v>
      </c>
      <c r="J753" s="5" t="s">
        <v>5</v>
      </c>
      <c r="K753" s="36">
        <v>44376</v>
      </c>
      <c r="L753" s="5"/>
      <c r="M753">
        <f t="shared" si="22"/>
        <v>12</v>
      </c>
      <c r="N753">
        <f t="shared" si="23"/>
        <v>4</v>
      </c>
    </row>
    <row r="754" spans="2:14" ht="28.8" x14ac:dyDescent="0.3">
      <c r="B754" s="4">
        <v>44357</v>
      </c>
      <c r="C754" s="5" t="s">
        <v>96</v>
      </c>
      <c r="D754" s="5" t="s">
        <v>64</v>
      </c>
      <c r="E754" s="5" t="s">
        <v>1384</v>
      </c>
      <c r="F754" s="39" t="s">
        <v>1385</v>
      </c>
      <c r="G754" s="32">
        <v>3331.25</v>
      </c>
      <c r="H754" s="5" t="s">
        <v>197</v>
      </c>
      <c r="I754" s="33">
        <v>77575</v>
      </c>
      <c r="J754" s="5" t="s">
        <v>103</v>
      </c>
      <c r="K754" s="36">
        <v>44376</v>
      </c>
      <c r="L754" s="5"/>
      <c r="M754">
        <f t="shared" si="22"/>
        <v>6</v>
      </c>
      <c r="N754">
        <f t="shared" si="23"/>
        <v>4</v>
      </c>
    </row>
    <row r="755" spans="2:14" x14ac:dyDescent="0.3">
      <c r="B755" s="4">
        <v>44357</v>
      </c>
      <c r="C755" s="5" t="s">
        <v>96</v>
      </c>
      <c r="D755" s="5" t="s">
        <v>64</v>
      </c>
      <c r="E755" s="5" t="s">
        <v>1384</v>
      </c>
      <c r="F755" s="39" t="s">
        <v>1386</v>
      </c>
      <c r="G755" s="32">
        <v>1000</v>
      </c>
      <c r="H755" s="5" t="s">
        <v>197</v>
      </c>
      <c r="I755" s="33">
        <v>77575</v>
      </c>
      <c r="J755" s="5" t="s">
        <v>99</v>
      </c>
      <c r="K755" s="36">
        <v>44376</v>
      </c>
      <c r="L755" s="5"/>
      <c r="M755">
        <f t="shared" si="22"/>
        <v>35</v>
      </c>
      <c r="N755">
        <f t="shared" si="23"/>
        <v>4</v>
      </c>
    </row>
    <row r="756" spans="2:14" x14ac:dyDescent="0.3">
      <c r="B756" s="4">
        <v>44357</v>
      </c>
      <c r="C756" s="5" t="s">
        <v>96</v>
      </c>
      <c r="D756" s="5" t="s">
        <v>64</v>
      </c>
      <c r="E756" s="5" t="s">
        <v>1387</v>
      </c>
      <c r="F756" s="39" t="s">
        <v>905</v>
      </c>
      <c r="G756" s="32">
        <v>2200</v>
      </c>
      <c r="H756" s="5" t="s">
        <v>197</v>
      </c>
      <c r="I756" s="33">
        <v>77575</v>
      </c>
      <c r="J756" s="5" t="s">
        <v>5</v>
      </c>
      <c r="K756" s="36">
        <v>44376</v>
      </c>
      <c r="L756" s="5"/>
      <c r="M756">
        <f t="shared" si="22"/>
        <v>12</v>
      </c>
      <c r="N756">
        <f t="shared" si="23"/>
        <v>4</v>
      </c>
    </row>
    <row r="757" spans="2:14" x14ac:dyDescent="0.3">
      <c r="B757" s="4">
        <v>44356</v>
      </c>
      <c r="C757" s="5" t="s">
        <v>96</v>
      </c>
      <c r="D757" s="5" t="s">
        <v>899</v>
      </c>
      <c r="E757" s="5" t="s">
        <v>1388</v>
      </c>
      <c r="F757" s="39" t="s">
        <v>1389</v>
      </c>
      <c r="G757" s="32">
        <v>766</v>
      </c>
      <c r="H757" s="5" t="s">
        <v>197</v>
      </c>
      <c r="I757" s="33">
        <v>77575</v>
      </c>
      <c r="J757" s="5" t="s">
        <v>41</v>
      </c>
      <c r="K757" s="36">
        <v>44376</v>
      </c>
      <c r="L757" s="5"/>
      <c r="M757">
        <f t="shared" si="22"/>
        <v>19</v>
      </c>
      <c r="N757">
        <f t="shared" si="23"/>
        <v>12</v>
      </c>
    </row>
    <row r="758" spans="2:14" x14ac:dyDescent="0.3">
      <c r="B758" s="4">
        <v>44351</v>
      </c>
      <c r="C758" s="24" t="s">
        <v>11</v>
      </c>
      <c r="D758" s="5" t="s">
        <v>285</v>
      </c>
      <c r="E758" s="5" t="s">
        <v>1390</v>
      </c>
      <c r="F758" s="39" t="s">
        <v>345</v>
      </c>
      <c r="G758" s="32">
        <v>1100</v>
      </c>
      <c r="H758" s="5" t="s">
        <v>112</v>
      </c>
      <c r="I758" s="33">
        <v>234900</v>
      </c>
      <c r="J758" s="5" t="s">
        <v>38</v>
      </c>
      <c r="K758" s="36">
        <v>44369</v>
      </c>
      <c r="L758" s="5"/>
      <c r="M758">
        <f t="shared" si="22"/>
        <v>4</v>
      </c>
      <c r="N758">
        <f t="shared" si="23"/>
        <v>77</v>
      </c>
    </row>
    <row r="759" spans="2:14" x14ac:dyDescent="0.3">
      <c r="B759" s="4">
        <v>44351</v>
      </c>
      <c r="C759" s="24" t="s">
        <v>11</v>
      </c>
      <c r="D759" s="5" t="s">
        <v>68</v>
      </c>
      <c r="E759" s="5" t="s">
        <v>1391</v>
      </c>
      <c r="F759" s="39" t="s">
        <v>1392</v>
      </c>
      <c r="G759" s="32">
        <v>283.3</v>
      </c>
      <c r="H759" s="5" t="s">
        <v>58</v>
      </c>
      <c r="I759" s="15">
        <v>0</v>
      </c>
      <c r="J759" s="5" t="s">
        <v>58</v>
      </c>
      <c r="K759" s="36">
        <v>44369</v>
      </c>
      <c r="L759" s="5"/>
      <c r="M759">
        <f t="shared" si="22"/>
        <v>7</v>
      </c>
      <c r="N759">
        <f t="shared" si="23"/>
        <v>14</v>
      </c>
    </row>
    <row r="760" spans="2:14" x14ac:dyDescent="0.3">
      <c r="B760" s="4">
        <v>44320</v>
      </c>
      <c r="C760" s="5" t="s">
        <v>11</v>
      </c>
      <c r="D760" s="5" t="s">
        <v>1393</v>
      </c>
      <c r="E760" s="5" t="s">
        <v>1394</v>
      </c>
      <c r="F760" s="31" t="s">
        <v>1395</v>
      </c>
      <c r="G760" s="32">
        <v>690</v>
      </c>
      <c r="H760" s="5" t="s">
        <v>58</v>
      </c>
      <c r="I760" s="15">
        <v>0</v>
      </c>
      <c r="J760" s="5" t="s">
        <v>58</v>
      </c>
      <c r="K760" s="4">
        <v>44369</v>
      </c>
      <c r="L760" s="5"/>
      <c r="M760">
        <f t="shared" si="22"/>
        <v>7</v>
      </c>
      <c r="N760">
        <f t="shared" si="23"/>
        <v>57</v>
      </c>
    </row>
    <row r="761" spans="2:14" x14ac:dyDescent="0.3">
      <c r="B761" s="4">
        <v>44320</v>
      </c>
      <c r="C761" s="5" t="s">
        <v>11</v>
      </c>
      <c r="D761" s="24" t="s">
        <v>1360</v>
      </c>
      <c r="E761" s="5" t="s">
        <v>1396</v>
      </c>
      <c r="F761" s="31" t="s">
        <v>1397</v>
      </c>
      <c r="G761" s="32">
        <v>3099.95</v>
      </c>
      <c r="H761" s="5" t="s">
        <v>58</v>
      </c>
      <c r="I761" s="15">
        <v>0</v>
      </c>
      <c r="J761" s="5" t="s">
        <v>58</v>
      </c>
      <c r="K761" s="4">
        <v>44369</v>
      </c>
      <c r="L761" s="5"/>
      <c r="M761">
        <f t="shared" si="22"/>
        <v>7</v>
      </c>
      <c r="N761">
        <f t="shared" si="23"/>
        <v>62</v>
      </c>
    </row>
    <row r="762" spans="2:14" x14ac:dyDescent="0.3">
      <c r="B762" s="4">
        <v>44352</v>
      </c>
      <c r="C762" s="5" t="s">
        <v>11</v>
      </c>
      <c r="D762" s="5" t="s">
        <v>1398</v>
      </c>
      <c r="E762" s="5" t="s">
        <v>1399</v>
      </c>
      <c r="F762" s="31" t="s">
        <v>1118</v>
      </c>
      <c r="G762" s="32">
        <v>1783.95</v>
      </c>
      <c r="H762" s="5" t="s">
        <v>95</v>
      </c>
      <c r="I762" s="33">
        <v>227956</v>
      </c>
      <c r="J762" s="5" t="s">
        <v>38</v>
      </c>
      <c r="K762" s="4">
        <v>44369</v>
      </c>
      <c r="L762" s="5"/>
      <c r="M762">
        <f t="shared" si="22"/>
        <v>4</v>
      </c>
      <c r="N762">
        <f t="shared" si="23"/>
        <v>81</v>
      </c>
    </row>
    <row r="763" spans="2:14" x14ac:dyDescent="0.3">
      <c r="B763" s="4">
        <v>44357</v>
      </c>
      <c r="C763" s="5" t="s">
        <v>11</v>
      </c>
      <c r="D763" s="24" t="s">
        <v>26</v>
      </c>
      <c r="E763" s="5" t="s">
        <v>1400</v>
      </c>
      <c r="F763" s="31" t="s">
        <v>1401</v>
      </c>
      <c r="G763" s="32">
        <v>16799.2</v>
      </c>
      <c r="H763" s="5" t="s">
        <v>387</v>
      </c>
      <c r="I763" s="15">
        <v>0</v>
      </c>
      <c r="J763" s="5" t="s">
        <v>60</v>
      </c>
      <c r="K763" s="4">
        <v>44369</v>
      </c>
      <c r="L763" s="5"/>
      <c r="M763">
        <f t="shared" si="22"/>
        <v>11</v>
      </c>
      <c r="N763">
        <f t="shared" si="23"/>
        <v>1</v>
      </c>
    </row>
    <row r="764" spans="2:14" x14ac:dyDescent="0.3">
      <c r="B764" s="4">
        <v>44363</v>
      </c>
      <c r="C764" s="5" t="s">
        <v>11</v>
      </c>
      <c r="D764" s="5" t="s">
        <v>6</v>
      </c>
      <c r="E764" s="5" t="s">
        <v>1402</v>
      </c>
      <c r="F764" s="31" t="s">
        <v>1403</v>
      </c>
      <c r="G764" s="32">
        <v>10700.01</v>
      </c>
      <c r="H764" s="5" t="s">
        <v>89</v>
      </c>
      <c r="I764" s="33">
        <v>158227</v>
      </c>
      <c r="J764" s="5" t="s">
        <v>9</v>
      </c>
      <c r="K764" s="4">
        <v>44369</v>
      </c>
      <c r="L764" s="5"/>
      <c r="M764">
        <f t="shared" si="22"/>
        <v>10</v>
      </c>
      <c r="N764">
        <f t="shared" si="23"/>
        <v>6</v>
      </c>
    </row>
    <row r="765" spans="2:14" x14ac:dyDescent="0.3">
      <c r="B765" s="4">
        <v>44363</v>
      </c>
      <c r="C765" s="5" t="s">
        <v>1363</v>
      </c>
      <c r="D765" s="5" t="s">
        <v>104</v>
      </c>
      <c r="E765" s="5" t="s">
        <v>1404</v>
      </c>
      <c r="F765" s="39" t="s">
        <v>1405</v>
      </c>
      <c r="G765" s="32">
        <v>780</v>
      </c>
      <c r="H765" s="5" t="s">
        <v>89</v>
      </c>
      <c r="I765" s="33">
        <v>158250</v>
      </c>
      <c r="J765" s="5" t="s">
        <v>60</v>
      </c>
      <c r="K765" s="4" t="s">
        <v>1366</v>
      </c>
      <c r="L765" s="5"/>
      <c r="M765">
        <f t="shared" si="22"/>
        <v>11</v>
      </c>
      <c r="N765">
        <f t="shared" si="23"/>
        <v>5</v>
      </c>
    </row>
    <row r="766" spans="2:14" x14ac:dyDescent="0.3">
      <c r="B766" s="4">
        <v>44364</v>
      </c>
      <c r="C766" s="5" t="s">
        <v>96</v>
      </c>
      <c r="D766" s="5" t="s">
        <v>12</v>
      </c>
      <c r="E766" s="5"/>
      <c r="F766" s="31" t="s">
        <v>1406</v>
      </c>
      <c r="G766" s="32">
        <v>1400</v>
      </c>
      <c r="H766" s="5" t="s">
        <v>89</v>
      </c>
      <c r="I766" s="33">
        <v>158250</v>
      </c>
      <c r="J766" s="5" t="s">
        <v>103</v>
      </c>
      <c r="K766" s="4"/>
      <c r="L766" s="5"/>
      <c r="M766">
        <f t="shared" si="22"/>
        <v>6</v>
      </c>
      <c r="N766">
        <f t="shared" si="23"/>
        <v>3</v>
      </c>
    </row>
    <row r="767" spans="2:14" x14ac:dyDescent="0.3">
      <c r="B767" s="4">
        <v>44364</v>
      </c>
      <c r="C767" s="24" t="s">
        <v>611</v>
      </c>
      <c r="D767" s="5" t="s">
        <v>1407</v>
      </c>
      <c r="E767" s="5" t="s">
        <v>1408</v>
      </c>
      <c r="F767" s="31" t="s">
        <v>1409</v>
      </c>
      <c r="G767" s="32">
        <v>2875</v>
      </c>
      <c r="H767" s="5" t="s">
        <v>95</v>
      </c>
      <c r="I767" s="18">
        <v>0</v>
      </c>
      <c r="J767" s="5" t="s">
        <v>61</v>
      </c>
      <c r="K767" s="4">
        <v>44369</v>
      </c>
      <c r="L767" s="5"/>
      <c r="M767">
        <f t="shared" si="22"/>
        <v>13</v>
      </c>
      <c r="N767">
        <f t="shared" si="23"/>
        <v>52</v>
      </c>
    </row>
    <row r="768" spans="2:14" x14ac:dyDescent="0.3">
      <c r="B768" s="4">
        <v>44364</v>
      </c>
      <c r="C768" s="5" t="s">
        <v>11</v>
      </c>
      <c r="D768" s="5" t="s">
        <v>26</v>
      </c>
      <c r="E768" s="5" t="s">
        <v>1410</v>
      </c>
      <c r="F768" s="31" t="s">
        <v>1411</v>
      </c>
      <c r="G768" s="32">
        <v>2601.7600000000002</v>
      </c>
      <c r="H768" s="5" t="s">
        <v>527</v>
      </c>
      <c r="I768" s="33">
        <v>70845</v>
      </c>
      <c r="J768" s="5" t="s">
        <v>61</v>
      </c>
      <c r="K768" s="4">
        <v>44384</v>
      </c>
      <c r="L768" s="5"/>
      <c r="M768">
        <f t="shared" si="22"/>
        <v>13</v>
      </c>
      <c r="N768">
        <f t="shared" si="23"/>
        <v>1</v>
      </c>
    </row>
    <row r="769" spans="2:14" x14ac:dyDescent="0.3">
      <c r="B769" s="4">
        <v>44365</v>
      </c>
      <c r="C769" s="40" t="s">
        <v>11</v>
      </c>
      <c r="D769" s="5" t="s">
        <v>66</v>
      </c>
      <c r="E769" s="5" t="s">
        <v>1412</v>
      </c>
      <c r="F769" s="31" t="s">
        <v>1413</v>
      </c>
      <c r="G769" s="32">
        <v>443.53</v>
      </c>
      <c r="H769" s="5" t="s">
        <v>89</v>
      </c>
      <c r="I769" s="33">
        <v>158250</v>
      </c>
      <c r="J769" s="5" t="s">
        <v>29</v>
      </c>
      <c r="K769" s="4">
        <v>44384</v>
      </c>
      <c r="L769" s="5"/>
      <c r="M769">
        <f t="shared" si="22"/>
        <v>5</v>
      </c>
      <c r="N769">
        <f t="shared" si="23"/>
        <v>10</v>
      </c>
    </row>
    <row r="770" spans="2:14" x14ac:dyDescent="0.3">
      <c r="B770" s="4">
        <v>44365</v>
      </c>
      <c r="C770" s="5" t="s">
        <v>11</v>
      </c>
      <c r="D770" s="5" t="s">
        <v>66</v>
      </c>
      <c r="E770" s="5" t="s">
        <v>1414</v>
      </c>
      <c r="F770" s="31" t="s">
        <v>1415</v>
      </c>
      <c r="G770" s="32">
        <v>3160.89</v>
      </c>
      <c r="H770" s="5" t="s">
        <v>89</v>
      </c>
      <c r="I770" s="33">
        <v>158250</v>
      </c>
      <c r="J770" s="5" t="s">
        <v>29</v>
      </c>
      <c r="K770" s="4">
        <v>44384</v>
      </c>
      <c r="L770" s="5"/>
      <c r="M770">
        <f t="shared" si="22"/>
        <v>5</v>
      </c>
      <c r="N770">
        <f t="shared" si="23"/>
        <v>10</v>
      </c>
    </row>
    <row r="771" spans="2:14" x14ac:dyDescent="0.3">
      <c r="B771" s="4">
        <v>44365</v>
      </c>
      <c r="C771" s="5" t="s">
        <v>11</v>
      </c>
      <c r="D771" s="5" t="s">
        <v>12</v>
      </c>
      <c r="E771" s="5" t="s">
        <v>1416</v>
      </c>
      <c r="F771" s="31" t="s">
        <v>1417</v>
      </c>
      <c r="G771" s="32">
        <v>149.5</v>
      </c>
      <c r="H771" s="5" t="s">
        <v>89</v>
      </c>
      <c r="I771" s="33">
        <v>158250</v>
      </c>
      <c r="J771" s="5" t="s">
        <v>60</v>
      </c>
      <c r="K771" s="4">
        <v>44369</v>
      </c>
      <c r="L771" s="5" t="s">
        <v>1418</v>
      </c>
      <c r="M771">
        <f t="shared" ref="M771:M783" si="24">VLOOKUP(J771,$R$1:$S$31,2,FALSE)</f>
        <v>11</v>
      </c>
      <c r="N771">
        <f t="shared" ref="N771:N783" si="25">VLOOKUP(D771,$R$33:$S$102,2,FALSE)</f>
        <v>3</v>
      </c>
    </row>
    <row r="772" spans="2:14" x14ac:dyDescent="0.3">
      <c r="B772" s="4">
        <v>44365</v>
      </c>
      <c r="C772" s="5" t="s">
        <v>11</v>
      </c>
      <c r="D772" s="5" t="s">
        <v>238</v>
      </c>
      <c r="E772" s="5" t="s">
        <v>1419</v>
      </c>
      <c r="F772" s="31" t="s">
        <v>1420</v>
      </c>
      <c r="G772" s="32">
        <v>4242.53</v>
      </c>
      <c r="H772" s="5" t="s">
        <v>89</v>
      </c>
      <c r="I772" s="33">
        <v>158250</v>
      </c>
      <c r="J772" s="5" t="s">
        <v>29</v>
      </c>
      <c r="K772" s="4">
        <v>44369</v>
      </c>
      <c r="L772" s="5"/>
      <c r="M772">
        <f t="shared" si="24"/>
        <v>5</v>
      </c>
      <c r="N772">
        <f t="shared" si="25"/>
        <v>72</v>
      </c>
    </row>
    <row r="773" spans="2:14" x14ac:dyDescent="0.3">
      <c r="B773" s="4">
        <v>44365</v>
      </c>
      <c r="C773" s="5" t="s">
        <v>11</v>
      </c>
      <c r="D773" s="5" t="s">
        <v>153</v>
      </c>
      <c r="E773" s="5" t="s">
        <v>1421</v>
      </c>
      <c r="F773" s="31" t="s">
        <v>373</v>
      </c>
      <c r="G773" s="32">
        <v>990</v>
      </c>
      <c r="H773" s="5" t="s">
        <v>144</v>
      </c>
      <c r="I773" s="33">
        <v>168831</v>
      </c>
      <c r="J773" s="5" t="s">
        <v>38</v>
      </c>
      <c r="K773" s="4">
        <v>44384</v>
      </c>
      <c r="L773" s="5"/>
      <c r="M773">
        <f t="shared" si="24"/>
        <v>4</v>
      </c>
      <c r="N773">
        <f t="shared" si="25"/>
        <v>83</v>
      </c>
    </row>
    <row r="774" spans="2:14" x14ac:dyDescent="0.3">
      <c r="B774" s="4">
        <v>44368</v>
      </c>
      <c r="C774" s="5" t="s">
        <v>11</v>
      </c>
      <c r="D774" s="24" t="s">
        <v>6</v>
      </c>
      <c r="E774" s="5" t="s">
        <v>1422</v>
      </c>
      <c r="F774" s="31" t="s">
        <v>1220</v>
      </c>
      <c r="G774" s="32">
        <v>16800.03</v>
      </c>
      <c r="H774" s="5" t="s">
        <v>181</v>
      </c>
      <c r="I774" s="33">
        <v>230000</v>
      </c>
      <c r="J774" s="5" t="s">
        <v>9</v>
      </c>
      <c r="K774" s="4">
        <v>44369</v>
      </c>
      <c r="L774" s="5" t="s">
        <v>1423</v>
      </c>
      <c r="M774">
        <f t="shared" si="24"/>
        <v>10</v>
      </c>
      <c r="N774">
        <f t="shared" si="25"/>
        <v>6</v>
      </c>
    </row>
    <row r="775" spans="2:14" x14ac:dyDescent="0.3">
      <c r="B775" s="4">
        <v>44368</v>
      </c>
      <c r="C775" s="5" t="s">
        <v>11</v>
      </c>
      <c r="D775" s="5" t="s">
        <v>6</v>
      </c>
      <c r="E775" s="5" t="s">
        <v>1424</v>
      </c>
      <c r="F775" s="31" t="s">
        <v>1425</v>
      </c>
      <c r="G775" s="32">
        <v>400.02</v>
      </c>
      <c r="H775" s="5" t="s">
        <v>115</v>
      </c>
      <c r="I775" s="33">
        <v>140466</v>
      </c>
      <c r="J775" s="5" t="s">
        <v>9</v>
      </c>
      <c r="K775" s="4">
        <v>44369</v>
      </c>
      <c r="L775" s="5"/>
      <c r="M775">
        <f t="shared" si="24"/>
        <v>10</v>
      </c>
      <c r="N775">
        <f t="shared" si="25"/>
        <v>6</v>
      </c>
    </row>
    <row r="776" spans="2:14" x14ac:dyDescent="0.3">
      <c r="B776" s="4">
        <v>44370</v>
      </c>
      <c r="C776" s="5" t="s">
        <v>11</v>
      </c>
      <c r="D776" s="5" t="s">
        <v>104</v>
      </c>
      <c r="E776" s="5" t="s">
        <v>1426</v>
      </c>
      <c r="F776" s="31" t="s">
        <v>1427</v>
      </c>
      <c r="G776" s="32">
        <v>2690</v>
      </c>
      <c r="H776" s="5" t="s">
        <v>111</v>
      </c>
      <c r="I776" s="33">
        <v>229211</v>
      </c>
      <c r="J776" s="5" t="s">
        <v>29</v>
      </c>
      <c r="K776" s="4">
        <v>44384</v>
      </c>
      <c r="L776" s="5"/>
      <c r="M776">
        <f t="shared" si="24"/>
        <v>5</v>
      </c>
      <c r="N776">
        <f t="shared" si="25"/>
        <v>5</v>
      </c>
    </row>
    <row r="777" spans="2:14" x14ac:dyDescent="0.3">
      <c r="B777" s="4">
        <v>44373</v>
      </c>
      <c r="C777" s="5" t="s">
        <v>11</v>
      </c>
      <c r="D777" s="5" t="s">
        <v>285</v>
      </c>
      <c r="E777" s="5" t="s">
        <v>1428</v>
      </c>
      <c r="F777" s="31" t="s">
        <v>349</v>
      </c>
      <c r="G777" s="32">
        <v>1100</v>
      </c>
      <c r="H777" s="5" t="s">
        <v>115</v>
      </c>
      <c r="I777" s="33">
        <v>140745</v>
      </c>
      <c r="J777" s="5" t="s">
        <v>38</v>
      </c>
      <c r="K777" s="4">
        <v>44384</v>
      </c>
      <c r="L777" s="5"/>
      <c r="M777">
        <f t="shared" si="24"/>
        <v>4</v>
      </c>
      <c r="N777">
        <f t="shared" si="25"/>
        <v>77</v>
      </c>
    </row>
    <row r="778" spans="2:14" x14ac:dyDescent="0.3">
      <c r="B778" s="4">
        <v>44377</v>
      </c>
      <c r="C778" s="5" t="s">
        <v>1176</v>
      </c>
      <c r="D778" s="5" t="s">
        <v>1429</v>
      </c>
      <c r="E778" s="5" t="s">
        <v>1057</v>
      </c>
      <c r="F778" s="31" t="s">
        <v>1430</v>
      </c>
      <c r="G778" s="32">
        <v>48300</v>
      </c>
      <c r="H778" s="5" t="s">
        <v>95</v>
      </c>
      <c r="I778" s="33">
        <v>229487</v>
      </c>
      <c r="J778" s="5" t="s">
        <v>61</v>
      </c>
      <c r="K778" s="4">
        <v>44384</v>
      </c>
      <c r="L778" s="5"/>
      <c r="M778">
        <f t="shared" si="24"/>
        <v>13</v>
      </c>
      <c r="N778">
        <f t="shared" si="25"/>
        <v>58</v>
      </c>
    </row>
    <row r="779" spans="2:14" x14ac:dyDescent="0.3">
      <c r="B779" s="4">
        <v>44378</v>
      </c>
      <c r="C779" s="5" t="s">
        <v>11</v>
      </c>
      <c r="D779" s="5" t="s">
        <v>26</v>
      </c>
      <c r="E779" s="5" t="s">
        <v>1431</v>
      </c>
      <c r="F779" s="31" t="s">
        <v>1432</v>
      </c>
      <c r="G779" s="32">
        <v>5157.5200000000004</v>
      </c>
      <c r="H779" s="5" t="s">
        <v>115</v>
      </c>
      <c r="I779" s="33">
        <v>141200</v>
      </c>
      <c r="J779" s="5" t="s">
        <v>57</v>
      </c>
      <c r="K779" s="4">
        <v>44384</v>
      </c>
      <c r="L779" s="5"/>
      <c r="M779">
        <f t="shared" si="24"/>
        <v>3</v>
      </c>
      <c r="N779">
        <f t="shared" si="25"/>
        <v>1</v>
      </c>
    </row>
    <row r="780" spans="2:14" x14ac:dyDescent="0.3">
      <c r="B780" s="4">
        <v>44379</v>
      </c>
      <c r="C780" s="5" t="s">
        <v>11</v>
      </c>
      <c r="D780" s="5" t="s">
        <v>26</v>
      </c>
      <c r="E780" s="5" t="s">
        <v>1433</v>
      </c>
      <c r="F780" s="31" t="s">
        <v>1434</v>
      </c>
      <c r="G780" s="32">
        <v>3895.05</v>
      </c>
      <c r="H780" s="5" t="s">
        <v>95</v>
      </c>
      <c r="I780" s="33">
        <v>229487</v>
      </c>
      <c r="J780" s="5" t="s">
        <v>56</v>
      </c>
      <c r="K780" s="4">
        <v>44384</v>
      </c>
      <c r="L780" s="5"/>
      <c r="M780">
        <f t="shared" si="24"/>
        <v>2</v>
      </c>
      <c r="N780">
        <f t="shared" si="25"/>
        <v>1</v>
      </c>
    </row>
    <row r="781" spans="2:14" x14ac:dyDescent="0.3">
      <c r="B781" s="4">
        <v>44380</v>
      </c>
      <c r="C781" s="5" t="s">
        <v>11</v>
      </c>
      <c r="D781" s="5" t="s">
        <v>153</v>
      </c>
      <c r="E781" s="5" t="s">
        <v>1421</v>
      </c>
      <c r="F781" s="31" t="s">
        <v>1118</v>
      </c>
      <c r="G781" s="32">
        <v>1680.2</v>
      </c>
      <c r="H781" s="5" t="s">
        <v>95</v>
      </c>
      <c r="I781" s="33">
        <v>229554</v>
      </c>
      <c r="J781" s="5" t="s">
        <v>38</v>
      </c>
      <c r="K781" s="4">
        <v>44384</v>
      </c>
      <c r="L781" s="5"/>
      <c r="M781">
        <f t="shared" si="24"/>
        <v>4</v>
      </c>
      <c r="N781">
        <f t="shared" si="25"/>
        <v>83</v>
      </c>
    </row>
    <row r="782" spans="2:14" ht="28.8" x14ac:dyDescent="0.3">
      <c r="B782" s="4">
        <v>44384</v>
      </c>
      <c r="C782" s="5" t="s">
        <v>11</v>
      </c>
      <c r="D782" s="5" t="s">
        <v>65</v>
      </c>
      <c r="E782" s="5" t="s">
        <v>1435</v>
      </c>
      <c r="F782" s="31" t="s">
        <v>1436</v>
      </c>
      <c r="G782" s="32">
        <v>6900</v>
      </c>
      <c r="H782" s="5" t="s">
        <v>1437</v>
      </c>
      <c r="I782" s="33">
        <v>56500</v>
      </c>
      <c r="J782" s="5" t="s">
        <v>55</v>
      </c>
      <c r="K782" s="4">
        <v>44384</v>
      </c>
      <c r="L782" s="5"/>
      <c r="M782">
        <f t="shared" si="24"/>
        <v>1</v>
      </c>
      <c r="N782">
        <f t="shared" si="25"/>
        <v>9</v>
      </c>
    </row>
    <row r="783" spans="2:14" ht="28.8" x14ac:dyDescent="0.3">
      <c r="B783" s="4">
        <v>44384</v>
      </c>
      <c r="C783" s="5" t="s">
        <v>11</v>
      </c>
      <c r="D783" s="5" t="s">
        <v>65</v>
      </c>
      <c r="E783" s="5" t="s">
        <v>1438</v>
      </c>
      <c r="F783" s="31" t="s">
        <v>1439</v>
      </c>
      <c r="G783" s="32">
        <v>9200</v>
      </c>
      <c r="H783" s="5" t="s">
        <v>115</v>
      </c>
      <c r="I783" s="33">
        <v>140705</v>
      </c>
      <c r="J783" s="5" t="s">
        <v>55</v>
      </c>
      <c r="K783" s="4">
        <v>44384</v>
      </c>
      <c r="L783" s="5"/>
      <c r="M783">
        <f t="shared" si="24"/>
        <v>1</v>
      </c>
      <c r="N783">
        <f t="shared" si="25"/>
        <v>9</v>
      </c>
    </row>
  </sheetData>
  <autoFilter ref="B1:N78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'C:\Users\Wilmer\Downloads\[Administracion y control DATA FACT PARA PORTAL JUL21.xlsx]Rubros lista'!#REF!</xm:f>
          </x14:formula1>
          <xm:sqref>J2:J783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</dc:creator>
  <cp:lastModifiedBy>Wilmer</cp:lastModifiedBy>
  <dcterms:created xsi:type="dcterms:W3CDTF">2021-07-09T19:58:57Z</dcterms:created>
  <dcterms:modified xsi:type="dcterms:W3CDTF">2021-07-26T17:59:22Z</dcterms:modified>
</cp:coreProperties>
</file>