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<sst xmlns="http://schemas.openxmlformats.org/spreadsheetml/2006/main" count="746" uniqueCount="619">
  <si>
    <t>VES S/N</t>
  </si>
  <si>
    <t>LOCATION NAME</t>
  </si>
  <si>
    <t>Easting (Min)</t>
  </si>
  <si>
    <t>Northing (Min)</t>
  </si>
  <si>
    <t>Elev(m)</t>
  </si>
  <si>
    <t>No. of layer</t>
  </si>
  <si>
    <t>Curve Types</t>
  </si>
  <si>
    <r>
      <rPr>
        <b/>
        <sz val="10"/>
        <color theme="1"/>
        <rFont val="Calibri"/>
        <charset val="134"/>
        <scheme val="minor"/>
      </rPr>
      <t xml:space="preserve">Res. of the Geo-electric Sections
</t>
    </r>
    <r>
      <rPr>
        <b/>
        <i/>
        <sz val="10"/>
        <color theme="1"/>
        <rFont val="Calibri"/>
        <charset val="134"/>
        <scheme val="minor"/>
      </rPr>
      <t>p1/p2/…pn-1</t>
    </r>
  </si>
  <si>
    <t>resistivity of layer on top of the weathered aquifer</t>
  </si>
  <si>
    <t>resistivity of the weather aquifer</t>
  </si>
  <si>
    <t>Thickness of the Geo-electric Sections h1/h2/h3</t>
  </si>
  <si>
    <t>Depth of the Geo-electric Sections
d1/d2/d3</t>
  </si>
  <si>
    <t>Weathered rest (OHM-M)</t>
  </si>
  <si>
    <t>TOT (m)</t>
  </si>
  <si>
    <t>TWL (m)</t>
  </si>
  <si>
    <t>TFL (m)</t>
  </si>
  <si>
    <t>TOO (M) = TOT+TWL</t>
  </si>
  <si>
    <t>DTB (M) = TOO+TFL</t>
  </si>
  <si>
    <t>Thickness of Aquifer (m) = TWL+TFL</t>
  </si>
  <si>
    <t>Depth of Aquifer (m) = DWL</t>
  </si>
  <si>
    <t>AQUIFER RES of Weathered. 
(Ohm-M)</t>
  </si>
  <si>
    <t>Logarithm of W. Aquifer RESISTIVITY</t>
  </si>
  <si>
    <t>Depth of Aquifer (m) = DFL</t>
  </si>
  <si>
    <t>AQUIFER RES of Fractured L. 
(Ohm-M)</t>
  </si>
  <si>
    <t>Logarithm of FL. Aquifer RESISTIVITY</t>
  </si>
  <si>
    <r>
      <rPr>
        <b/>
        <sz val="10"/>
        <color theme="1"/>
        <rFont val="Calibri"/>
        <charset val="134"/>
        <scheme val="minor"/>
      </rPr>
      <t>Res. of</t>
    </r>
    <r>
      <rPr>
        <b/>
        <i/>
        <sz val="10"/>
        <color theme="1"/>
        <rFont val="Calibri"/>
        <charset val="134"/>
        <scheme val="minor"/>
      </rPr>
      <t>p1</t>
    </r>
  </si>
  <si>
    <r>
      <rPr>
        <b/>
        <sz val="10"/>
        <color theme="1"/>
        <rFont val="Calibri"/>
        <charset val="134"/>
        <scheme val="minor"/>
      </rPr>
      <t xml:space="preserve">Res. of </t>
    </r>
    <r>
      <rPr>
        <b/>
        <i/>
        <sz val="10"/>
        <color theme="1"/>
        <rFont val="Calibri"/>
        <charset val="134"/>
        <scheme val="minor"/>
      </rPr>
      <t>p2</t>
    </r>
  </si>
  <si>
    <t>Res. of pn-1</t>
  </si>
  <si>
    <r>
      <rPr>
        <b/>
        <sz val="10"/>
        <color theme="1"/>
        <rFont val="Calibri"/>
        <charset val="134"/>
        <scheme val="minor"/>
      </rPr>
      <t>Longitudinal Conductance (mhos</t>
    </r>
    <r>
      <rPr>
        <b/>
        <sz val="10"/>
        <color theme="1"/>
        <rFont val="Calibri"/>
        <charset val="134"/>
      </rPr>
      <t>)</t>
    </r>
  </si>
  <si>
    <r>
      <rPr>
        <b/>
        <sz val="10"/>
        <color theme="1"/>
        <rFont val="Calibri"/>
        <charset val="134"/>
        <scheme val="minor"/>
      </rPr>
      <t>Transverse Resistance (</t>
    </r>
    <r>
      <rPr>
        <b/>
        <sz val="10"/>
        <color theme="1"/>
        <rFont val="Calibri"/>
        <charset val="134"/>
      </rPr>
      <t>Ωm²)</t>
    </r>
  </si>
  <si>
    <r>
      <rPr>
        <b/>
        <sz val="10"/>
        <color theme="1"/>
        <rFont val="Calibri"/>
        <charset val="134"/>
        <scheme val="minor"/>
      </rPr>
      <t>Transverse Resistivity (</t>
    </r>
    <r>
      <rPr>
        <b/>
        <sz val="10"/>
        <color theme="1"/>
        <rFont val="Calibri"/>
        <charset val="134"/>
      </rPr>
      <t>Ωm)</t>
    </r>
  </si>
  <si>
    <t>H2O CONDUCTIVITY</t>
  </si>
  <si>
    <r>
      <rPr>
        <b/>
        <sz val="12"/>
        <color rgb="FF000000"/>
        <rFont val="Tahoma"/>
        <charset val="134"/>
      </rPr>
      <t>ρ</t>
    </r>
    <r>
      <rPr>
        <b/>
        <vertAlign val="subscript"/>
        <sz val="12"/>
        <color rgb="FF000000"/>
        <rFont val="Tahoma"/>
        <charset val="134"/>
      </rPr>
      <t xml:space="preserve">ω </t>
    </r>
    <r>
      <rPr>
        <b/>
        <sz val="12"/>
        <color rgb="FF000000"/>
        <rFont val="Tahoma"/>
        <charset val="134"/>
      </rPr>
      <t>(</t>
    </r>
    <r>
      <rPr>
        <b/>
        <sz val="12"/>
        <color rgb="FF000000"/>
        <rFont val="Calibri"/>
        <charset val="134"/>
      </rPr>
      <t>Ωm)</t>
    </r>
  </si>
  <si>
    <r>
      <rPr>
        <b/>
        <sz val="10"/>
        <color rgb="FF000000"/>
        <rFont val="Calibri"/>
        <charset val="134"/>
        <scheme val="minor"/>
      </rPr>
      <t xml:space="preserve">Fa </t>
    </r>
    <r>
      <rPr>
        <b/>
        <sz val="12"/>
        <color rgb="FF000000"/>
        <rFont val="Calibri"/>
        <charset val="134"/>
        <scheme val="minor"/>
      </rPr>
      <t>= Fi*(1+BQv</t>
    </r>
    <r>
      <rPr>
        <b/>
        <sz val="12"/>
        <color rgb="FF000000"/>
        <rFont val="Tahoma"/>
        <charset val="134"/>
      </rPr>
      <t>ρ</t>
    </r>
    <r>
      <rPr>
        <b/>
        <vertAlign val="subscript"/>
        <sz val="12"/>
        <color rgb="FF000000"/>
        <rFont val="Tahoma"/>
        <charset val="134"/>
      </rPr>
      <t>ω</t>
    </r>
    <r>
      <rPr>
        <b/>
        <sz val="12"/>
        <color rgb="FF000000"/>
        <rFont val="Calibri"/>
        <charset val="134"/>
        <scheme val="minor"/>
      </rPr>
      <t>)^-1</t>
    </r>
  </si>
  <si>
    <t>1/Fa</t>
  </si>
  <si>
    <t>Porosity</t>
  </si>
  <si>
    <t>Hydraulic conductivity (m/day)</t>
  </si>
  <si>
    <t>TRANSMISSIVITY VES = K*h (m2/day)</t>
  </si>
  <si>
    <t>Vt = Total Pore Volume (m3)</t>
  </si>
  <si>
    <t>SS AQUIFERS</t>
  </si>
  <si>
    <t>Vs = Total Storage Volume (m3)</t>
  </si>
  <si>
    <t>SPECIFIC YIELD</t>
  </si>
  <si>
    <t>APC</t>
  </si>
  <si>
    <t>corrected aquifer thick, aq thick X 6%</t>
  </si>
  <si>
    <t>Aq storage in cubic meter</t>
  </si>
  <si>
    <t>specific yield</t>
  </si>
  <si>
    <t>Hydraulic conductivity</t>
  </si>
  <si>
    <t>Aquifer thickness TWA+TFA</t>
  </si>
  <si>
    <t>fracture contrast</t>
  </si>
  <si>
    <t>aquifer storage in litres (i.e. *1000)</t>
  </si>
  <si>
    <t>A TO NEW C 1</t>
  </si>
  <si>
    <t>Danialu Ita Olodan</t>
  </si>
  <si>
    <t>KH</t>
  </si>
  <si>
    <t>304.1/823.3/162.6/772.5</t>
  </si>
  <si>
    <t>0.8/2.5/18.8</t>
  </si>
  <si>
    <t>0.8/3.5/22.2</t>
  </si>
  <si>
    <t>Tanke 27, Ostrich area</t>
  </si>
  <si>
    <t>H</t>
  </si>
  <si>
    <t>243/25.2/3547.6</t>
  </si>
  <si>
    <t>12.6/25</t>
  </si>
  <si>
    <t>12.6/37.6</t>
  </si>
  <si>
    <t>Tanke Alh Sani Junction ves1</t>
  </si>
  <si>
    <t>960.8/319.0/482.2</t>
  </si>
  <si>
    <t>1.3/12.7</t>
  </si>
  <si>
    <t>1.3/14.0</t>
  </si>
  <si>
    <t>Tanke Alh Sani Junction ves2</t>
  </si>
  <si>
    <t>1464.2/170.8/1395.8</t>
  </si>
  <si>
    <t>2.2/28.3</t>
  </si>
  <si>
    <t>2.2/30.5</t>
  </si>
  <si>
    <t>Tanke Awolowo area</t>
  </si>
  <si>
    <t>183.0/892.3/91.6/479.4</t>
  </si>
  <si>
    <t>6.1/13.2/17.4</t>
  </si>
  <si>
    <t>6.1/19.3/35.8</t>
  </si>
  <si>
    <t>Tanke Basin AFOLAYAN IBITOYE</t>
  </si>
  <si>
    <t>111.1/30.6/245.3</t>
  </si>
  <si>
    <t>10.5/25</t>
  </si>
  <si>
    <t>10.5/35.5</t>
  </si>
  <si>
    <t>Tanke DR ADEDEJI KOLA OVERCOMER</t>
  </si>
  <si>
    <t>586.5/55.6/646.1</t>
  </si>
  <si>
    <t>2.0/2.7</t>
  </si>
  <si>
    <t>2.0/4.7</t>
  </si>
  <si>
    <t>Tanke Fate PURPLE HILL</t>
  </si>
  <si>
    <t>64.8/307.6/156.0/712.6</t>
  </si>
  <si>
    <t>0.4/0.8/12.1</t>
  </si>
  <si>
    <t>0.4/1.2/13.2</t>
  </si>
  <si>
    <t>B TO NEW C 9</t>
  </si>
  <si>
    <t>AJILA Adangba</t>
  </si>
  <si>
    <t>100.7/32.6/67.0</t>
  </si>
  <si>
    <t>1.1/19.5</t>
  </si>
  <si>
    <t>1.1/20.6</t>
  </si>
  <si>
    <t>Al Hamana Complex Opomalu Ipata</t>
  </si>
  <si>
    <t>60.8/10.1/231.5</t>
  </si>
  <si>
    <t>12.7/24</t>
  </si>
  <si>
    <t>12.7/36.7</t>
  </si>
  <si>
    <t>Alabere amule Ilorin</t>
  </si>
  <si>
    <t>184.2/17.6/50.8</t>
  </si>
  <si>
    <t>2.3/11.7</t>
  </si>
  <si>
    <t>2.3/14.0</t>
  </si>
  <si>
    <t xml:space="preserve">ALAPOTI OJU EKUN </t>
  </si>
  <si>
    <t>45.9/14.4/825.9</t>
  </si>
  <si>
    <t>3.0/24.0</t>
  </si>
  <si>
    <t>3.0/27.0</t>
  </si>
  <si>
    <t>Alaya’s compd balogun Fulani</t>
  </si>
  <si>
    <t>38.7/6.2/181.3</t>
  </si>
  <si>
    <t>12.3/26</t>
  </si>
  <si>
    <t>12.3/38.3</t>
  </si>
  <si>
    <t>Amule Senior Kankatu</t>
  </si>
  <si>
    <t>114.2/21.8/635.2</t>
  </si>
  <si>
    <t>2.6/9.3</t>
  </si>
  <si>
    <t>2.6/11.9</t>
  </si>
  <si>
    <t>ASUNNARA OKE Balogun Fulani</t>
  </si>
  <si>
    <t>30.7/224.4/22.3/217.0</t>
  </si>
  <si>
    <t>0.5/9.5/17.3</t>
  </si>
  <si>
    <t>0.5/10/27.3</t>
  </si>
  <si>
    <t>BURHANUDIN SCH ISALEKOKO</t>
  </si>
  <si>
    <t>81.2/19.6/204.2</t>
  </si>
  <si>
    <t>4.5/27.4</t>
  </si>
  <si>
    <t>4.5/31.9</t>
  </si>
  <si>
    <t>Community School, Baboko</t>
  </si>
  <si>
    <t>56.5/14.0/34.5</t>
  </si>
  <si>
    <t>4.2/25</t>
  </si>
  <si>
    <t>4.2/29.2</t>
  </si>
  <si>
    <t>ERUDA</t>
  </si>
  <si>
    <t>135.0/20.7/393.2</t>
  </si>
  <si>
    <t>1.3/13.6</t>
  </si>
  <si>
    <t>1.3/14.8</t>
  </si>
  <si>
    <t>G35, GBAGBA MOSQUE OJA OBA GAMBARI</t>
  </si>
  <si>
    <t>65/41.7/115.5/65.6/142.9</t>
  </si>
  <si>
    <t>1.0/4.6/23.4/27.6</t>
  </si>
  <si>
    <t>1/5.6/29/56.6</t>
  </si>
  <si>
    <t>ILE AGA DADA OKELELE</t>
  </si>
  <si>
    <t>HK</t>
  </si>
  <si>
    <t>161.5/14.3/249.7/33.9</t>
  </si>
  <si>
    <t>1.0/6.0/15.6</t>
  </si>
  <si>
    <t>1.0/7.0/22.6</t>
  </si>
  <si>
    <t>ILE AWON Idi Ape, Ilorin</t>
  </si>
  <si>
    <t>161.2/33.0/1030.6</t>
  </si>
  <si>
    <t>10.0/26.0</t>
  </si>
  <si>
    <t>10.0/36</t>
  </si>
  <si>
    <t>ILE BADIKO BALOGUN FULANI</t>
  </si>
  <si>
    <t>104.9/9.2/382.7</t>
  </si>
  <si>
    <t>2.1/36.5</t>
  </si>
  <si>
    <t>2.1/38.6</t>
  </si>
  <si>
    <t>ILE ELEWU Adangba</t>
  </si>
  <si>
    <t>HA</t>
  </si>
  <si>
    <t>23.1/12.0/89.2/182.2</t>
  </si>
  <si>
    <t>0.7/2.3/28.5</t>
  </si>
  <si>
    <t>0.7/3.1/31.6</t>
  </si>
  <si>
    <t>ILE TAMBAYA OKE OKUTA, Oja Oba</t>
  </si>
  <si>
    <t>104/9.2/68.0</t>
  </si>
  <si>
    <t>2.1/23.1</t>
  </si>
  <si>
    <t>2.1/25.2</t>
  </si>
  <si>
    <t>IPAPO MOSQUE ADABATA</t>
  </si>
  <si>
    <t>94.3/12.3/34.9</t>
  </si>
  <si>
    <t>1.4/27.2</t>
  </si>
  <si>
    <t>1.4/28.6</t>
  </si>
  <si>
    <t>ITA ADU MOSQUE</t>
  </si>
  <si>
    <t>55.2/14.5/251.1</t>
  </si>
  <si>
    <t>2.4/25</t>
  </si>
  <si>
    <t>2.4/27.4</t>
  </si>
  <si>
    <t>Jamagada kankatu Okelele</t>
  </si>
  <si>
    <t>106.7/22.1/82.5</t>
  </si>
  <si>
    <t>0.9/27.7</t>
  </si>
  <si>
    <t>0.9/28.6</t>
  </si>
  <si>
    <t>Kawu compound Alanamu</t>
  </si>
  <si>
    <t>51.6/19.0/104.0/76.1</t>
  </si>
  <si>
    <t>0.8/5.0/19.8</t>
  </si>
  <si>
    <t>0.8/5.8/25.6</t>
  </si>
  <si>
    <t>LABALA MOSQUE ITA KURE</t>
  </si>
  <si>
    <t>KA</t>
  </si>
  <si>
    <t>20.1/76.5/9.5/132.9</t>
  </si>
  <si>
    <t>5.0/2.6/20.8</t>
  </si>
  <si>
    <t>5.0/7.6/28.4</t>
  </si>
  <si>
    <t>Magaji Ngeri Zone Mosque Ita Kure</t>
  </si>
  <si>
    <t>52.6/14.3/68.2</t>
  </si>
  <si>
    <t>1.1/16.9</t>
  </si>
  <si>
    <t>1.1/18.0</t>
  </si>
  <si>
    <t>MEDINAT GARBA MEJINDADI OLD YIDI RD</t>
  </si>
  <si>
    <t>69.5/20.0/310.2</t>
  </si>
  <si>
    <t>1.1/16.1</t>
  </si>
  <si>
    <t>1.1/17.2</t>
  </si>
  <si>
    <t>Mosque Sobi junction Gambari</t>
  </si>
  <si>
    <t>460.9/886.7/21.3/1549.6</t>
  </si>
  <si>
    <t>0.5/16.3/18.8</t>
  </si>
  <si>
    <t>0.5/16.8/35.6</t>
  </si>
  <si>
    <t>OBA MALIKI ISALEKOKO</t>
  </si>
  <si>
    <t>242.9/19.0/175.4</t>
  </si>
  <si>
    <t>10.2/29.7</t>
  </si>
  <si>
    <t>10.2/39.9</t>
  </si>
  <si>
    <t>ODE ARIN ILE OLOKUTA ERUDA</t>
  </si>
  <si>
    <t>1362.7/302.4/264/217.2</t>
  </si>
  <si>
    <t>0.5/3.8/7.0/9.7</t>
  </si>
  <si>
    <t>0.5/4.3/11.3/21.3</t>
  </si>
  <si>
    <t>OJA IYA</t>
  </si>
  <si>
    <t>124.2/15.7/165.4</t>
  </si>
  <si>
    <t>1.5/22</t>
  </si>
  <si>
    <t>1.5/23.5</t>
  </si>
  <si>
    <t>Ojodu Mosque Ita Kure</t>
  </si>
  <si>
    <t>129.1/21.0/263.9/38.2</t>
  </si>
  <si>
    <t>1.1/6.4/19.3</t>
  </si>
  <si>
    <t>1.1/7.6/26.9</t>
  </si>
  <si>
    <t>Aberi Akeem Onikunkewu ADABATA</t>
  </si>
  <si>
    <t>68.8/16.8/53.3</t>
  </si>
  <si>
    <t>1.0/17.1</t>
  </si>
  <si>
    <t>1.0/18.2</t>
  </si>
  <si>
    <t>Onirankunmi Baboko</t>
  </si>
  <si>
    <t>109.2/83.1/177.2</t>
  </si>
  <si>
    <t>6.5/27</t>
  </si>
  <si>
    <t>6.5/33.3</t>
  </si>
  <si>
    <t>SERIKIN DRIVER GAMBARI ITA ADU</t>
  </si>
  <si>
    <t>81.0/15.4/283.3</t>
  </si>
  <si>
    <t>0.7/14.1</t>
  </si>
  <si>
    <t>0.7/14.8</t>
  </si>
  <si>
    <t>Sotafu, ILE ALADIE Opomalu</t>
  </si>
  <si>
    <t>224.9/112.1/562.0</t>
  </si>
  <si>
    <t>0.5/13.5/12.8</t>
  </si>
  <si>
    <t>0.5/14/27.3</t>
  </si>
  <si>
    <t>TEMIM HOUSE OKESUNA OJAGBORO</t>
  </si>
  <si>
    <t>149.1/25.9/226.6</t>
  </si>
  <si>
    <t>1.3/20.3</t>
  </si>
  <si>
    <t>1.3/21.5</t>
  </si>
  <si>
    <t>TEMITOPE HOSPITAL AMILEGBE</t>
  </si>
  <si>
    <t>QH</t>
  </si>
  <si>
    <t>117.7/35.1/7.0/246.6</t>
  </si>
  <si>
    <t>0.8/13.9/17.0</t>
  </si>
  <si>
    <t>0.8/14.7/31.7</t>
  </si>
  <si>
    <t>YEKETI COMPOUND AGBAJI AJIKOBI ROAD</t>
  </si>
  <si>
    <t>241.7/37.7/216.1</t>
  </si>
  <si>
    <t>2.6/28.2</t>
  </si>
  <si>
    <t>2.6/30.9</t>
  </si>
  <si>
    <t>C TO C 44</t>
  </si>
  <si>
    <t>ABASIDO Phase 1, 79 Temidire Royal Valley</t>
  </si>
  <si>
    <t>AH</t>
  </si>
  <si>
    <t>1352.3/230.2/940.3</t>
  </si>
  <si>
    <t>1.9/2.4/</t>
  </si>
  <si>
    <t>1.9/34.3/93.9</t>
  </si>
  <si>
    <t>Agric Area</t>
  </si>
  <si>
    <t>248.0/46.3/274.8</t>
  </si>
  <si>
    <t>1.4/24.8</t>
  </si>
  <si>
    <t>1.4/26.2</t>
  </si>
  <si>
    <t>Aiyegbami Alagbado</t>
  </si>
  <si>
    <t>360.7/43.0/793.5</t>
  </si>
  <si>
    <t>1.7/11.6</t>
  </si>
  <si>
    <t>1.7/13.3</t>
  </si>
  <si>
    <t>Akande Sobi</t>
  </si>
  <si>
    <t>AK</t>
  </si>
  <si>
    <t>336.3/255.3/1185.3/176.0</t>
  </si>
  <si>
    <t>1.2/22.4/9.0</t>
  </si>
  <si>
    <t>1.2/23.6/32.6</t>
  </si>
  <si>
    <t>Alagbado Ves1</t>
  </si>
  <si>
    <t>K</t>
  </si>
  <si>
    <t>212.6/82.8/183.9</t>
  </si>
  <si>
    <t>1.7/10.0</t>
  </si>
  <si>
    <t>1.7/11.7</t>
  </si>
  <si>
    <t>Basher Olesin Alagbado</t>
  </si>
  <si>
    <t>A</t>
  </si>
  <si>
    <t>22.7/68.8/755.7</t>
  </si>
  <si>
    <t>1.1/11.3</t>
  </si>
  <si>
    <t>1.1/12.4</t>
  </si>
  <si>
    <t>Bashir Mohamed Igbawere Akerebiata</t>
  </si>
  <si>
    <t>389.1/63.6/466.6</t>
  </si>
  <si>
    <t>1.5/12.9</t>
  </si>
  <si>
    <t>1.5/14.5</t>
  </si>
  <si>
    <t>BLK E3, Harmony Estate Akerebiat</t>
  </si>
  <si>
    <t>118.8/14.1/442.2</t>
  </si>
  <si>
    <t>8.0/27.8</t>
  </si>
  <si>
    <t>8.0/35.8</t>
  </si>
  <si>
    <t>C-O Abasido Royal Valley</t>
  </si>
  <si>
    <t>154.0/101.5/358.3</t>
  </si>
  <si>
    <t>1.0/17.2</t>
  </si>
  <si>
    <t>1.0/18.3</t>
  </si>
  <si>
    <t>Dr Abdulkarim Alagbado</t>
  </si>
  <si>
    <t>633.9/45.8/411.4</t>
  </si>
  <si>
    <t>2.0/8.0</t>
  </si>
  <si>
    <t>2.0/10.0</t>
  </si>
  <si>
    <t>ECWA SCHOOLS SANGO</t>
  </si>
  <si>
    <t>178.8/23.7/110.0</t>
  </si>
  <si>
    <t>2.3/16.5</t>
  </si>
  <si>
    <t>2.3/18.8</t>
  </si>
  <si>
    <t>ETHICAL SCHOOL AGRIC SANGO</t>
  </si>
  <si>
    <t>116.5/33.3/2906.3</t>
  </si>
  <si>
    <t>3.8/17.2</t>
  </si>
  <si>
    <t>3.8/21.0</t>
  </si>
  <si>
    <t>Fatimah Layout 3 Alagbado</t>
  </si>
  <si>
    <t>1229.8/84.4/7522.9</t>
  </si>
  <si>
    <t>1.8/18.4</t>
  </si>
  <si>
    <t>1.8/20.2</t>
  </si>
  <si>
    <t>GANIKI 2</t>
  </si>
  <si>
    <t>942.1/32.9/361.6</t>
  </si>
  <si>
    <t>1.6/32.8</t>
  </si>
  <si>
    <t>1.6/34.4</t>
  </si>
  <si>
    <t>GANIKI AREA ILORIN</t>
  </si>
  <si>
    <t>882.3/48.9/1572.5</t>
  </si>
  <si>
    <t>1.7/13.5</t>
  </si>
  <si>
    <t>1.7/15.2</t>
  </si>
  <si>
    <t>GIBAT OFFICE AGRIC SANGO</t>
  </si>
  <si>
    <t>1052.2/36.9/278.1</t>
  </si>
  <si>
    <t>12.3/9.2</t>
  </si>
  <si>
    <t>12.3/21.5</t>
  </si>
  <si>
    <t>GOBIR Royal valley</t>
  </si>
  <si>
    <t>13.7/9.5/169.2</t>
  </si>
  <si>
    <t>1.1/22.2</t>
  </si>
  <si>
    <t>1.1/23.3</t>
  </si>
  <si>
    <t>Handpump Kulende Estate Sango</t>
  </si>
  <si>
    <t>83.7/22.4/529.3</t>
  </si>
  <si>
    <t>2.1/8.8</t>
  </si>
  <si>
    <t>2.1/11.0</t>
  </si>
  <si>
    <t>Hope Nur/Pry School, Sango</t>
  </si>
  <si>
    <t>55.7/7.7/80.8/303.3</t>
  </si>
  <si>
    <t>1.1/1.8/37.9</t>
  </si>
  <si>
    <t>1.1/2.8/40.7</t>
  </si>
  <si>
    <t>ISIAKA Rainbow Sch KULENDE</t>
  </si>
  <si>
    <t>50.0/12.4/118.8/122.5</t>
  </si>
  <si>
    <t>1.7/4.3/20.0</t>
  </si>
  <si>
    <t>1.1/6.0/26.0</t>
  </si>
  <si>
    <t>Jamrah Mosque Sango Agric</t>
  </si>
  <si>
    <t>541.6/37.2/3575.4</t>
  </si>
  <si>
    <t>1.3/13.9</t>
  </si>
  <si>
    <t>1.3/15.2</t>
  </si>
  <si>
    <t>Mountain view, Sobi</t>
  </si>
  <si>
    <t>128.3/43.6/329.5/471.7</t>
  </si>
  <si>
    <t>1.1/18.6/7.4</t>
  </si>
  <si>
    <t>1.1/19.7/27</t>
  </si>
  <si>
    <t>Mr Akande Agric</t>
  </si>
  <si>
    <t>365.2/31.8/451.9</t>
  </si>
  <si>
    <t>1.4/2.1/7.4</t>
  </si>
  <si>
    <t>1.4/3.5/10.9</t>
  </si>
  <si>
    <t>Ifesowapo Community Alagbado</t>
  </si>
  <si>
    <t>703.1/35.8/1648.0</t>
  </si>
  <si>
    <t>12.1/9.7</t>
  </si>
  <si>
    <t>12.1/21.8</t>
  </si>
  <si>
    <t>MR DANIEL BASIN HARMONY ESTATE</t>
  </si>
  <si>
    <t>44.1/28.5/270.5</t>
  </si>
  <si>
    <t>1.0/28.0</t>
  </si>
  <si>
    <t>1.0/28.9</t>
  </si>
  <si>
    <t>Mr Giwa LAYOUT4 Alagbado</t>
  </si>
  <si>
    <t>700.6/67.6/370.4</t>
  </si>
  <si>
    <t>3.1/12.8</t>
  </si>
  <si>
    <t>3.1/15.9</t>
  </si>
  <si>
    <t>Muyideen COED Kulende</t>
  </si>
  <si>
    <t>160.8/54.9/162.4</t>
  </si>
  <si>
    <t>0.9/12.0</t>
  </si>
  <si>
    <t>0.9/12.8</t>
  </si>
  <si>
    <t>Ohoro Palace Shao Sobi</t>
  </si>
  <si>
    <t>130.1/107.1/2933.6</t>
  </si>
  <si>
    <t>2.3/24.9</t>
  </si>
  <si>
    <t>2.3/27.2</t>
  </si>
  <si>
    <t>Old Jamb office Agric Sango</t>
  </si>
  <si>
    <t>111.7/48.0/255.7/80.3</t>
  </si>
  <si>
    <t>1.0/4.1/26.6</t>
  </si>
  <si>
    <t>1.0/5.1/31.8</t>
  </si>
  <si>
    <t>Olorire Comm, Alagbado</t>
  </si>
  <si>
    <t>1344.7/116.8/190.5</t>
  </si>
  <si>
    <t>2.4/13.2</t>
  </si>
  <si>
    <t>2.4/15.6</t>
  </si>
  <si>
    <t>Osholo Compd Akerebiata</t>
  </si>
  <si>
    <t>147.8/17.7/263.6</t>
  </si>
  <si>
    <t>2.2/26.5</t>
  </si>
  <si>
    <t>2.2/28.6</t>
  </si>
  <si>
    <t>OUR LADY'S SCH HAUSAWA kulende</t>
  </si>
  <si>
    <t>143.1/31.9/935.4</t>
  </si>
  <si>
    <t>1.4/9.8</t>
  </si>
  <si>
    <t>1.4/11.3</t>
  </si>
  <si>
    <t>OYELADUN Mubo Agric</t>
  </si>
  <si>
    <t>141.5/44.8/305.7</t>
  </si>
  <si>
    <t>2.3/22.9</t>
  </si>
  <si>
    <t>2.3/25.2</t>
  </si>
  <si>
    <t>Rasak Mustapha Igbawere Akerebiata</t>
  </si>
  <si>
    <t>330.3/34.4/545.4</t>
  </si>
  <si>
    <t>1.5/14.8</t>
  </si>
  <si>
    <t>1.5/16.4</t>
  </si>
  <si>
    <t>Sekinat NOUN Sango</t>
  </si>
  <si>
    <t>136.2/357.6/75.3/1829.3</t>
  </si>
  <si>
    <t>2.7/8.5/15.5</t>
  </si>
  <si>
    <t>2.7/11.2/26.6</t>
  </si>
  <si>
    <t>Sulyman Edun Layout 4 Alagbado</t>
  </si>
  <si>
    <t>877.7/80.0/1230.8</t>
  </si>
  <si>
    <t>1.2/21.4</t>
  </si>
  <si>
    <t>1.2/22.7</t>
  </si>
  <si>
    <t>Temim Alagbado</t>
  </si>
  <si>
    <t>224.0/28.7/8692.8</t>
  </si>
  <si>
    <t>1.5/17.5</t>
  </si>
  <si>
    <t>1.5/19</t>
  </si>
  <si>
    <t>YAHYA ROYAL VALLEY</t>
  </si>
  <si>
    <t>497.1/65.9/3657.8</t>
  </si>
  <si>
    <t>1.6/14.7</t>
  </si>
  <si>
    <t>1.6/16.3</t>
  </si>
  <si>
    <t>YASSAT OFFICE FATE SANGO</t>
  </si>
  <si>
    <t>790.2/267.8/377.2</t>
  </si>
  <si>
    <t>11.1/9.1</t>
  </si>
  <si>
    <t>11.1/20.1</t>
  </si>
  <si>
    <t>Zulkarnaini Community Sobi</t>
  </si>
  <si>
    <t>106.9/39.8/857.5/295.5</t>
  </si>
  <si>
    <t>1.1/8.6/23.7</t>
  </si>
  <si>
    <t>1.1/9.7/33.4</t>
  </si>
  <si>
    <t>Sango Agric Ilorin</t>
  </si>
  <si>
    <t>198.3/78.5/2122.3</t>
  </si>
  <si>
    <t>0.9/26.2</t>
  </si>
  <si>
    <t>0.9/27.1</t>
  </si>
  <si>
    <t>Mohammed Ajia sobi</t>
  </si>
  <si>
    <t>1057.7/27.8/3877.5</t>
  </si>
  <si>
    <t>0.9/24.2</t>
  </si>
  <si>
    <t>0.9/25.1</t>
  </si>
  <si>
    <t>2nd JAMRAH KULENDE</t>
  </si>
  <si>
    <t>125.6/18.8/397.7</t>
  </si>
  <si>
    <t>1.6/23</t>
  </si>
  <si>
    <t>1.6/24.6</t>
  </si>
  <si>
    <t>D TO C 87</t>
  </si>
  <si>
    <t>Basin Folayan, 12 Basin road</t>
  </si>
  <si>
    <t>98.3/24.7/50.7/3009.7</t>
  </si>
  <si>
    <t>1.4/3.0/31.7</t>
  </si>
  <si>
    <t>1.4/4.3/36.1</t>
  </si>
  <si>
    <t>Basin KAYODE EHINDERO</t>
  </si>
  <si>
    <t>98.1/1613.9/12.8/1433.3</t>
  </si>
  <si>
    <t>0.3/0.8/5.8</t>
  </si>
  <si>
    <t>0.3/1.1/6.9</t>
  </si>
  <si>
    <t>Basin NEW GRA BUDO OSHO</t>
  </si>
  <si>
    <t>146.6/2240.5/16.0/327.9</t>
  </si>
  <si>
    <t>0.4/1.1/6.6</t>
  </si>
  <si>
    <t>0.4/1.5/8.1</t>
  </si>
  <si>
    <t>Basin Otaru close</t>
  </si>
  <si>
    <t>269.5/133.6/720.4</t>
  </si>
  <si>
    <t>10.1/22</t>
  </si>
  <si>
    <t>10.1/32.1</t>
  </si>
  <si>
    <t>Basin Sch, Ilorin</t>
  </si>
  <si>
    <t>430.7/1598.0/85.4/6308.1</t>
  </si>
  <si>
    <t>5.2/26/8.0</t>
  </si>
  <si>
    <t>5.2/31.2/39.2</t>
  </si>
  <si>
    <t>Basin School VES3</t>
  </si>
  <si>
    <t>132.5/3325.0/141.6/2503.3</t>
  </si>
  <si>
    <t>4.0/7.1/28</t>
  </si>
  <si>
    <t>4.0/11.1/39.1</t>
  </si>
  <si>
    <t>Basin Umar Alkadiri Sango Basin</t>
  </si>
  <si>
    <t>284.2/112.7/353.2/510.8</t>
  </si>
  <si>
    <t>2.0/10.5/12.8</t>
  </si>
  <si>
    <t>2.0/12.5/25.3</t>
  </si>
  <si>
    <t>FATE BASIN ROAD</t>
  </si>
  <si>
    <t>143.7/316.1/43.5/203.8</t>
  </si>
  <si>
    <t>0.7/1.2/21.0</t>
  </si>
  <si>
    <t>0.7/1.9/22.9</t>
  </si>
  <si>
    <t>Fate BOVAS</t>
  </si>
  <si>
    <t>247.9/24.1/150.0</t>
  </si>
  <si>
    <t>1.8/12.0</t>
  </si>
  <si>
    <t>1.8/13.7</t>
  </si>
  <si>
    <t>Fate GSS Mrs Ahmed, Alalubosa</t>
  </si>
  <si>
    <t>80.1/29.8/78.4/669.7</t>
  </si>
  <si>
    <t>1.1/12.8/6.1</t>
  </si>
  <si>
    <t>1.1/13.9/20.0</t>
  </si>
  <si>
    <t>Fate Mirabilis Fate</t>
  </si>
  <si>
    <t>222.7/68.6/666.6/181.9</t>
  </si>
  <si>
    <t>2.4/9.1/26.1</t>
  </si>
  <si>
    <t>2.4/11.5/37.6</t>
  </si>
  <si>
    <t>Fate Shopprite SDC</t>
  </si>
  <si>
    <t>112.6/1355.6/176.8/1338.0</t>
  </si>
  <si>
    <t>0.9/39.9/40.5</t>
  </si>
  <si>
    <t>0.9/40.8/81.2</t>
  </si>
  <si>
    <t>Kwara Poly Ogunniyi Magaji village</t>
  </si>
  <si>
    <t>346.7/236.9/676.6/1077.2</t>
  </si>
  <si>
    <t>0.6/8.4/24.7</t>
  </si>
  <si>
    <t>0.8/9.0/33.7</t>
  </si>
  <si>
    <t>Muritala  Olanrewaju Hosp Sabo Oke</t>
  </si>
  <si>
    <t>162.8/47.2/284.5</t>
  </si>
  <si>
    <t>0.9/22.0</t>
  </si>
  <si>
    <t>0.9/22.9</t>
  </si>
  <si>
    <t>Muritala Akorewe Mosque Sabo Oke</t>
  </si>
  <si>
    <t>46.5/21.7/94.5</t>
  </si>
  <si>
    <t>2.1/18</t>
  </si>
  <si>
    <t>2.1/20.1</t>
  </si>
  <si>
    <t>Muritala SWOT Post office</t>
  </si>
  <si>
    <t>387.2/149.9/2071.4</t>
  </si>
  <si>
    <t>1.6/19.3</t>
  </si>
  <si>
    <t>1.6/20.9</t>
  </si>
  <si>
    <t>Sango /Basin area</t>
  </si>
  <si>
    <t>338.2/110.0/403.8/176.8</t>
  </si>
  <si>
    <t>1.4/8.7/23.5</t>
  </si>
  <si>
    <t>1.4/10.1/33.6</t>
  </si>
  <si>
    <t>Muritala Yoruba road Olanrewaju</t>
  </si>
  <si>
    <t>137.9/38.4/647.2/372.5</t>
  </si>
  <si>
    <t>0.9/13.6/65.7</t>
  </si>
  <si>
    <t>0.9/14.5/80.2</t>
  </si>
  <si>
    <t>Offa road HERALD</t>
  </si>
  <si>
    <t>196/52.5/630.1</t>
  </si>
  <si>
    <t>1.7/14.6</t>
  </si>
  <si>
    <t>1.7/16.3</t>
  </si>
  <si>
    <t>Oke Andi Garba Ira road sango area</t>
  </si>
  <si>
    <t>170.9/389.6/34.1/183.0</t>
  </si>
  <si>
    <t>0.6/1.7/23.0</t>
  </si>
  <si>
    <t>0.6/2.3/25.3</t>
  </si>
  <si>
    <t>Oke Andi NAFISAT Villa Kulende</t>
  </si>
  <si>
    <t>205.5/43.8/615.1</t>
  </si>
  <si>
    <t>9.6/24.0</t>
  </si>
  <si>
    <t>9.6/33.6</t>
  </si>
  <si>
    <t>Oke Andi NURTW CHAIR HOUSE</t>
  </si>
  <si>
    <t>101.9/18.0/294.7/416.6</t>
  </si>
  <si>
    <t>0.7/3.3/18.5</t>
  </si>
  <si>
    <t>0.7/4.0/22.5</t>
  </si>
  <si>
    <t>Oyun FEDERAL CHARACTER</t>
  </si>
  <si>
    <t>770.4/41.2/131.7</t>
  </si>
  <si>
    <t>1.1/14.3</t>
  </si>
  <si>
    <t>1.1/15.4</t>
  </si>
  <si>
    <t>Oyun Tepatan Village off Oyun</t>
  </si>
  <si>
    <t>112.0/186.1/927.4/210.7</t>
  </si>
  <si>
    <t>0.6/6.5/19.1</t>
  </si>
  <si>
    <t>0.6/7.1/26.1</t>
  </si>
  <si>
    <t>Taiwo BABA KODO</t>
  </si>
  <si>
    <t>34.7/15.5/874.5/135.6</t>
  </si>
  <si>
    <t>0.8/2.9/18.2</t>
  </si>
  <si>
    <t>0.8/3.7/22.0</t>
  </si>
  <si>
    <t>Taiwo ILE ALATE NIGER ROAD</t>
  </si>
  <si>
    <t>17.6/23.1/78.5/40.2</t>
  </si>
  <si>
    <t>0.9/2.8/11.7</t>
  </si>
  <si>
    <t>0.9/3.7/15.5</t>
  </si>
  <si>
    <t>Taiwo Kwara State Stadium</t>
  </si>
  <si>
    <t>157.3/19.8/57.0</t>
  </si>
  <si>
    <t>8.0/19.4</t>
  </si>
  <si>
    <t>8.0/27.4</t>
  </si>
  <si>
    <t>Taiwo Magaji Okaka</t>
  </si>
  <si>
    <t>26.6/646.5/152.9/529.3</t>
  </si>
  <si>
    <t>2.0/17.9/36.2</t>
  </si>
  <si>
    <t>2.0/19.8/56.1</t>
  </si>
  <si>
    <t>Taiwo Methodist Church</t>
  </si>
  <si>
    <t>70.6/27.3/154.5</t>
  </si>
  <si>
    <t>0.7/9.3</t>
  </si>
  <si>
    <t>7.2/25.0</t>
  </si>
  <si>
    <t>Unity A-Division Ilorin</t>
  </si>
  <si>
    <t>395.2/34.7/297.9</t>
  </si>
  <si>
    <t>7.1/18</t>
  </si>
  <si>
    <t>7.1/25.1</t>
  </si>
  <si>
    <t>Unty Ikoyi community New Yidi</t>
  </si>
  <si>
    <t>86.2/20.0/737.1/943.7</t>
  </si>
  <si>
    <t>0.8/3.1/13.6</t>
  </si>
  <si>
    <t>0.8/3.8/17.4</t>
  </si>
  <si>
    <t>E TO C 118</t>
  </si>
  <si>
    <t>Agba Dam 90 Agba Dam Estate Road Gaa Akanbi</t>
  </si>
  <si>
    <t>499.9/11.6/152.4</t>
  </si>
  <si>
    <t>1.6/24.5</t>
  </si>
  <si>
    <t>1.6/26.1</t>
  </si>
  <si>
    <t>Agba Dam Cook Olodo House</t>
  </si>
  <si>
    <t>369.4/56.8/136.1/452.3</t>
  </si>
  <si>
    <t>1.3/5.7/53.21</t>
  </si>
  <si>
    <t>1.3/7.0/60.21</t>
  </si>
  <si>
    <t>Gaa Akanbi Alangua Akanbi compd</t>
  </si>
  <si>
    <t>157.1/36.2/391.9</t>
  </si>
  <si>
    <t>1.2/23.0</t>
  </si>
  <si>
    <t>1.2/24.2</t>
  </si>
  <si>
    <t>Gaa Akanbi Atolagbe House Gaa Akanbi</t>
  </si>
  <si>
    <t>233.4/72.8/706.5</t>
  </si>
  <si>
    <t>1.8/27.0</t>
  </si>
  <si>
    <t>1.8/28.7</t>
  </si>
  <si>
    <t>Gaa Akanbi FABAYO Odo Owa Road</t>
  </si>
  <si>
    <t>69.4/15.7/3375.6</t>
  </si>
  <si>
    <t>8.2/26</t>
  </si>
  <si>
    <t>8.2/34.2</t>
  </si>
  <si>
    <t>GRA Aderemi street, GRA Ilorin</t>
  </si>
  <si>
    <t>261.5/52.4/1649.5</t>
  </si>
  <si>
    <t>4.2/15.0</t>
  </si>
  <si>
    <t>4.2/19.2</t>
  </si>
  <si>
    <t>GRA ALTERNATIVE DISPUTE GRA</t>
  </si>
  <si>
    <t>205.0/56.1/307.4</t>
  </si>
  <si>
    <t>2.0/41.2</t>
  </si>
  <si>
    <t>2.0/43.2</t>
  </si>
  <si>
    <t>GRA Asa road, GRA ILORIN</t>
  </si>
  <si>
    <t>158.0/42.2/2504.7</t>
  </si>
  <si>
    <t>3.2/13.8</t>
  </si>
  <si>
    <t>3.2/17.0</t>
  </si>
  <si>
    <t>GRA Justice Garba Gov. House Ilorin</t>
  </si>
  <si>
    <t>125.6/63.0/191.5</t>
  </si>
  <si>
    <t>1.5/3.1/27.5</t>
  </si>
  <si>
    <t>1.5/4.6/32.1</t>
  </si>
  <si>
    <t>GRA Khady Orire, Ilorin Golf club</t>
  </si>
  <si>
    <t>56.6/135.1/718.1</t>
  </si>
  <si>
    <t>6.2/21.2</t>
  </si>
  <si>
    <t>6.2/17.4</t>
  </si>
  <si>
    <t>GRA Lafiagi road, GRA Ilorin</t>
  </si>
  <si>
    <t>152.6/64.9/187.9</t>
  </si>
  <si>
    <t>1.1/13.6</t>
  </si>
  <si>
    <t>1.1/14.6</t>
  </si>
  <si>
    <t>GRA MN TETE Water View</t>
  </si>
  <si>
    <t>294.5/216.7/518.5</t>
  </si>
  <si>
    <t>11.0/9.1</t>
  </si>
  <si>
    <t>11.0/10.1</t>
  </si>
  <si>
    <t>GRA Mr Femi 24, Onikanga GRA Ilorin</t>
  </si>
  <si>
    <t>77.5/8.6/48.7</t>
  </si>
  <si>
    <t>2.6/18.6</t>
  </si>
  <si>
    <t>2.6/21.2</t>
  </si>
  <si>
    <t>Micheal Imodu ITA AISA</t>
  </si>
  <si>
    <t>256.6/406.9/247.3/567.6</t>
  </si>
  <si>
    <t>1.0/6.0/19.5</t>
  </si>
  <si>
    <t>1.0/7.0/26.5</t>
  </si>
  <si>
    <t xml:space="preserve">Pipeline beside GAVEL off Pipeline </t>
  </si>
  <si>
    <t>327.9/42.9/1154.5</t>
  </si>
  <si>
    <t>2.1/21.2</t>
  </si>
  <si>
    <t>2.1/23.3</t>
  </si>
  <si>
    <t>Pipeline Dr Hussein, Ilorin</t>
  </si>
  <si>
    <t>185.6/77.9/135.8</t>
  </si>
  <si>
    <t>1.3/6.8</t>
  </si>
  <si>
    <t>1.3/8.1</t>
  </si>
  <si>
    <t>F TO C 134</t>
  </si>
  <si>
    <t>Saw Mill IBEDC COED Ilorin</t>
  </si>
  <si>
    <t>234.8/62.2/437.9</t>
  </si>
  <si>
    <t>2.6/22.4</t>
  </si>
  <si>
    <t>2.6/25.0</t>
  </si>
  <si>
    <t>Yidi 10A, Awilo Street Osere</t>
  </si>
  <si>
    <t>126.9/19.0/78.3</t>
  </si>
  <si>
    <t>1.8/5.0</t>
  </si>
  <si>
    <t>1.8/6.8</t>
  </si>
  <si>
    <t>Yidi 34, Prince Bisi Oyedeji Crescent</t>
  </si>
  <si>
    <t>85.8/19.4/1244.0</t>
  </si>
  <si>
    <t>0.8/31</t>
  </si>
  <si>
    <t>0.8/31.8</t>
  </si>
  <si>
    <t>Yidi Johson Ikoyi Comunity Busari College</t>
  </si>
  <si>
    <t>4</t>
  </si>
  <si>
    <t>184.4/107.8/897.5/987.3</t>
  </si>
  <si>
    <t>5.8/18.7/36.2</t>
  </si>
  <si>
    <t>5.8/24.5/60.7</t>
  </si>
  <si>
    <t>Yidi Pig Poultry close to Busari College</t>
  </si>
  <si>
    <t>175.5/36.3/549.3</t>
  </si>
  <si>
    <t>1.7/25.0</t>
  </si>
  <si>
    <t>1.7/26.7</t>
  </si>
</sst>
</file>

<file path=xl/styles.xml><?xml version="1.0" encoding="utf-8"?>
<styleSheet xmlns="http://schemas.openxmlformats.org/spreadsheetml/2006/main">
  <numFmts count="9">
    <numFmt numFmtId="176" formatCode="0.00000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0.0000"/>
    <numFmt numFmtId="41" formatCode="_-* #,##0_-;\-* #,##0_-;_-* &quot;-&quot;_-;_-@_-"/>
    <numFmt numFmtId="178" formatCode="0.000"/>
    <numFmt numFmtId="179" formatCode="0.0"/>
    <numFmt numFmtId="180" formatCode="0.000000"/>
  </numFmts>
  <fonts count="6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b/>
      <sz val="10"/>
      <color rgb="FF7030A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70C0"/>
      <name val="Calibri"/>
      <charset val="134"/>
      <scheme val="minor"/>
    </font>
    <font>
      <sz val="10"/>
      <color rgb="FF7030A0"/>
      <name val="Calibri"/>
      <charset val="134"/>
      <scheme val="minor"/>
    </font>
    <font>
      <sz val="10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7"/>
      <name val="Calibri"/>
      <charset val="134"/>
      <scheme val="minor"/>
    </font>
    <font>
      <sz val="9"/>
      <name val="Calibri"/>
      <charset val="134"/>
      <scheme val="minor"/>
    </font>
    <font>
      <sz val="9"/>
      <color rgb="FF0070C0"/>
      <name val="Calibri"/>
      <charset val="134"/>
      <scheme val="minor"/>
    </font>
    <font>
      <sz val="9"/>
      <color rgb="FF7030A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0"/>
      <color rgb="FF3333FF"/>
      <name val="Calibri"/>
      <charset val="134"/>
      <scheme val="minor"/>
    </font>
    <font>
      <sz val="10"/>
      <color theme="1"/>
      <name val="Arial"/>
      <charset val="134"/>
    </font>
    <font>
      <b/>
      <sz val="10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color theme="3" tint="-0.249977111117893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</font>
    <font>
      <b/>
      <sz val="9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3333FF"/>
      <name val="Calibri"/>
      <charset val="134"/>
      <scheme val="minor"/>
    </font>
    <font>
      <b/>
      <sz val="11"/>
      <color rgb="FF3333FF"/>
      <name val="Calibri"/>
      <charset val="134"/>
      <scheme val="minor"/>
    </font>
    <font>
      <sz val="11"/>
      <color rgb="FF3333FF"/>
      <name val="Calibri"/>
      <charset val="134"/>
      <scheme val="minor"/>
    </font>
    <font>
      <sz val="10"/>
      <color rgb="FF0070C0"/>
      <name val="Arial"/>
      <charset val="134"/>
    </font>
    <font>
      <sz val="10"/>
      <color rgb="FF7030A0"/>
      <name val="Arial"/>
      <charset val="134"/>
    </font>
    <font>
      <sz val="12"/>
      <color rgb="FF0070C0"/>
      <name val="Calibri"/>
      <charset val="134"/>
      <scheme val="minor"/>
    </font>
    <font>
      <sz val="12"/>
      <color rgb="FF7030A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i/>
      <sz val="10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2"/>
      <color rgb="FF000000"/>
      <name val="Tahoma"/>
      <charset val="134"/>
    </font>
    <font>
      <b/>
      <vertAlign val="subscript"/>
      <sz val="12"/>
      <color rgb="FF000000"/>
      <name val="Tahoma"/>
      <charset val="134"/>
    </font>
    <font>
      <b/>
      <sz val="12"/>
      <color rgb="FF0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50" fillId="0" borderId="5" applyNumberFormat="0" applyFill="0" applyAlignment="0" applyProtection="0">
      <alignment vertical="center"/>
    </xf>
    <xf numFmtId="0" fontId="4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6" fillId="12" borderId="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4" fillId="14" borderId="3" applyNumberForma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2" fillId="0" borderId="0"/>
    <xf numFmtId="0" fontId="47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5" borderId="1" applyNumberFormat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2" fontId="2" fillId="0" borderId="0" xfId="0" applyNumberFormat="1" applyFont="1" applyFill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horizontal="justify" vertical="top"/>
    </xf>
    <xf numFmtId="0" fontId="8" fillId="0" borderId="0" xfId="0" applyFont="1" applyFill="1" applyAlignment="1">
      <alignment horizontal="justify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justify" vertical="top"/>
    </xf>
    <xf numFmtId="0" fontId="11" fillId="0" borderId="0" xfId="0" applyFont="1" applyFill="1" applyAlignment="1">
      <alignment vertical="top" wrapText="1"/>
    </xf>
    <xf numFmtId="0" fontId="12" fillId="0" borderId="0" xfId="0" applyFont="1" applyFill="1" applyAlignment="1">
      <alignment horizontal="justify" vertical="top"/>
    </xf>
    <xf numFmtId="0" fontId="11" fillId="0" borderId="0" xfId="0" applyFont="1" applyFill="1" applyAlignment="1">
      <alignment vertical="top"/>
    </xf>
    <xf numFmtId="0" fontId="8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horizontal="justify" vertical="top"/>
    </xf>
    <xf numFmtId="0" fontId="16" fillId="0" borderId="0" xfId="0" applyFont="1" applyFill="1" applyAlignment="1">
      <alignment vertical="top" wrapText="1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Alignment="1">
      <alignment vertical="top" wrapText="1"/>
    </xf>
    <xf numFmtId="0" fontId="16" fillId="0" borderId="0" xfId="0" applyFont="1" applyFill="1" applyAlignment="1">
      <alignment horizontal="justify" vertical="top"/>
    </xf>
    <xf numFmtId="0" fontId="19" fillId="0" borderId="0" xfId="0" applyFont="1" applyFill="1" applyAlignment="1">
      <alignment horizontal="justify" vertical="top" wrapText="1"/>
    </xf>
    <xf numFmtId="1" fontId="1" fillId="0" borderId="0" xfId="0" applyNumberFormat="1" applyFont="1" applyFill="1" applyAlignment="1">
      <alignment horizontal="right" wrapText="1"/>
    </xf>
    <xf numFmtId="1" fontId="4" fillId="0" borderId="0" xfId="0" applyNumberFormat="1" applyFont="1" applyFill="1" applyAlignment="1">
      <alignment horizontal="right" vertical="top" wrapText="1"/>
    </xf>
    <xf numFmtId="0" fontId="4" fillId="0" borderId="0" xfId="0" applyFont="1" applyFill="1" applyAlignment="1">
      <alignment wrapText="1"/>
    </xf>
    <xf numFmtId="1" fontId="7" fillId="0" borderId="0" xfId="0" applyNumberFormat="1" applyFont="1" applyFill="1" applyAlignment="1">
      <alignment horizontal="right" vertical="top" wrapText="1"/>
    </xf>
    <xf numFmtId="179" fontId="7" fillId="0" borderId="0" xfId="0" applyNumberFormat="1" applyFont="1" applyFill="1" applyAlignment="1">
      <alignment horizontal="right" vertical="top"/>
    </xf>
    <xf numFmtId="1" fontId="7" fillId="0" borderId="0" xfId="0" applyNumberFormat="1" applyFont="1" applyFill="1" applyAlignment="1">
      <alignment horizontal="right" vertical="top"/>
    </xf>
    <xf numFmtId="2" fontId="8" fillId="0" borderId="0" xfId="0" applyNumberFormat="1" applyFont="1" applyFill="1" applyAlignment="1">
      <alignment horizontal="right" vertical="top" wrapText="1"/>
    </xf>
    <xf numFmtId="2" fontId="11" fillId="0" borderId="0" xfId="0" applyNumberFormat="1" applyFont="1" applyFill="1" applyAlignment="1">
      <alignment horizontal="right" vertical="top"/>
    </xf>
    <xf numFmtId="2" fontId="11" fillId="0" borderId="0" xfId="0" applyNumberFormat="1" applyFont="1" applyFill="1" applyAlignment="1">
      <alignment horizontal="right" vertical="top" wrapText="1"/>
    </xf>
    <xf numFmtId="2" fontId="8" fillId="0" borderId="0" xfId="0" applyNumberFormat="1" applyFont="1" applyFill="1" applyAlignment="1"/>
    <xf numFmtId="2" fontId="11" fillId="0" borderId="0" xfId="0" applyNumberFormat="1" applyFont="1" applyFill="1" applyAlignment="1">
      <alignment vertical="top" wrapText="1"/>
    </xf>
    <xf numFmtId="2" fontId="14" fillId="0" borderId="0" xfId="0" applyNumberFormat="1" applyFont="1" applyFill="1" applyAlignment="1">
      <alignment horizontal="right" vertical="top" wrapText="1"/>
    </xf>
    <xf numFmtId="1" fontId="16" fillId="0" borderId="0" xfId="0" applyNumberFormat="1" applyFont="1" applyFill="1" applyAlignment="1">
      <alignment horizontal="right" vertical="top" wrapText="1"/>
    </xf>
    <xf numFmtId="1" fontId="4" fillId="0" borderId="0" xfId="0" applyNumberFormat="1" applyFont="1" applyFill="1" applyAlignment="1">
      <alignment horizontal="center"/>
    </xf>
    <xf numFmtId="1" fontId="19" fillId="0" borderId="0" xfId="0" applyNumberFormat="1" applyFont="1" applyFill="1" applyAlignment="1">
      <alignment horizontal="right" vertical="top" wrapText="1"/>
    </xf>
    <xf numFmtId="179" fontId="16" fillId="0" borderId="0" xfId="0" applyNumberFormat="1" applyFont="1" applyFill="1" applyAlignment="1">
      <alignment horizontal="right" vertical="top"/>
    </xf>
    <xf numFmtId="1" fontId="16" fillId="0" borderId="0" xfId="0" applyNumberFormat="1" applyFont="1" applyFill="1" applyAlignment="1">
      <alignment horizontal="right" vertical="top"/>
    </xf>
    <xf numFmtId="0" fontId="20" fillId="0" borderId="0" xfId="0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21" fillId="0" borderId="0" xfId="35" applyFont="1"/>
    <xf numFmtId="0" fontId="4" fillId="0" borderId="0" xfId="0" applyFont="1" applyFill="1" applyAlignment="1">
      <alignment wrapText="1"/>
    </xf>
    <xf numFmtId="0" fontId="4" fillId="0" borderId="0" xfId="0" applyFont="1" applyFill="1" applyAlignment="1"/>
    <xf numFmtId="0" fontId="22" fillId="0" borderId="0" xfId="0" applyFont="1" applyFill="1" applyAlignment="1">
      <alignment wrapText="1"/>
    </xf>
    <xf numFmtId="2" fontId="4" fillId="0" borderId="0" xfId="0" applyNumberFormat="1" applyFont="1" applyFill="1" applyAlignment="1"/>
    <xf numFmtId="2" fontId="4" fillId="0" borderId="0" xfId="0" applyNumberFormat="1" applyFont="1" applyFill="1" applyAlignment="1"/>
    <xf numFmtId="2" fontId="7" fillId="0" borderId="0" xfId="0" applyNumberFormat="1" applyFont="1" applyFill="1" applyAlignment="1"/>
    <xf numFmtId="2" fontId="23" fillId="0" borderId="0" xfId="0" applyNumberFormat="1" applyFont="1" applyFill="1" applyAlignment="1"/>
    <xf numFmtId="0" fontId="24" fillId="0" borderId="0" xfId="0" applyFont="1" applyFill="1" applyAlignment="1">
      <alignment wrapText="1"/>
    </xf>
    <xf numFmtId="178" fontId="4" fillId="0" borderId="0" xfId="0" applyNumberFormat="1" applyFont="1" applyFill="1" applyAlignment="1"/>
    <xf numFmtId="178" fontId="7" fillId="0" borderId="0" xfId="0" applyNumberFormat="1" applyFont="1" applyFill="1" applyAlignment="1"/>
    <xf numFmtId="0" fontId="25" fillId="0" borderId="0" xfId="0" applyFont="1" applyFill="1" applyAlignment="1">
      <alignment wrapText="1"/>
    </xf>
    <xf numFmtId="177" fontId="4" fillId="0" borderId="0" xfId="0" applyNumberFormat="1" applyFont="1" applyFill="1" applyAlignment="1"/>
    <xf numFmtId="179" fontId="4" fillId="0" borderId="0" xfId="0" applyNumberFormat="1" applyFont="1" applyFill="1" applyAlignment="1"/>
    <xf numFmtId="0" fontId="26" fillId="0" borderId="0" xfId="0" applyFont="1" applyFill="1" applyAlignment="1">
      <alignment horizontal="right"/>
    </xf>
    <xf numFmtId="177" fontId="7" fillId="0" borderId="0" xfId="0" applyNumberFormat="1" applyFont="1" applyFill="1" applyAlignment="1"/>
    <xf numFmtId="179" fontId="7" fillId="0" borderId="0" xfId="0" applyNumberFormat="1" applyFont="1" applyFill="1" applyAlignment="1"/>
    <xf numFmtId="177" fontId="7" fillId="2" borderId="0" xfId="0" applyNumberFormat="1" applyFont="1" applyFill="1" applyAlignment="1"/>
    <xf numFmtId="177" fontId="4" fillId="3" borderId="0" xfId="0" applyNumberFormat="1" applyFont="1" applyFill="1" applyAlignment="1"/>
    <xf numFmtId="179" fontId="4" fillId="3" borderId="0" xfId="0" applyNumberFormat="1" applyFont="1" applyFill="1" applyAlignment="1"/>
    <xf numFmtId="0" fontId="27" fillId="0" borderId="0" xfId="0" applyFont="1" applyFill="1" applyAlignment="1">
      <alignment wrapText="1"/>
    </xf>
    <xf numFmtId="0" fontId="28" fillId="0" borderId="0" xfId="0" applyFont="1" applyFill="1" applyAlignment="1">
      <alignment wrapText="1"/>
    </xf>
    <xf numFmtId="176" fontId="4" fillId="0" borderId="0" xfId="0" applyNumberFormat="1" applyFont="1" applyFill="1" applyAlignment="1"/>
    <xf numFmtId="180" fontId="23" fillId="0" borderId="0" xfId="0" applyNumberFormat="1" applyFont="1" applyFill="1" applyAlignment="1"/>
    <xf numFmtId="178" fontId="4" fillId="3" borderId="0" xfId="0" applyNumberFormat="1" applyFont="1" applyFill="1" applyAlignment="1"/>
    <xf numFmtId="2" fontId="4" fillId="3" borderId="0" xfId="0" applyNumberFormat="1" applyFont="1" applyFill="1" applyAlignment="1"/>
    <xf numFmtId="0" fontId="29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177" fontId="4" fillId="2" borderId="0" xfId="0" applyNumberFormat="1" applyFont="1" applyFill="1" applyAlignment="1"/>
    <xf numFmtId="0" fontId="30" fillId="0" borderId="0" xfId="0" applyFont="1" applyFill="1" applyAlignment="1">
      <alignment wrapText="1"/>
    </xf>
    <xf numFmtId="0" fontId="31" fillId="0" borderId="0" xfId="0" applyFont="1" applyFill="1" applyAlignment="1"/>
    <xf numFmtId="0" fontId="32" fillId="0" borderId="0" xfId="0" applyFont="1" applyFill="1" applyAlignment="1"/>
    <xf numFmtId="2" fontId="31" fillId="0" borderId="0" xfId="0" applyNumberFormat="1" applyFont="1" applyFill="1" applyAlignment="1"/>
    <xf numFmtId="0" fontId="19" fillId="0" borderId="0" xfId="0" applyFont="1" applyFill="1" applyAlignment="1"/>
    <xf numFmtId="0" fontId="33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/>
    </xf>
    <xf numFmtId="0" fontId="21" fillId="0" borderId="0" xfId="0" applyFont="1" applyFill="1" applyAlignment="1">
      <alignment horizontal="right"/>
    </xf>
    <xf numFmtId="0" fontId="7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1" fontId="19" fillId="0" borderId="0" xfId="0" applyNumberFormat="1" applyFont="1" applyFill="1" applyAlignment="1">
      <alignment horizontal="center"/>
    </xf>
    <xf numFmtId="1" fontId="23" fillId="0" borderId="0" xfId="0" applyNumberFormat="1" applyFont="1" applyFill="1" applyAlignment="1">
      <alignment horizontal="center"/>
    </xf>
    <xf numFmtId="0" fontId="23" fillId="0" borderId="0" xfId="0" applyFont="1" applyFill="1" applyAlignment="1"/>
    <xf numFmtId="1" fontId="4" fillId="0" borderId="0" xfId="0" applyNumberFormat="1" applyFont="1" applyFill="1" applyAlignment="1">
      <alignment horizontal="center" vertical="top" wrapText="1"/>
    </xf>
    <xf numFmtId="58" fontId="4" fillId="0" borderId="0" xfId="0" applyNumberFormat="1" applyFont="1" applyFill="1" applyAlignment="1">
      <alignment horizontal="right" vertical="top" wrapText="1"/>
    </xf>
    <xf numFmtId="1" fontId="4" fillId="0" borderId="0" xfId="0" applyNumberFormat="1" applyFont="1" applyFill="1" applyAlignment="1">
      <alignment horizontal="center" vertical="center" wrapText="1"/>
    </xf>
    <xf numFmtId="58" fontId="4" fillId="0" borderId="0" xfId="0" applyNumberFormat="1" applyFont="1" applyFill="1" applyAlignment="1">
      <alignment horizontal="left" vertical="center" wrapText="1"/>
    </xf>
    <xf numFmtId="1" fontId="7" fillId="0" borderId="0" xfId="0" applyNumberFormat="1" applyFont="1" applyFill="1" applyAlignment="1">
      <alignment horizontal="center" vertical="center" wrapText="1"/>
    </xf>
    <xf numFmtId="58" fontId="7" fillId="0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58" fontId="7" fillId="0" borderId="0" xfId="0" applyNumberFormat="1" applyFont="1" applyFill="1" applyAlignment="1">
      <alignment horizontal="left" vertical="center" wrapText="1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2" fontId="7" fillId="0" borderId="0" xfId="0" applyNumberFormat="1" applyFont="1" applyFill="1" applyAlignment="1">
      <alignment wrapText="1"/>
    </xf>
    <xf numFmtId="0" fontId="23" fillId="0" borderId="0" xfId="0" applyFont="1" applyFill="1" applyAlignment="1">
      <alignment horizontal="right"/>
    </xf>
    <xf numFmtId="179" fontId="7" fillId="2" borderId="0" xfId="0" applyNumberFormat="1" applyFont="1" applyFill="1" applyAlignment="1"/>
    <xf numFmtId="176" fontId="4" fillId="2" borderId="0" xfId="0" applyNumberFormat="1" applyFont="1" applyFill="1" applyAlignment="1"/>
    <xf numFmtId="176" fontId="4" fillId="3" borderId="0" xfId="0" applyNumberFormat="1" applyFont="1" applyFill="1" applyAlignment="1"/>
    <xf numFmtId="2" fontId="4" fillId="2" borderId="0" xfId="0" applyNumberFormat="1" applyFont="1" applyFill="1" applyAlignment="1"/>
    <xf numFmtId="178" fontId="4" fillId="2" borderId="0" xfId="0" applyNumberFormat="1" applyFont="1" applyFill="1" applyAlignment="1"/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right" vertical="top" wrapText="1"/>
    </xf>
    <xf numFmtId="179" fontId="23" fillId="0" borderId="0" xfId="0" applyNumberFormat="1" applyFont="1" applyFill="1" applyAlignmen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Normal_VES PLOTTING" xfId="35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39"/>
  <sheetViews>
    <sheetView tabSelected="1" workbookViewId="0">
      <selection activeCell="A1" sqref="A1:AX139"/>
    </sheetView>
  </sheetViews>
  <sheetFormatPr defaultColWidth="9" defaultRowHeight="14"/>
  <sheetData>
    <row r="1" ht="75" spans="1:50">
      <c r="A1" s="1" t="s">
        <v>0</v>
      </c>
      <c r="B1" s="1" t="s">
        <v>1</v>
      </c>
      <c r="C1" s="2" t="s">
        <v>2</v>
      </c>
      <c r="D1" s="3" t="s">
        <v>3</v>
      </c>
      <c r="E1" s="33" t="s">
        <v>4</v>
      </c>
      <c r="F1" s="1" t="s">
        <v>5</v>
      </c>
      <c r="G1" s="1" t="s">
        <v>6</v>
      </c>
      <c r="H1" s="1" t="s">
        <v>7</v>
      </c>
      <c r="I1" s="50" t="s">
        <v>8</v>
      </c>
      <c r="J1" s="5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5" t="s">
        <v>19</v>
      </c>
      <c r="U1" s="60" t="s">
        <v>20</v>
      </c>
      <c r="V1" s="60" t="s">
        <v>21</v>
      </c>
      <c r="W1" s="55" t="s">
        <v>22</v>
      </c>
      <c r="X1" s="60" t="s">
        <v>23</v>
      </c>
      <c r="Y1" s="6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63" t="s">
        <v>31</v>
      </c>
      <c r="AG1" s="72" t="s">
        <v>32</v>
      </c>
      <c r="AH1" s="63" t="s">
        <v>33</v>
      </c>
      <c r="AI1" s="63" t="s">
        <v>34</v>
      </c>
      <c r="AJ1" s="63" t="s">
        <v>35</v>
      </c>
      <c r="AK1" s="63" t="s">
        <v>36</v>
      </c>
      <c r="AL1" s="63" t="s">
        <v>37</v>
      </c>
      <c r="AM1" s="63" t="s">
        <v>38</v>
      </c>
      <c r="AN1" s="73" t="s">
        <v>39</v>
      </c>
      <c r="AO1" s="55" t="s">
        <v>40</v>
      </c>
      <c r="AP1" s="78" t="s">
        <v>41</v>
      </c>
      <c r="AQ1" s="79" t="s">
        <v>42</v>
      </c>
      <c r="AR1" s="79" t="s">
        <v>43</v>
      </c>
      <c r="AS1" s="50" t="s">
        <v>44</v>
      </c>
      <c r="AT1" s="81" t="s">
        <v>45</v>
      </c>
      <c r="AU1" s="81" t="s">
        <v>46</v>
      </c>
      <c r="AV1" s="81" t="s">
        <v>47</v>
      </c>
      <c r="AW1" s="81" t="s">
        <v>48</v>
      </c>
      <c r="AX1" s="50" t="s">
        <v>49</v>
      </c>
    </row>
    <row r="2" ht="42" spans="1:50">
      <c r="A2" s="4" t="s">
        <v>50</v>
      </c>
      <c r="B2" s="5" t="s">
        <v>51</v>
      </c>
      <c r="C2" s="6">
        <v>35.6</v>
      </c>
      <c r="D2" s="7">
        <v>28.18</v>
      </c>
      <c r="E2" s="34">
        <v>342</v>
      </c>
      <c r="F2" s="35">
        <v>4</v>
      </c>
      <c r="G2" s="35" t="s">
        <v>52</v>
      </c>
      <c r="H2" s="35" t="s">
        <v>53</v>
      </c>
      <c r="I2" s="35">
        <v>823</v>
      </c>
      <c r="J2" s="35">
        <v>162.6</v>
      </c>
      <c r="K2" s="35" t="s">
        <v>54</v>
      </c>
      <c r="L2" s="35" t="s">
        <v>55</v>
      </c>
      <c r="M2" s="51">
        <v>162.6</v>
      </c>
      <c r="N2" s="52">
        <v>0.8</v>
      </c>
      <c r="O2" s="53">
        <v>3.5</v>
      </c>
      <c r="P2" s="54">
        <v>18.8</v>
      </c>
      <c r="Q2" s="56">
        <f t="shared" ref="Q2:Q65" si="0">N2+O2</f>
        <v>4.3</v>
      </c>
      <c r="R2" s="56">
        <f t="shared" ref="R2:R65" si="1">N2+O2+P2</f>
        <v>23.1</v>
      </c>
      <c r="S2" s="57">
        <f t="shared" ref="S2:S65" si="2">O2+P2</f>
        <v>22.3</v>
      </c>
      <c r="T2" s="57">
        <f t="shared" ref="T2:T65" si="3">N2+O2</f>
        <v>4.3</v>
      </c>
      <c r="U2" s="51">
        <v>162.6</v>
      </c>
      <c r="V2" s="61">
        <f t="shared" ref="V2:V65" si="4">LOG10(U2)</f>
        <v>2.21112054125805</v>
      </c>
      <c r="W2" s="4"/>
      <c r="X2" s="4">
        <v>162.6</v>
      </c>
      <c r="Y2" s="51">
        <f>LOG10(X2)</f>
        <v>2.21112054125805</v>
      </c>
      <c r="Z2" s="35">
        <v>304.1</v>
      </c>
      <c r="AA2" s="35">
        <v>162.6</v>
      </c>
      <c r="AB2" s="35">
        <v>823.3</v>
      </c>
      <c r="AC2" s="64">
        <f t="shared" ref="AC2:AC65" si="5">((N2/Z2)+(O2/AA2)+(P2/AB2))</f>
        <v>0.0469908614215753</v>
      </c>
      <c r="AD2" s="65">
        <f t="shared" ref="AD2:AD65" si="6">((N2*Z2)+(O2*AA2)+(P2*AB2))</f>
        <v>16290.42</v>
      </c>
      <c r="AE2" s="57">
        <f t="shared" ref="AE2:AE65" si="7">(AD2/SUM(N2:P2))</f>
        <v>705.212987012987</v>
      </c>
      <c r="AF2" s="66">
        <v>96.47</v>
      </c>
      <c r="AG2" s="57">
        <f t="shared" ref="AG2:AG65" si="8">10^4/AF2</f>
        <v>103.659168653467</v>
      </c>
      <c r="AH2" s="61">
        <f t="shared" ref="AH2:AH65" si="9">1.717*(1+(0.0011*AG2))^-1</f>
        <v>1.54125793244626</v>
      </c>
      <c r="AI2" s="64">
        <f t="shared" ref="AI2:AI65" si="10">1/AH2</f>
        <v>0.648820667162967</v>
      </c>
      <c r="AJ2" s="64">
        <f t="shared" ref="AJ2:AJ65" si="11">SQRT(AH2/2.8)</f>
        <v>0.741922678982083</v>
      </c>
      <c r="AK2" s="74">
        <f t="shared" ref="AK2:AK65" si="12">(((1000*10)/(0.0014)*(AJ2^2/180)*(AJ2^3/(1-AJ2)^2)))/(60*60*24)</f>
        <v>1.55016978167569</v>
      </c>
      <c r="AL2" s="61">
        <f t="shared" ref="AL2:AL65" si="13">AK2*S2</f>
        <v>34.568786131368</v>
      </c>
      <c r="AM2" s="57">
        <f t="shared" ref="AM2:AM65" si="14">119.7875*AJ2*S2*O2</f>
        <v>6936.5425600136</v>
      </c>
      <c r="AN2" s="75">
        <f t="shared" ref="AN2:AN65" si="15">S2*(3*10^-6)</f>
        <v>6.69e-5</v>
      </c>
      <c r="AO2" s="59">
        <f t="shared" ref="AO2:AO65" si="16">AM2*AN2*1000000</f>
        <v>464054.69726491</v>
      </c>
      <c r="AP2" s="64">
        <f t="shared" ref="AP2:AP65" si="17">(AG2/U2)^0.5*(1-(U2/Z2))^0.5</f>
        <v>0.544645098985581</v>
      </c>
      <c r="AQ2" s="4" t="str">
        <f t="shared" ref="AQ2:AQ65" si="18">IF(AC2:AC139&lt;0.1,"POOR",IF(AC2:AC139&lt;=0.19,"WEAK",IF(AC2:AC139&lt;=0.69,"MODERATE",IF(AC2:AC139&gt;=0.698,"GOOD"))))</f>
        <v>POOR</v>
      </c>
      <c r="AR2" s="4">
        <f t="array" ref="AR2:AR139">((AV2:AV139)*0.07)+(AV2:AV139)</f>
        <v>23.861</v>
      </c>
      <c r="AS2" s="82">
        <f t="array" ref="AS2:AS139">(AR2:AR139)*15*0.08</f>
        <v>28.6332</v>
      </c>
      <c r="AT2" s="83">
        <v>0.544645098985581</v>
      </c>
      <c r="AU2" s="83">
        <v>1.55016978167569</v>
      </c>
      <c r="AV2" s="83">
        <v>22.3</v>
      </c>
      <c r="AW2" s="83">
        <f t="array" ref="AW2:AW139">(J2:J139)/(I2:I139)</f>
        <v>0.197569866342649</v>
      </c>
      <c r="AX2" s="4">
        <f t="array" ref="AX2:AX139">(AS2:AS139)*1000</f>
        <v>28633.2</v>
      </c>
    </row>
    <row r="3" ht="42" spans="1:50">
      <c r="A3" s="4">
        <v>2</v>
      </c>
      <c r="B3" s="8" t="s">
        <v>56</v>
      </c>
      <c r="C3" s="6">
        <v>35.85</v>
      </c>
      <c r="D3" s="7">
        <v>29.11</v>
      </c>
      <c r="E3" s="36">
        <v>403</v>
      </c>
      <c r="F3" s="35">
        <v>3</v>
      </c>
      <c r="G3" s="35" t="s">
        <v>57</v>
      </c>
      <c r="H3" s="35" t="s">
        <v>58</v>
      </c>
      <c r="I3" s="35">
        <v>243</v>
      </c>
      <c r="J3" s="35">
        <v>25.2</v>
      </c>
      <c r="K3" s="35" t="s">
        <v>59</v>
      </c>
      <c r="L3" s="35" t="s">
        <v>60</v>
      </c>
      <c r="M3" s="51">
        <v>125.2</v>
      </c>
      <c r="N3" s="52">
        <v>12.6</v>
      </c>
      <c r="O3" s="53">
        <v>25</v>
      </c>
      <c r="P3" s="53"/>
      <c r="Q3" s="56">
        <f t="shared" si="0"/>
        <v>37.6</v>
      </c>
      <c r="R3" s="56">
        <f t="shared" si="1"/>
        <v>37.6</v>
      </c>
      <c r="S3" s="57">
        <f t="shared" si="2"/>
        <v>25</v>
      </c>
      <c r="T3" s="57">
        <f t="shared" si="3"/>
        <v>37.6</v>
      </c>
      <c r="U3" s="51">
        <v>125.2</v>
      </c>
      <c r="V3" s="61">
        <f t="shared" si="4"/>
        <v>2.09760432887441</v>
      </c>
      <c r="W3" s="4"/>
      <c r="X3" s="4"/>
      <c r="Y3" s="51"/>
      <c r="Z3" s="35">
        <v>243</v>
      </c>
      <c r="AA3" s="35">
        <v>25.2</v>
      </c>
      <c r="AB3" s="35">
        <v>3547.6</v>
      </c>
      <c r="AC3" s="64">
        <f t="shared" si="5"/>
        <v>1.04391534391534</v>
      </c>
      <c r="AD3" s="65">
        <f t="shared" si="6"/>
        <v>3691.8</v>
      </c>
      <c r="AE3" s="57">
        <f t="shared" si="7"/>
        <v>98.1861702127659</v>
      </c>
      <c r="AF3" s="66">
        <v>163.214</v>
      </c>
      <c r="AG3" s="57">
        <f t="shared" si="8"/>
        <v>61.2692538630265</v>
      </c>
      <c r="AH3" s="61">
        <f t="shared" si="9"/>
        <v>1.60858735807685</v>
      </c>
      <c r="AI3" s="64">
        <f t="shared" si="10"/>
        <v>0.621663470733447</v>
      </c>
      <c r="AJ3" s="64">
        <f t="shared" si="11"/>
        <v>0.757954804079667</v>
      </c>
      <c r="AK3" s="74">
        <f t="shared" si="12"/>
        <v>1.96114331561278</v>
      </c>
      <c r="AL3" s="61">
        <f t="shared" si="13"/>
        <v>49.0285828903196</v>
      </c>
      <c r="AM3" s="57">
        <f t="shared" si="14"/>
        <v>56745.9444335582</v>
      </c>
      <c r="AN3" s="75">
        <f t="shared" si="15"/>
        <v>7.5e-5</v>
      </c>
      <c r="AO3" s="59">
        <f t="shared" si="16"/>
        <v>4255945.83251686</v>
      </c>
      <c r="AP3" s="64">
        <f t="shared" si="17"/>
        <v>0.487066925659782</v>
      </c>
      <c r="AQ3" s="4" t="str">
        <f t="shared" si="18"/>
        <v>GOOD</v>
      </c>
      <c r="AR3" s="4">
        <v>26.75</v>
      </c>
      <c r="AS3" s="84">
        <v>32.1</v>
      </c>
      <c r="AT3" s="83">
        <v>0.487066925659782</v>
      </c>
      <c r="AU3" s="83">
        <v>1.96114331561278</v>
      </c>
      <c r="AV3" s="83">
        <v>25</v>
      </c>
      <c r="AW3" s="83">
        <v>0.103703703703704</v>
      </c>
      <c r="AX3" s="4">
        <v>32100</v>
      </c>
    </row>
    <row r="4" ht="56" spans="1:50">
      <c r="A4" s="9">
        <v>3</v>
      </c>
      <c r="B4" s="10" t="s">
        <v>61</v>
      </c>
      <c r="C4" s="6">
        <v>35.28</v>
      </c>
      <c r="D4" s="7">
        <v>29.29</v>
      </c>
      <c r="E4" s="34">
        <v>350</v>
      </c>
      <c r="F4" s="35">
        <v>3</v>
      </c>
      <c r="G4" s="35" t="s">
        <v>57</v>
      </c>
      <c r="H4" s="35" t="s">
        <v>62</v>
      </c>
      <c r="I4" s="35">
        <v>960</v>
      </c>
      <c r="J4" s="35">
        <v>319</v>
      </c>
      <c r="K4" s="35" t="s">
        <v>63</v>
      </c>
      <c r="L4" s="35" t="s">
        <v>64</v>
      </c>
      <c r="M4" s="51">
        <v>319</v>
      </c>
      <c r="N4" s="52">
        <v>1.3</v>
      </c>
      <c r="O4" s="53">
        <v>12.7</v>
      </c>
      <c r="P4" s="54"/>
      <c r="Q4" s="56">
        <f t="shared" si="0"/>
        <v>14</v>
      </c>
      <c r="R4" s="56">
        <f t="shared" si="1"/>
        <v>14</v>
      </c>
      <c r="S4" s="57">
        <f t="shared" si="2"/>
        <v>12.7</v>
      </c>
      <c r="T4" s="57">
        <f t="shared" si="3"/>
        <v>14</v>
      </c>
      <c r="U4" s="51">
        <v>319</v>
      </c>
      <c r="V4" s="61">
        <f t="shared" si="4"/>
        <v>2.50379068305718</v>
      </c>
      <c r="W4" s="4"/>
      <c r="X4" s="4"/>
      <c r="Y4" s="51"/>
      <c r="Z4" s="35">
        <v>960.8</v>
      </c>
      <c r="AA4" s="35">
        <v>319</v>
      </c>
      <c r="AB4" s="35">
        <v>482.2</v>
      </c>
      <c r="AC4" s="64">
        <f t="shared" si="5"/>
        <v>0.0411649513597603</v>
      </c>
      <c r="AD4" s="65">
        <f t="shared" si="6"/>
        <v>5300.34</v>
      </c>
      <c r="AE4" s="57">
        <f t="shared" si="7"/>
        <v>378.595714285714</v>
      </c>
      <c r="AF4" s="66">
        <v>124.21</v>
      </c>
      <c r="AG4" s="57">
        <f t="shared" si="8"/>
        <v>80.5088157153208</v>
      </c>
      <c r="AH4" s="61">
        <f t="shared" si="9"/>
        <v>1.5773135862732</v>
      </c>
      <c r="AI4" s="64">
        <f t="shared" si="10"/>
        <v>0.633989340295197</v>
      </c>
      <c r="AJ4" s="64">
        <f t="shared" si="11"/>
        <v>0.750550651729688</v>
      </c>
      <c r="AK4" s="74">
        <f t="shared" si="12"/>
        <v>1.75800862543904</v>
      </c>
      <c r="AL4" s="61">
        <f t="shared" si="13"/>
        <v>22.3267095430758</v>
      </c>
      <c r="AM4" s="57">
        <f t="shared" si="14"/>
        <v>14501.0332872415</v>
      </c>
      <c r="AN4" s="75">
        <f t="shared" si="15"/>
        <v>3.81e-5</v>
      </c>
      <c r="AO4" s="59">
        <f t="shared" si="16"/>
        <v>552489.368243903</v>
      </c>
      <c r="AP4" s="64">
        <f t="shared" si="17"/>
        <v>0.41059129421026</v>
      </c>
      <c r="AQ4" s="4" t="str">
        <f t="shared" si="18"/>
        <v>POOR</v>
      </c>
      <c r="AR4" s="4">
        <v>13.589</v>
      </c>
      <c r="AS4" s="84">
        <v>16.3068</v>
      </c>
      <c r="AT4" s="83">
        <v>0.41059129421026</v>
      </c>
      <c r="AU4" s="83">
        <v>1.75800862543904</v>
      </c>
      <c r="AV4" s="83">
        <v>12.7</v>
      </c>
      <c r="AW4" s="83">
        <v>0.332291666666667</v>
      </c>
      <c r="AX4" s="4">
        <v>16306.8</v>
      </c>
    </row>
    <row r="5" ht="56" spans="1:50">
      <c r="A5" s="4">
        <v>4</v>
      </c>
      <c r="B5" s="10" t="s">
        <v>65</v>
      </c>
      <c r="C5" s="6">
        <v>35.31</v>
      </c>
      <c r="D5" s="7">
        <v>29.22</v>
      </c>
      <c r="E5" s="34">
        <v>340</v>
      </c>
      <c r="F5" s="35">
        <v>3</v>
      </c>
      <c r="G5" s="35" t="s">
        <v>57</v>
      </c>
      <c r="H5" s="35" t="s">
        <v>66</v>
      </c>
      <c r="I5" s="35">
        <v>183</v>
      </c>
      <c r="J5" s="35">
        <v>170.8</v>
      </c>
      <c r="K5" s="35" t="s">
        <v>67</v>
      </c>
      <c r="L5" s="35" t="s">
        <v>68</v>
      </c>
      <c r="M5" s="51">
        <v>170.8</v>
      </c>
      <c r="N5" s="52">
        <v>2.2</v>
      </c>
      <c r="O5" s="53">
        <v>28.3</v>
      </c>
      <c r="P5" s="54"/>
      <c r="Q5" s="56">
        <f t="shared" si="0"/>
        <v>30.5</v>
      </c>
      <c r="R5" s="56">
        <f t="shared" si="1"/>
        <v>30.5</v>
      </c>
      <c r="S5" s="57">
        <f t="shared" si="2"/>
        <v>28.3</v>
      </c>
      <c r="T5" s="57">
        <f t="shared" si="3"/>
        <v>30.5</v>
      </c>
      <c r="U5" s="51">
        <v>170.8</v>
      </c>
      <c r="V5" s="61">
        <f t="shared" si="4"/>
        <v>2.23248786635299</v>
      </c>
      <c r="W5" s="4"/>
      <c r="X5" s="4"/>
      <c r="Y5" s="51"/>
      <c r="Z5" s="35">
        <v>1464.2</v>
      </c>
      <c r="AA5" s="35">
        <v>170.8</v>
      </c>
      <c r="AB5" s="35">
        <v>1395.8</v>
      </c>
      <c r="AC5" s="64">
        <f t="shared" si="5"/>
        <v>0.167193393487728</v>
      </c>
      <c r="AD5" s="65">
        <f t="shared" si="6"/>
        <v>8054.88</v>
      </c>
      <c r="AE5" s="57">
        <f t="shared" si="7"/>
        <v>264.094426229508</v>
      </c>
      <c r="AF5" s="66">
        <v>122.31</v>
      </c>
      <c r="AG5" s="57">
        <f t="shared" si="8"/>
        <v>81.7594636579184</v>
      </c>
      <c r="AH5" s="61">
        <f t="shared" si="9"/>
        <v>1.57532270647363</v>
      </c>
      <c r="AI5" s="64">
        <f t="shared" si="10"/>
        <v>0.634790570776768</v>
      </c>
      <c r="AJ5" s="64">
        <f t="shared" si="11"/>
        <v>0.750076830939346</v>
      </c>
      <c r="AK5" s="74">
        <f t="shared" si="12"/>
        <v>1.74582791089876</v>
      </c>
      <c r="AL5" s="61">
        <f t="shared" si="13"/>
        <v>49.4069298784348</v>
      </c>
      <c r="AM5" s="57">
        <f t="shared" si="14"/>
        <v>71959.8290561812</v>
      </c>
      <c r="AN5" s="75">
        <f t="shared" si="15"/>
        <v>8.49e-5</v>
      </c>
      <c r="AO5" s="59">
        <f t="shared" si="16"/>
        <v>6109389.48686978</v>
      </c>
      <c r="AP5" s="64">
        <f t="shared" si="17"/>
        <v>0.650266395034434</v>
      </c>
      <c r="AQ5" s="4" t="str">
        <f t="shared" si="18"/>
        <v>WEAK</v>
      </c>
      <c r="AR5" s="4">
        <v>30.281</v>
      </c>
      <c r="AS5" s="84">
        <v>36.3372</v>
      </c>
      <c r="AT5" s="83">
        <v>0.650266395034434</v>
      </c>
      <c r="AU5" s="83">
        <v>1.74582791089876</v>
      </c>
      <c r="AV5" s="83">
        <v>28.3</v>
      </c>
      <c r="AW5" s="83">
        <v>0.933333333333333</v>
      </c>
      <c r="AX5" s="4">
        <v>36337.2</v>
      </c>
    </row>
    <row r="6" ht="42" spans="1:50">
      <c r="A6" s="4">
        <v>5</v>
      </c>
      <c r="B6" s="8" t="s">
        <v>69</v>
      </c>
      <c r="C6" s="11">
        <v>34.6</v>
      </c>
      <c r="D6" s="12">
        <v>28.55</v>
      </c>
      <c r="E6" s="36">
        <v>355</v>
      </c>
      <c r="F6" s="35">
        <v>4</v>
      </c>
      <c r="G6" s="35" t="s">
        <v>52</v>
      </c>
      <c r="H6" s="35" t="s">
        <v>70</v>
      </c>
      <c r="I6" s="35">
        <v>892</v>
      </c>
      <c r="J6" s="35">
        <v>91.6</v>
      </c>
      <c r="K6" s="35" t="s">
        <v>71</v>
      </c>
      <c r="L6" s="35" t="s">
        <v>72</v>
      </c>
      <c r="M6" s="51">
        <v>91.6</v>
      </c>
      <c r="N6" s="52">
        <v>6.1</v>
      </c>
      <c r="O6" s="53">
        <v>12.9</v>
      </c>
      <c r="P6" s="53">
        <v>16.8</v>
      </c>
      <c r="Q6" s="56">
        <f t="shared" si="0"/>
        <v>19</v>
      </c>
      <c r="R6" s="56">
        <f t="shared" si="1"/>
        <v>35.8</v>
      </c>
      <c r="S6" s="57">
        <f t="shared" si="2"/>
        <v>29.7</v>
      </c>
      <c r="T6" s="57">
        <f t="shared" si="3"/>
        <v>19</v>
      </c>
      <c r="U6" s="51">
        <v>91.6</v>
      </c>
      <c r="V6" s="61">
        <f t="shared" si="4"/>
        <v>1.96189547366785</v>
      </c>
      <c r="W6" s="4"/>
      <c r="X6" s="4"/>
      <c r="Y6" s="51"/>
      <c r="Z6" s="35">
        <v>183</v>
      </c>
      <c r="AA6" s="35">
        <v>892.3</v>
      </c>
      <c r="AB6" s="35">
        <v>91.6</v>
      </c>
      <c r="AC6" s="64">
        <f t="shared" si="5"/>
        <v>0.231196468051668</v>
      </c>
      <c r="AD6" s="65">
        <f t="shared" si="6"/>
        <v>14165.85</v>
      </c>
      <c r="AE6" s="57">
        <f t="shared" si="7"/>
        <v>395.694134078212</v>
      </c>
      <c r="AF6" s="66">
        <v>139.32</v>
      </c>
      <c r="AG6" s="57">
        <f t="shared" si="8"/>
        <v>71.7772035601493</v>
      </c>
      <c r="AH6" s="61">
        <f t="shared" si="9"/>
        <v>1.5913547099521</v>
      </c>
      <c r="AI6" s="64">
        <f t="shared" si="10"/>
        <v>0.628395412880701</v>
      </c>
      <c r="AJ6" s="64">
        <f t="shared" si="11"/>
        <v>0.753883921993324</v>
      </c>
      <c r="AK6" s="74">
        <f t="shared" si="12"/>
        <v>1.84641003371868</v>
      </c>
      <c r="AL6" s="61">
        <f t="shared" si="13"/>
        <v>54.8383780014449</v>
      </c>
      <c r="AM6" s="57">
        <f t="shared" si="14"/>
        <v>34598.8880902517</v>
      </c>
      <c r="AN6" s="75">
        <f t="shared" si="15"/>
        <v>8.91e-5</v>
      </c>
      <c r="AO6" s="59">
        <f t="shared" si="16"/>
        <v>3082760.92884143</v>
      </c>
      <c r="AP6" s="64">
        <f t="shared" si="17"/>
        <v>0.625594732444856</v>
      </c>
      <c r="AQ6" s="4" t="str">
        <f t="shared" si="18"/>
        <v>MODERATE</v>
      </c>
      <c r="AR6" s="4">
        <v>31.779</v>
      </c>
      <c r="AS6" s="84">
        <v>38.1348</v>
      </c>
      <c r="AT6" s="83">
        <v>0.625594732444856</v>
      </c>
      <c r="AU6" s="83">
        <v>1.84641003371868</v>
      </c>
      <c r="AV6" s="83">
        <v>29.7</v>
      </c>
      <c r="AW6" s="83">
        <v>0.102690582959641</v>
      </c>
      <c r="AX6" s="4">
        <v>38134.8</v>
      </c>
    </row>
    <row r="7" ht="28" spans="1:50">
      <c r="A7" s="4">
        <v>6</v>
      </c>
      <c r="B7" s="13" t="s">
        <v>73</v>
      </c>
      <c r="C7" s="6">
        <v>35.26</v>
      </c>
      <c r="D7" s="7">
        <v>31.32</v>
      </c>
      <c r="E7" s="37">
        <v>309.6</v>
      </c>
      <c r="F7" s="35">
        <v>3</v>
      </c>
      <c r="G7" s="35" t="s">
        <v>57</v>
      </c>
      <c r="H7" s="35" t="s">
        <v>74</v>
      </c>
      <c r="I7" s="35">
        <v>111.1</v>
      </c>
      <c r="J7" s="35">
        <v>30.6</v>
      </c>
      <c r="K7" s="35" t="s">
        <v>75</v>
      </c>
      <c r="L7" s="35" t="s">
        <v>76</v>
      </c>
      <c r="M7" s="51">
        <v>30.6</v>
      </c>
      <c r="N7" s="52">
        <v>10.5</v>
      </c>
      <c r="O7" s="53">
        <v>25</v>
      </c>
      <c r="P7" s="54"/>
      <c r="Q7" s="56">
        <f t="shared" si="0"/>
        <v>35.5</v>
      </c>
      <c r="R7" s="56">
        <f t="shared" si="1"/>
        <v>35.5</v>
      </c>
      <c r="S7" s="57">
        <f t="shared" si="2"/>
        <v>25</v>
      </c>
      <c r="T7" s="57">
        <f t="shared" si="3"/>
        <v>35.5</v>
      </c>
      <c r="U7" s="51">
        <v>30.6</v>
      </c>
      <c r="V7" s="61">
        <f t="shared" si="4"/>
        <v>1.48572142648158</v>
      </c>
      <c r="W7" s="4"/>
      <c r="X7" s="4"/>
      <c r="Y7" s="51"/>
      <c r="Z7" s="35">
        <v>111.1</v>
      </c>
      <c r="AA7" s="35">
        <v>80.6</v>
      </c>
      <c r="AB7" s="35">
        <v>245.3</v>
      </c>
      <c r="AC7" s="64">
        <f t="shared" si="5"/>
        <v>0.404683148215566</v>
      </c>
      <c r="AD7" s="65">
        <f t="shared" si="6"/>
        <v>3181.55</v>
      </c>
      <c r="AE7" s="57">
        <f t="shared" si="7"/>
        <v>89.6211267605634</v>
      </c>
      <c r="AF7" s="66">
        <v>134.52</v>
      </c>
      <c r="AG7" s="57">
        <f t="shared" si="8"/>
        <v>74.3383883437407</v>
      </c>
      <c r="AH7" s="61">
        <f t="shared" si="9"/>
        <v>1.58721028037383</v>
      </c>
      <c r="AI7" s="64">
        <f t="shared" si="10"/>
        <v>0.630036241804377</v>
      </c>
      <c r="AJ7" s="64">
        <f t="shared" si="11"/>
        <v>0.752901596770272</v>
      </c>
      <c r="AK7" s="74">
        <f t="shared" si="12"/>
        <v>1.81985560175144</v>
      </c>
      <c r="AL7" s="61">
        <f t="shared" si="13"/>
        <v>45.4963900437861</v>
      </c>
      <c r="AM7" s="57">
        <f t="shared" si="14"/>
        <v>56367.6250144494</v>
      </c>
      <c r="AN7" s="75">
        <f t="shared" si="15"/>
        <v>7.5e-5</v>
      </c>
      <c r="AO7" s="59">
        <f t="shared" si="16"/>
        <v>4227571.8760837</v>
      </c>
      <c r="AP7" s="64">
        <f t="shared" si="17"/>
        <v>1.32674288762608</v>
      </c>
      <c r="AQ7" s="4" t="str">
        <f t="shared" si="18"/>
        <v>MODERATE</v>
      </c>
      <c r="AR7" s="4">
        <v>26.75</v>
      </c>
      <c r="AS7" s="84">
        <v>32.1</v>
      </c>
      <c r="AT7" s="83">
        <v>1.32674288762608</v>
      </c>
      <c r="AU7" s="83">
        <v>1.81985560175144</v>
      </c>
      <c r="AV7" s="83">
        <v>25</v>
      </c>
      <c r="AW7" s="83">
        <v>0.275427542754275</v>
      </c>
      <c r="AX7" s="4">
        <v>32100</v>
      </c>
    </row>
    <row r="8" ht="70" spans="1:50">
      <c r="A8" s="4">
        <v>7</v>
      </c>
      <c r="B8" s="14" t="s">
        <v>77</v>
      </c>
      <c r="C8" s="6">
        <v>35.76</v>
      </c>
      <c r="D8" s="7">
        <v>28.89</v>
      </c>
      <c r="E8" s="38">
        <v>306</v>
      </c>
      <c r="F8" s="35">
        <v>3</v>
      </c>
      <c r="G8" s="35" t="s">
        <v>57</v>
      </c>
      <c r="H8" s="35" t="s">
        <v>78</v>
      </c>
      <c r="I8" s="35">
        <v>586.5</v>
      </c>
      <c r="J8" s="35">
        <v>55.6</v>
      </c>
      <c r="K8" s="35" t="s">
        <v>79</v>
      </c>
      <c r="L8" s="35" t="s">
        <v>80</v>
      </c>
      <c r="M8" s="51">
        <v>55.6</v>
      </c>
      <c r="N8" s="52">
        <v>12</v>
      </c>
      <c r="O8" s="53">
        <v>7.9</v>
      </c>
      <c r="P8" s="54"/>
      <c r="Q8" s="56">
        <f t="shared" si="0"/>
        <v>19.9</v>
      </c>
      <c r="R8" s="56">
        <f t="shared" si="1"/>
        <v>19.9</v>
      </c>
      <c r="S8" s="57">
        <f t="shared" si="2"/>
        <v>7.9</v>
      </c>
      <c r="T8" s="57">
        <f t="shared" si="3"/>
        <v>19.9</v>
      </c>
      <c r="U8" s="51">
        <v>55.6</v>
      </c>
      <c r="V8" s="61">
        <f t="shared" si="4"/>
        <v>1.74507479158206</v>
      </c>
      <c r="W8" s="4"/>
      <c r="X8" s="4"/>
      <c r="Y8" s="51"/>
      <c r="Z8" s="35">
        <v>586.5</v>
      </c>
      <c r="AA8" s="35">
        <v>75.6</v>
      </c>
      <c r="AB8" s="35">
        <v>646.1</v>
      </c>
      <c r="AC8" s="64">
        <f t="shared" si="5"/>
        <v>0.12495771255362</v>
      </c>
      <c r="AD8" s="65">
        <f t="shared" si="6"/>
        <v>7635.24</v>
      </c>
      <c r="AE8" s="57">
        <f t="shared" si="7"/>
        <v>383.68040201005</v>
      </c>
      <c r="AF8" s="66">
        <v>123.84</v>
      </c>
      <c r="AG8" s="57">
        <f t="shared" si="8"/>
        <v>80.749354005168</v>
      </c>
      <c r="AH8" s="61">
        <f t="shared" si="9"/>
        <v>1.57693028774844</v>
      </c>
      <c r="AI8" s="64">
        <f t="shared" si="10"/>
        <v>0.634143441703951</v>
      </c>
      <c r="AJ8" s="64">
        <f t="shared" si="11"/>
        <v>0.750459451590548</v>
      </c>
      <c r="AK8" s="74">
        <f t="shared" si="12"/>
        <v>1.75565680684617</v>
      </c>
      <c r="AL8" s="76">
        <f t="shared" si="13"/>
        <v>13.8696887740847</v>
      </c>
      <c r="AM8" s="57">
        <f t="shared" si="14"/>
        <v>5610.38823779751</v>
      </c>
      <c r="AN8" s="75">
        <f t="shared" si="15"/>
        <v>2.37e-5</v>
      </c>
      <c r="AO8" s="59">
        <f t="shared" si="16"/>
        <v>132966.201235801</v>
      </c>
      <c r="AP8" s="64">
        <f t="shared" si="17"/>
        <v>1.14658032989603</v>
      </c>
      <c r="AQ8" s="4" t="str">
        <f t="shared" si="18"/>
        <v>WEAK</v>
      </c>
      <c r="AR8" s="4">
        <v>8.453</v>
      </c>
      <c r="AS8" s="84">
        <v>10.1436</v>
      </c>
      <c r="AT8" s="83">
        <v>1.14658032989603</v>
      </c>
      <c r="AU8" s="83">
        <v>1.75565680684617</v>
      </c>
      <c r="AV8" s="83">
        <v>7.9</v>
      </c>
      <c r="AW8" s="83">
        <v>0.0947996589940324</v>
      </c>
      <c r="AX8" s="4">
        <v>10143.6</v>
      </c>
    </row>
    <row r="9" ht="56" spans="1:50">
      <c r="A9" s="4">
        <v>8</v>
      </c>
      <c r="B9" s="5" t="s">
        <v>81</v>
      </c>
      <c r="C9" s="6">
        <v>35.87</v>
      </c>
      <c r="D9" s="7">
        <v>29.47</v>
      </c>
      <c r="E9" s="34">
        <v>357</v>
      </c>
      <c r="F9" s="35">
        <v>4</v>
      </c>
      <c r="G9" s="35" t="s">
        <v>52</v>
      </c>
      <c r="H9" s="35" t="s">
        <v>82</v>
      </c>
      <c r="I9" s="35">
        <v>307.6</v>
      </c>
      <c r="J9" s="35">
        <v>156</v>
      </c>
      <c r="K9" s="35" t="s">
        <v>83</v>
      </c>
      <c r="L9" s="35" t="s">
        <v>84</v>
      </c>
      <c r="M9" s="51">
        <v>156</v>
      </c>
      <c r="N9" s="52">
        <v>0.4</v>
      </c>
      <c r="O9" s="53">
        <v>18</v>
      </c>
      <c r="P9" s="53">
        <v>22</v>
      </c>
      <c r="Q9" s="56">
        <f t="shared" si="0"/>
        <v>18.4</v>
      </c>
      <c r="R9" s="56">
        <f t="shared" si="1"/>
        <v>40.4</v>
      </c>
      <c r="S9" s="57">
        <f t="shared" si="2"/>
        <v>40</v>
      </c>
      <c r="T9" s="57">
        <f t="shared" si="3"/>
        <v>18.4</v>
      </c>
      <c r="U9" s="51">
        <v>156</v>
      </c>
      <c r="V9" s="61">
        <f t="shared" si="4"/>
        <v>2.19312459835446</v>
      </c>
      <c r="W9" s="4"/>
      <c r="X9" s="4"/>
      <c r="Y9" s="51"/>
      <c r="Z9" s="35">
        <v>307.6</v>
      </c>
      <c r="AA9" s="35">
        <v>156</v>
      </c>
      <c r="AB9" s="35">
        <v>712.6</v>
      </c>
      <c r="AC9" s="64">
        <f t="shared" si="5"/>
        <v>0.147557865451131</v>
      </c>
      <c r="AD9" s="65">
        <f t="shared" si="6"/>
        <v>18608.24</v>
      </c>
      <c r="AE9" s="57">
        <f t="shared" si="7"/>
        <v>460.6</v>
      </c>
      <c r="AF9" s="66">
        <v>97.52</v>
      </c>
      <c r="AG9" s="57">
        <f t="shared" si="8"/>
        <v>102.543068088597</v>
      </c>
      <c r="AH9" s="61">
        <f t="shared" si="9"/>
        <v>1.54295834869149</v>
      </c>
      <c r="AI9" s="64">
        <f t="shared" si="10"/>
        <v>0.648105634768466</v>
      </c>
      <c r="AJ9" s="64">
        <f t="shared" si="11"/>
        <v>0.742331834898721</v>
      </c>
      <c r="AK9" s="74">
        <f t="shared" si="12"/>
        <v>1.55938953554568</v>
      </c>
      <c r="AL9" s="61">
        <f t="shared" si="13"/>
        <v>62.3755814218271</v>
      </c>
      <c r="AM9" s="57">
        <f t="shared" si="14"/>
        <v>64023.89376451</v>
      </c>
      <c r="AN9" s="75">
        <f t="shared" si="15"/>
        <v>0.00012</v>
      </c>
      <c r="AO9" s="59">
        <f t="shared" si="16"/>
        <v>7682867.2517412</v>
      </c>
      <c r="AP9" s="64">
        <f t="shared" si="17"/>
        <v>0.569176930980266</v>
      </c>
      <c r="AQ9" s="4" t="str">
        <f t="shared" si="18"/>
        <v>WEAK</v>
      </c>
      <c r="AR9" s="4">
        <v>42.8</v>
      </c>
      <c r="AS9" s="84">
        <v>51.36</v>
      </c>
      <c r="AT9" s="83">
        <v>0.569176930980266</v>
      </c>
      <c r="AU9" s="83">
        <v>1.55938953554568</v>
      </c>
      <c r="AV9" s="83">
        <v>40</v>
      </c>
      <c r="AW9" s="83">
        <v>0.507152145643693</v>
      </c>
      <c r="AX9" s="4">
        <v>51360</v>
      </c>
    </row>
    <row r="10" ht="25" spans="1:50">
      <c r="A10" s="4" t="s">
        <v>85</v>
      </c>
      <c r="B10" s="15" t="s">
        <v>86</v>
      </c>
      <c r="C10" s="16">
        <v>32.57</v>
      </c>
      <c r="D10" s="17">
        <v>30.48</v>
      </c>
      <c r="E10" s="39">
        <v>309</v>
      </c>
      <c r="F10" s="4">
        <v>3</v>
      </c>
      <c r="G10" s="4" t="s">
        <v>57</v>
      </c>
      <c r="H10" s="4" t="s">
        <v>87</v>
      </c>
      <c r="I10" s="35">
        <v>100.7</v>
      </c>
      <c r="J10" s="4">
        <v>32.6</v>
      </c>
      <c r="K10" s="4" t="s">
        <v>88</v>
      </c>
      <c r="L10" s="4" t="s">
        <v>89</v>
      </c>
      <c r="M10" s="4">
        <v>32.6</v>
      </c>
      <c r="N10" s="54">
        <v>1.1</v>
      </c>
      <c r="O10" s="54">
        <v>19.5</v>
      </c>
      <c r="P10" s="54"/>
      <c r="Q10" s="56">
        <f t="shared" si="0"/>
        <v>20.6</v>
      </c>
      <c r="R10" s="56">
        <f t="shared" si="1"/>
        <v>20.6</v>
      </c>
      <c r="S10" s="57">
        <f t="shared" si="2"/>
        <v>19.5</v>
      </c>
      <c r="T10" s="57">
        <f t="shared" si="3"/>
        <v>20.6</v>
      </c>
      <c r="U10" s="4">
        <v>32.6</v>
      </c>
      <c r="V10" s="61">
        <f t="shared" si="4"/>
        <v>1.51321760006794</v>
      </c>
      <c r="W10" s="4"/>
      <c r="X10" s="4"/>
      <c r="Y10" s="51"/>
      <c r="Z10" s="4">
        <v>100.7</v>
      </c>
      <c r="AA10" s="4">
        <v>52.6</v>
      </c>
      <c r="AB10" s="4">
        <v>67</v>
      </c>
      <c r="AC10" s="64">
        <f t="shared" si="5"/>
        <v>0.381645968713303</v>
      </c>
      <c r="AD10" s="65">
        <f t="shared" si="6"/>
        <v>1136.47</v>
      </c>
      <c r="AE10" s="57">
        <f t="shared" si="7"/>
        <v>55.1684466019417</v>
      </c>
      <c r="AF10" s="66">
        <v>124.35</v>
      </c>
      <c r="AG10" s="57">
        <f t="shared" si="8"/>
        <v>80.4181745074387</v>
      </c>
      <c r="AH10" s="61">
        <f t="shared" si="9"/>
        <v>1.57745807166605</v>
      </c>
      <c r="AI10" s="64">
        <f t="shared" si="10"/>
        <v>0.633931270796845</v>
      </c>
      <c r="AJ10" s="64">
        <f t="shared" si="11"/>
        <v>0.750585026987533</v>
      </c>
      <c r="AK10" s="74">
        <f t="shared" si="12"/>
        <v>1.75889598111196</v>
      </c>
      <c r="AL10" s="61">
        <f t="shared" si="13"/>
        <v>34.2984716316832</v>
      </c>
      <c r="AM10" s="57">
        <f t="shared" si="14"/>
        <v>34188.5451656823</v>
      </c>
      <c r="AN10" s="75">
        <f t="shared" si="15"/>
        <v>5.85e-5</v>
      </c>
      <c r="AO10" s="59">
        <f t="shared" si="16"/>
        <v>2000029.89219242</v>
      </c>
      <c r="AP10" s="64">
        <f t="shared" si="17"/>
        <v>1.29159729215123</v>
      </c>
      <c r="AQ10" s="4" t="str">
        <f t="shared" si="18"/>
        <v>MODERATE</v>
      </c>
      <c r="AR10" s="4">
        <v>20.865</v>
      </c>
      <c r="AS10" s="84">
        <v>25.038</v>
      </c>
      <c r="AT10" s="83">
        <v>1.29159729215123</v>
      </c>
      <c r="AU10" s="83">
        <v>1.75889598111196</v>
      </c>
      <c r="AV10" s="83">
        <v>19.5</v>
      </c>
      <c r="AW10" s="83">
        <v>0.323733862959285</v>
      </c>
      <c r="AX10" s="4">
        <v>25038</v>
      </c>
    </row>
    <row r="11" ht="50" spans="1:50">
      <c r="A11" s="4">
        <v>10</v>
      </c>
      <c r="B11" s="15" t="s">
        <v>90</v>
      </c>
      <c r="C11" s="16">
        <v>33.67</v>
      </c>
      <c r="D11" s="17">
        <v>29.99</v>
      </c>
      <c r="E11" s="39">
        <v>201</v>
      </c>
      <c r="F11" s="4">
        <v>3</v>
      </c>
      <c r="G11" s="4" t="s">
        <v>57</v>
      </c>
      <c r="H11" s="4" t="s">
        <v>91</v>
      </c>
      <c r="I11" s="35">
        <v>60.8</v>
      </c>
      <c r="J11" s="4">
        <v>10.1</v>
      </c>
      <c r="K11" s="4" t="s">
        <v>92</v>
      </c>
      <c r="L11" s="4" t="s">
        <v>93</v>
      </c>
      <c r="M11" s="4">
        <v>10.1</v>
      </c>
      <c r="N11" s="54">
        <v>12.7</v>
      </c>
      <c r="O11" s="54">
        <v>24</v>
      </c>
      <c r="P11" s="54"/>
      <c r="Q11" s="56">
        <f t="shared" si="0"/>
        <v>36.7</v>
      </c>
      <c r="R11" s="56">
        <f t="shared" si="1"/>
        <v>36.7</v>
      </c>
      <c r="S11" s="57">
        <f t="shared" si="2"/>
        <v>24</v>
      </c>
      <c r="T11" s="57">
        <f t="shared" si="3"/>
        <v>36.7</v>
      </c>
      <c r="U11" s="4">
        <v>10.1</v>
      </c>
      <c r="V11" s="61">
        <f t="shared" si="4"/>
        <v>1.00432137378264</v>
      </c>
      <c r="W11" s="4"/>
      <c r="X11" s="4"/>
      <c r="Y11" s="51"/>
      <c r="Z11" s="4">
        <v>60.8</v>
      </c>
      <c r="AA11" s="4">
        <v>50.1</v>
      </c>
      <c r="AB11" s="4">
        <v>231.5</v>
      </c>
      <c r="AC11" s="64">
        <f t="shared" si="5"/>
        <v>0.687923495115033</v>
      </c>
      <c r="AD11" s="65">
        <f t="shared" si="6"/>
        <v>1974.56</v>
      </c>
      <c r="AE11" s="57">
        <f t="shared" si="7"/>
        <v>53.8027247956403</v>
      </c>
      <c r="AF11" s="66">
        <v>227.84</v>
      </c>
      <c r="AG11" s="57">
        <f t="shared" si="8"/>
        <v>43.8904494382022</v>
      </c>
      <c r="AH11" s="61">
        <f t="shared" si="9"/>
        <v>1.63792195612125</v>
      </c>
      <c r="AI11" s="64">
        <f t="shared" si="10"/>
        <v>0.610529699698324</v>
      </c>
      <c r="AJ11" s="64">
        <f t="shared" si="11"/>
        <v>0.764834705793456</v>
      </c>
      <c r="AK11" s="74">
        <f t="shared" si="12"/>
        <v>2.17358782288475</v>
      </c>
      <c r="AL11" s="61">
        <f t="shared" si="13"/>
        <v>52.166107749234</v>
      </c>
      <c r="AM11" s="57">
        <f t="shared" si="14"/>
        <v>52771.7590964545</v>
      </c>
      <c r="AN11" s="75">
        <f t="shared" si="15"/>
        <v>7.2e-5</v>
      </c>
      <c r="AO11" s="59">
        <f t="shared" si="16"/>
        <v>3799566.65494473</v>
      </c>
      <c r="AP11" s="64">
        <f t="shared" si="17"/>
        <v>1.9036035987599</v>
      </c>
      <c r="AQ11" s="4" t="str">
        <f t="shared" si="18"/>
        <v>MODERATE</v>
      </c>
      <c r="AR11" s="4">
        <v>25.68</v>
      </c>
      <c r="AS11" s="84">
        <v>30.816</v>
      </c>
      <c r="AT11" s="83">
        <v>1.9036035987599</v>
      </c>
      <c r="AU11" s="83">
        <v>2.17358782288475</v>
      </c>
      <c r="AV11" s="83">
        <v>24</v>
      </c>
      <c r="AW11" s="83">
        <v>0.166118421052632</v>
      </c>
      <c r="AX11" s="4">
        <v>30816</v>
      </c>
    </row>
    <row r="12" ht="25" spans="1:50">
      <c r="A12" s="4">
        <v>11</v>
      </c>
      <c r="B12" s="18" t="s">
        <v>94</v>
      </c>
      <c r="C12" s="16">
        <v>32.66</v>
      </c>
      <c r="D12" s="17">
        <v>30.17</v>
      </c>
      <c r="E12" s="39">
        <v>292</v>
      </c>
      <c r="F12" s="4">
        <v>3</v>
      </c>
      <c r="G12" s="4" t="s">
        <v>57</v>
      </c>
      <c r="H12" s="4" t="s">
        <v>95</v>
      </c>
      <c r="I12" s="35">
        <v>184.2</v>
      </c>
      <c r="J12" s="4">
        <v>17.6</v>
      </c>
      <c r="K12" s="4" t="s">
        <v>96</v>
      </c>
      <c r="L12" s="4" t="s">
        <v>97</v>
      </c>
      <c r="M12" s="4">
        <v>17.6</v>
      </c>
      <c r="N12" s="54">
        <v>2.3</v>
      </c>
      <c r="O12" s="54">
        <v>11.7</v>
      </c>
      <c r="P12" s="54"/>
      <c r="Q12" s="56">
        <f t="shared" si="0"/>
        <v>14</v>
      </c>
      <c r="R12" s="56">
        <f t="shared" si="1"/>
        <v>14</v>
      </c>
      <c r="S12" s="57">
        <f t="shared" si="2"/>
        <v>11.7</v>
      </c>
      <c r="T12" s="57">
        <f t="shared" si="3"/>
        <v>14</v>
      </c>
      <c r="U12" s="4">
        <v>17.6</v>
      </c>
      <c r="V12" s="61">
        <f t="shared" si="4"/>
        <v>1.24551266781415</v>
      </c>
      <c r="W12" s="4"/>
      <c r="X12" s="4"/>
      <c r="Y12" s="51"/>
      <c r="Z12" s="4">
        <v>184.2</v>
      </c>
      <c r="AA12" s="4">
        <v>47.6</v>
      </c>
      <c r="AB12" s="4">
        <v>50.8</v>
      </c>
      <c r="AC12" s="64">
        <f t="shared" si="5"/>
        <v>0.258284747123605</v>
      </c>
      <c r="AD12" s="65">
        <f t="shared" si="6"/>
        <v>980.58</v>
      </c>
      <c r="AE12" s="57">
        <f t="shared" si="7"/>
        <v>70.0414285714286</v>
      </c>
      <c r="AF12" s="66">
        <v>230.36</v>
      </c>
      <c r="AG12" s="57">
        <f t="shared" si="8"/>
        <v>43.4103142906755</v>
      </c>
      <c r="AH12" s="61">
        <f t="shared" si="9"/>
        <v>1.63874759695061</v>
      </c>
      <c r="AI12" s="64">
        <f t="shared" si="10"/>
        <v>0.610222100011498</v>
      </c>
      <c r="AJ12" s="64">
        <f t="shared" si="11"/>
        <v>0.765027449776107</v>
      </c>
      <c r="AK12" s="74">
        <f t="shared" si="12"/>
        <v>2.17989987837675</v>
      </c>
      <c r="AL12" s="61">
        <f t="shared" si="13"/>
        <v>25.504828577008</v>
      </c>
      <c r="AM12" s="57">
        <f t="shared" si="14"/>
        <v>12544.6989328672</v>
      </c>
      <c r="AN12" s="75">
        <f t="shared" si="15"/>
        <v>3.51e-5</v>
      </c>
      <c r="AO12" s="59">
        <f t="shared" si="16"/>
        <v>440318.932543638</v>
      </c>
      <c r="AP12" s="64">
        <f t="shared" si="17"/>
        <v>1.49359488197507</v>
      </c>
      <c r="AQ12" s="4" t="str">
        <f t="shared" si="18"/>
        <v>MODERATE</v>
      </c>
      <c r="AR12" s="4">
        <v>12.519</v>
      </c>
      <c r="AS12" s="84">
        <v>15.0228</v>
      </c>
      <c r="AT12" s="83">
        <v>1.49359488197507</v>
      </c>
      <c r="AU12" s="83">
        <v>2.17989987837675</v>
      </c>
      <c r="AV12" s="83">
        <v>11.7</v>
      </c>
      <c r="AW12" s="83">
        <v>0.0955483170466884</v>
      </c>
      <c r="AX12" s="4">
        <v>15022.8</v>
      </c>
    </row>
    <row r="13" ht="25" spans="1:50">
      <c r="A13" s="4">
        <v>12</v>
      </c>
      <c r="B13" s="19" t="s">
        <v>98</v>
      </c>
      <c r="C13" s="16">
        <v>32.59</v>
      </c>
      <c r="D13" s="17">
        <v>30.16</v>
      </c>
      <c r="E13" s="40">
        <v>310</v>
      </c>
      <c r="F13" s="4">
        <v>3</v>
      </c>
      <c r="G13" s="4" t="s">
        <v>57</v>
      </c>
      <c r="H13" s="4" t="s">
        <v>99</v>
      </c>
      <c r="I13" s="35">
        <v>45.9</v>
      </c>
      <c r="J13" s="4">
        <v>14.4</v>
      </c>
      <c r="K13" s="4" t="s">
        <v>100</v>
      </c>
      <c r="L13" s="4" t="s">
        <v>101</v>
      </c>
      <c r="M13" s="4">
        <v>14.4</v>
      </c>
      <c r="N13" s="54">
        <v>3</v>
      </c>
      <c r="O13" s="54">
        <v>24</v>
      </c>
      <c r="P13" s="54"/>
      <c r="Q13" s="56">
        <f t="shared" si="0"/>
        <v>27</v>
      </c>
      <c r="R13" s="56">
        <f t="shared" si="1"/>
        <v>27</v>
      </c>
      <c r="S13" s="57">
        <f t="shared" si="2"/>
        <v>24</v>
      </c>
      <c r="T13" s="57">
        <f t="shared" si="3"/>
        <v>27</v>
      </c>
      <c r="U13" s="4">
        <v>14.4</v>
      </c>
      <c r="V13" s="61">
        <f t="shared" si="4"/>
        <v>1.15836249209525</v>
      </c>
      <c r="W13" s="4"/>
      <c r="X13" s="4"/>
      <c r="Y13" s="51"/>
      <c r="Z13" s="4">
        <v>45.9</v>
      </c>
      <c r="AA13" s="4">
        <v>44.4</v>
      </c>
      <c r="AB13" s="4">
        <v>825.9</v>
      </c>
      <c r="AC13" s="64">
        <f t="shared" si="5"/>
        <v>0.605900017664724</v>
      </c>
      <c r="AD13" s="65">
        <f t="shared" si="6"/>
        <v>1203.3</v>
      </c>
      <c r="AE13" s="57">
        <f t="shared" si="7"/>
        <v>44.5666666666667</v>
      </c>
      <c r="AF13" s="66">
        <v>286.32</v>
      </c>
      <c r="AG13" s="57">
        <f t="shared" si="8"/>
        <v>34.925956971221</v>
      </c>
      <c r="AH13" s="61">
        <f t="shared" si="9"/>
        <v>1.65347585093502</v>
      </c>
      <c r="AI13" s="64">
        <f t="shared" si="10"/>
        <v>0.604786576976321</v>
      </c>
      <c r="AJ13" s="64">
        <f t="shared" si="11"/>
        <v>0.768457604308559</v>
      </c>
      <c r="AK13" s="74">
        <f t="shared" si="12"/>
        <v>2.29574810475319</v>
      </c>
      <c r="AL13" s="61">
        <f t="shared" si="13"/>
        <v>55.0979545140765</v>
      </c>
      <c r="AM13" s="57">
        <f t="shared" si="14"/>
        <v>53021.7303990402</v>
      </c>
      <c r="AN13" s="75">
        <f t="shared" si="15"/>
        <v>7.2e-5</v>
      </c>
      <c r="AO13" s="59">
        <f t="shared" si="16"/>
        <v>3817564.5887309</v>
      </c>
      <c r="AP13" s="64">
        <f t="shared" si="17"/>
        <v>1.29015486796099</v>
      </c>
      <c r="AQ13" s="4" t="str">
        <f t="shared" si="18"/>
        <v>MODERATE</v>
      </c>
      <c r="AR13" s="4">
        <v>25.68</v>
      </c>
      <c r="AS13" s="84">
        <v>30.816</v>
      </c>
      <c r="AT13" s="83">
        <v>1.29015486796099</v>
      </c>
      <c r="AU13" s="83">
        <v>2.29574810475319</v>
      </c>
      <c r="AV13" s="83">
        <v>24</v>
      </c>
      <c r="AW13" s="83">
        <v>0.313725490196078</v>
      </c>
      <c r="AX13" s="4">
        <v>30816</v>
      </c>
    </row>
    <row r="14" ht="50" spans="1:50">
      <c r="A14" s="4">
        <v>13</v>
      </c>
      <c r="B14" s="20" t="s">
        <v>102</v>
      </c>
      <c r="C14" s="16">
        <v>33.43</v>
      </c>
      <c r="D14" s="17">
        <v>29.59</v>
      </c>
      <c r="E14" s="41">
        <v>303</v>
      </c>
      <c r="F14" s="4">
        <v>3</v>
      </c>
      <c r="G14" s="4" t="s">
        <v>57</v>
      </c>
      <c r="H14" s="4" t="s">
        <v>103</v>
      </c>
      <c r="I14" s="35">
        <v>38.7</v>
      </c>
      <c r="J14" s="4">
        <v>6.2</v>
      </c>
      <c r="K14" s="4" t="s">
        <v>104</v>
      </c>
      <c r="L14" s="4" t="s">
        <v>105</v>
      </c>
      <c r="M14" s="4">
        <v>6.2</v>
      </c>
      <c r="N14" s="54">
        <v>12.3</v>
      </c>
      <c r="O14" s="54">
        <v>26</v>
      </c>
      <c r="P14" s="54"/>
      <c r="Q14" s="56">
        <f t="shared" si="0"/>
        <v>38.3</v>
      </c>
      <c r="R14" s="56">
        <f t="shared" si="1"/>
        <v>38.3</v>
      </c>
      <c r="S14" s="57">
        <f t="shared" si="2"/>
        <v>26</v>
      </c>
      <c r="T14" s="57">
        <f t="shared" si="3"/>
        <v>38.3</v>
      </c>
      <c r="U14" s="4">
        <v>6.2</v>
      </c>
      <c r="V14" s="61">
        <f t="shared" si="4"/>
        <v>0.792391689498254</v>
      </c>
      <c r="W14" s="4"/>
      <c r="X14" s="4"/>
      <c r="Y14" s="51"/>
      <c r="Z14" s="4">
        <v>38.7</v>
      </c>
      <c r="AA14" s="4">
        <v>46.2</v>
      </c>
      <c r="AB14" s="4">
        <v>181.3</v>
      </c>
      <c r="AC14" s="64">
        <f t="shared" si="5"/>
        <v>0.880600020134904</v>
      </c>
      <c r="AD14" s="65">
        <f t="shared" si="6"/>
        <v>1677.21</v>
      </c>
      <c r="AE14" s="57">
        <f t="shared" si="7"/>
        <v>43.7913838120105</v>
      </c>
      <c r="AF14" s="66">
        <v>239.35</v>
      </c>
      <c r="AG14" s="57">
        <f t="shared" si="8"/>
        <v>41.7798203467725</v>
      </c>
      <c r="AH14" s="61">
        <f t="shared" si="9"/>
        <v>1.64155761933293</v>
      </c>
      <c r="AI14" s="64">
        <f t="shared" si="10"/>
        <v>0.609177520315346</v>
      </c>
      <c r="AJ14" s="64">
        <f t="shared" si="11"/>
        <v>0.765683079565685</v>
      </c>
      <c r="AK14" s="74">
        <f t="shared" si="12"/>
        <v>2.20152521867861</v>
      </c>
      <c r="AL14" s="61">
        <f t="shared" si="13"/>
        <v>57.2396556856438</v>
      </c>
      <c r="AM14" s="57">
        <f t="shared" si="14"/>
        <v>62002.2210399887</v>
      </c>
      <c r="AN14" s="75">
        <f t="shared" si="15"/>
        <v>7.8e-5</v>
      </c>
      <c r="AO14" s="59">
        <f t="shared" si="16"/>
        <v>4836173.24111912</v>
      </c>
      <c r="AP14" s="64">
        <f t="shared" si="17"/>
        <v>2.37888603762078</v>
      </c>
      <c r="AQ14" s="4" t="str">
        <f t="shared" si="18"/>
        <v>GOOD</v>
      </c>
      <c r="AR14" s="4">
        <v>27.82</v>
      </c>
      <c r="AS14" s="84">
        <v>33.384</v>
      </c>
      <c r="AT14" s="83">
        <v>2.37888603762078</v>
      </c>
      <c r="AU14" s="83">
        <v>2.20152521867861</v>
      </c>
      <c r="AV14" s="83">
        <v>26</v>
      </c>
      <c r="AW14" s="83">
        <v>0.160206718346253</v>
      </c>
      <c r="AX14" s="4">
        <v>33384</v>
      </c>
    </row>
    <row r="15" ht="38" spans="1:50">
      <c r="A15" s="4">
        <v>14</v>
      </c>
      <c r="B15" s="15" t="s">
        <v>106</v>
      </c>
      <c r="C15" s="16">
        <v>32.88</v>
      </c>
      <c r="D15" s="17">
        <v>30.26</v>
      </c>
      <c r="E15" s="39">
        <v>308</v>
      </c>
      <c r="F15" s="4">
        <v>3</v>
      </c>
      <c r="G15" s="4" t="s">
        <v>57</v>
      </c>
      <c r="H15" s="4" t="s">
        <v>107</v>
      </c>
      <c r="I15" s="35">
        <v>114.2</v>
      </c>
      <c r="J15" s="4">
        <v>21.8</v>
      </c>
      <c r="K15" s="4" t="s">
        <v>108</v>
      </c>
      <c r="L15" s="4" t="s">
        <v>109</v>
      </c>
      <c r="M15" s="4">
        <v>21.8</v>
      </c>
      <c r="N15" s="54">
        <v>2.6</v>
      </c>
      <c r="O15" s="54">
        <v>9.3</v>
      </c>
      <c r="P15" s="54"/>
      <c r="Q15" s="56">
        <f t="shared" si="0"/>
        <v>11.9</v>
      </c>
      <c r="R15" s="56">
        <f t="shared" si="1"/>
        <v>11.9</v>
      </c>
      <c r="S15" s="57">
        <f t="shared" si="2"/>
        <v>9.3</v>
      </c>
      <c r="T15" s="57">
        <f t="shared" si="3"/>
        <v>11.9</v>
      </c>
      <c r="U15" s="4">
        <v>21.8</v>
      </c>
      <c r="V15" s="61">
        <f t="shared" si="4"/>
        <v>1.3384564936046</v>
      </c>
      <c r="W15" s="4"/>
      <c r="X15" s="4"/>
      <c r="Y15" s="4"/>
      <c r="Z15" s="4">
        <v>114.2</v>
      </c>
      <c r="AA15" s="4">
        <v>51.8</v>
      </c>
      <c r="AB15" s="4">
        <v>635.2</v>
      </c>
      <c r="AC15" s="64">
        <f t="shared" si="5"/>
        <v>0.202303754843159</v>
      </c>
      <c r="AD15" s="65">
        <f t="shared" si="6"/>
        <v>778.66</v>
      </c>
      <c r="AE15" s="57">
        <f t="shared" si="7"/>
        <v>65.4336134453782</v>
      </c>
      <c r="AF15" s="66">
        <v>282.59</v>
      </c>
      <c r="AG15" s="57">
        <f t="shared" si="8"/>
        <v>35.3869563678828</v>
      </c>
      <c r="AH15" s="61">
        <f t="shared" si="9"/>
        <v>1.65266878980892</v>
      </c>
      <c r="AI15" s="64">
        <f t="shared" si="10"/>
        <v>0.605081917300333</v>
      </c>
      <c r="AJ15" s="64">
        <f t="shared" si="11"/>
        <v>0.768270039441331</v>
      </c>
      <c r="AK15" s="74">
        <f t="shared" si="12"/>
        <v>2.28923737129623</v>
      </c>
      <c r="AL15" s="61">
        <f t="shared" si="13"/>
        <v>21.289907553055</v>
      </c>
      <c r="AM15" s="57">
        <f t="shared" si="14"/>
        <v>7959.60095426504</v>
      </c>
      <c r="AN15" s="75">
        <f t="shared" si="15"/>
        <v>2.79e-5</v>
      </c>
      <c r="AO15" s="59">
        <f t="shared" si="16"/>
        <v>222072.866623995</v>
      </c>
      <c r="AP15" s="64">
        <f t="shared" si="17"/>
        <v>1.14603080667129</v>
      </c>
      <c r="AQ15" s="4" t="str">
        <f t="shared" si="18"/>
        <v>MODERATE</v>
      </c>
      <c r="AR15" s="4">
        <v>9.951</v>
      </c>
      <c r="AS15" s="84">
        <v>11.9412</v>
      </c>
      <c r="AT15" s="83">
        <v>1.14603080667129</v>
      </c>
      <c r="AU15" s="83">
        <v>2.28923737129623</v>
      </c>
      <c r="AV15" s="83">
        <v>9.3</v>
      </c>
      <c r="AW15" s="83">
        <v>0.190893169877408</v>
      </c>
      <c r="AX15" s="4">
        <v>11941.2</v>
      </c>
    </row>
    <row r="16" ht="50" spans="1:50">
      <c r="A16" s="4">
        <v>15</v>
      </c>
      <c r="B16" s="15" t="s">
        <v>110</v>
      </c>
      <c r="C16" s="16">
        <v>33.16</v>
      </c>
      <c r="D16" s="17">
        <v>29.81</v>
      </c>
      <c r="E16" s="39">
        <v>428</v>
      </c>
      <c r="F16" s="4">
        <v>4</v>
      </c>
      <c r="G16" s="4" t="s">
        <v>52</v>
      </c>
      <c r="H16" s="4" t="s">
        <v>111</v>
      </c>
      <c r="I16" s="35">
        <v>224.4</v>
      </c>
      <c r="J16" s="4">
        <v>22.3</v>
      </c>
      <c r="K16" s="4" t="s">
        <v>112</v>
      </c>
      <c r="L16" s="4" t="s">
        <v>113</v>
      </c>
      <c r="M16" s="4">
        <v>22.3</v>
      </c>
      <c r="N16" s="54">
        <v>0.5</v>
      </c>
      <c r="O16" s="54">
        <v>9.5</v>
      </c>
      <c r="P16" s="54">
        <v>17.3</v>
      </c>
      <c r="Q16" s="56">
        <f t="shared" si="0"/>
        <v>10</v>
      </c>
      <c r="R16" s="56">
        <f t="shared" si="1"/>
        <v>27.3</v>
      </c>
      <c r="S16" s="57">
        <f t="shared" si="2"/>
        <v>26.8</v>
      </c>
      <c r="T16" s="57">
        <f t="shared" si="3"/>
        <v>10</v>
      </c>
      <c r="U16" s="4">
        <v>22.3</v>
      </c>
      <c r="V16" s="61">
        <f t="shared" si="4"/>
        <v>1.34830486304816</v>
      </c>
      <c r="W16" s="4"/>
      <c r="X16" s="4"/>
      <c r="Y16" s="4"/>
      <c r="Z16" s="4">
        <v>30.7</v>
      </c>
      <c r="AA16" s="4">
        <v>224.4</v>
      </c>
      <c r="AB16" s="4">
        <v>22.3</v>
      </c>
      <c r="AC16" s="64">
        <f t="shared" si="5"/>
        <v>0.834406514178896</v>
      </c>
      <c r="AD16" s="65">
        <f t="shared" si="6"/>
        <v>2532.94</v>
      </c>
      <c r="AE16" s="57">
        <f t="shared" si="7"/>
        <v>92.781684981685</v>
      </c>
      <c r="AF16" s="66">
        <v>288.36</v>
      </c>
      <c r="AG16" s="57">
        <f t="shared" si="8"/>
        <v>34.6788736301845</v>
      </c>
      <c r="AH16" s="61">
        <f t="shared" si="9"/>
        <v>1.65390873864244</v>
      </c>
      <c r="AI16" s="64">
        <f t="shared" si="10"/>
        <v>0.604628282465465</v>
      </c>
      <c r="AJ16" s="64">
        <f t="shared" si="11"/>
        <v>0.768558190622089</v>
      </c>
      <c r="AK16" s="74">
        <f t="shared" si="12"/>
        <v>2.29924823205808</v>
      </c>
      <c r="AL16" s="61">
        <f t="shared" si="13"/>
        <v>61.6198526191565</v>
      </c>
      <c r="AM16" s="57">
        <f t="shared" si="14"/>
        <v>23439.4089203779</v>
      </c>
      <c r="AN16" s="75">
        <f t="shared" si="15"/>
        <v>8.04e-5</v>
      </c>
      <c r="AO16" s="59">
        <f t="shared" si="16"/>
        <v>1884528.47719839</v>
      </c>
      <c r="AP16" s="64">
        <f t="shared" si="17"/>
        <v>0.652304711446201</v>
      </c>
      <c r="AQ16" s="4" t="str">
        <f t="shared" si="18"/>
        <v>GOOD</v>
      </c>
      <c r="AR16" s="4">
        <v>28.676</v>
      </c>
      <c r="AS16" s="84">
        <v>34.4112</v>
      </c>
      <c r="AT16" s="83">
        <v>0.652304711446201</v>
      </c>
      <c r="AU16" s="83">
        <v>2.29924823205808</v>
      </c>
      <c r="AV16" s="83">
        <v>26.8</v>
      </c>
      <c r="AW16" s="83">
        <v>0.0993761140819964</v>
      </c>
      <c r="AX16" s="4">
        <v>34411.2</v>
      </c>
    </row>
    <row r="17" ht="50" spans="1:50">
      <c r="A17" s="4">
        <v>16</v>
      </c>
      <c r="B17" s="20" t="s">
        <v>114</v>
      </c>
      <c r="C17" s="16">
        <v>33.76</v>
      </c>
      <c r="D17" s="17">
        <v>30.31</v>
      </c>
      <c r="E17" s="41">
        <v>273</v>
      </c>
      <c r="F17" s="4">
        <v>3</v>
      </c>
      <c r="G17" s="4" t="s">
        <v>57</v>
      </c>
      <c r="H17" s="4" t="s">
        <v>115</v>
      </c>
      <c r="I17" s="35">
        <v>81.2</v>
      </c>
      <c r="J17" s="4">
        <v>19.6</v>
      </c>
      <c r="K17" s="4" t="s">
        <v>116</v>
      </c>
      <c r="L17" s="4" t="s">
        <v>117</v>
      </c>
      <c r="M17" s="4">
        <v>19.6</v>
      </c>
      <c r="N17" s="54">
        <v>4.5</v>
      </c>
      <c r="O17" s="54">
        <v>27.4</v>
      </c>
      <c r="P17" s="54"/>
      <c r="Q17" s="56">
        <f t="shared" si="0"/>
        <v>31.9</v>
      </c>
      <c r="R17" s="56">
        <f t="shared" si="1"/>
        <v>31.9</v>
      </c>
      <c r="S17" s="57">
        <f t="shared" si="2"/>
        <v>27.4</v>
      </c>
      <c r="T17" s="57">
        <f t="shared" si="3"/>
        <v>31.9</v>
      </c>
      <c r="U17" s="4">
        <v>19.6</v>
      </c>
      <c r="V17" s="61">
        <f t="shared" si="4"/>
        <v>1.29225607135648</v>
      </c>
      <c r="W17" s="4"/>
      <c r="X17" s="4"/>
      <c r="Y17" s="4"/>
      <c r="Z17" s="4">
        <v>81.2</v>
      </c>
      <c r="AA17" s="4">
        <v>39.6</v>
      </c>
      <c r="AB17" s="4">
        <v>204.2</v>
      </c>
      <c r="AC17" s="64">
        <f t="shared" si="5"/>
        <v>0.747337911131014</v>
      </c>
      <c r="AD17" s="65">
        <f t="shared" si="6"/>
        <v>1450.44</v>
      </c>
      <c r="AE17" s="57">
        <f t="shared" si="7"/>
        <v>45.4683385579937</v>
      </c>
      <c r="AF17" s="66">
        <v>236.57</v>
      </c>
      <c r="AG17" s="57">
        <f t="shared" si="8"/>
        <v>42.2707866593397</v>
      </c>
      <c r="AH17" s="61">
        <f t="shared" si="9"/>
        <v>1.64071046572687</v>
      </c>
      <c r="AI17" s="64">
        <f t="shared" si="10"/>
        <v>0.609492059012972</v>
      </c>
      <c r="AJ17" s="64">
        <f t="shared" si="11"/>
        <v>0.765485482209741</v>
      </c>
      <c r="AK17" s="74">
        <f t="shared" si="12"/>
        <v>2.19498240315816</v>
      </c>
      <c r="AL17" s="61">
        <f t="shared" si="13"/>
        <v>60.1425178465336</v>
      </c>
      <c r="AM17" s="57">
        <f t="shared" si="14"/>
        <v>68841.3828002217</v>
      </c>
      <c r="AN17" s="75">
        <f t="shared" si="15"/>
        <v>8.22e-5</v>
      </c>
      <c r="AO17" s="59">
        <f t="shared" si="16"/>
        <v>5658761.66617822</v>
      </c>
      <c r="AP17" s="64">
        <f t="shared" si="17"/>
        <v>1.27909991726834</v>
      </c>
      <c r="AQ17" s="4" t="str">
        <f t="shared" si="18"/>
        <v>GOOD</v>
      </c>
      <c r="AR17" s="4">
        <v>29.318</v>
      </c>
      <c r="AS17" s="84">
        <v>35.1816</v>
      </c>
      <c r="AT17" s="83">
        <v>1.27909991726834</v>
      </c>
      <c r="AU17" s="83">
        <v>2.19498240315816</v>
      </c>
      <c r="AV17" s="83">
        <v>27.4</v>
      </c>
      <c r="AW17" s="83">
        <v>0.241379310344828</v>
      </c>
      <c r="AX17" s="4">
        <v>35181.6</v>
      </c>
    </row>
    <row r="18" ht="38" spans="1:50">
      <c r="A18" s="4">
        <v>17</v>
      </c>
      <c r="B18" s="20" t="s">
        <v>118</v>
      </c>
      <c r="C18" s="16">
        <v>32.46</v>
      </c>
      <c r="D18" s="17">
        <v>29.48</v>
      </c>
      <c r="E18" s="41">
        <v>338</v>
      </c>
      <c r="F18" s="4">
        <v>3</v>
      </c>
      <c r="G18" s="4" t="s">
        <v>57</v>
      </c>
      <c r="H18" s="4" t="s">
        <v>119</v>
      </c>
      <c r="I18" s="35">
        <v>56.5</v>
      </c>
      <c r="J18" s="4">
        <v>14</v>
      </c>
      <c r="K18" s="4" t="s">
        <v>120</v>
      </c>
      <c r="L18" s="4" t="s">
        <v>121</v>
      </c>
      <c r="M18" s="4">
        <v>14</v>
      </c>
      <c r="N18" s="54">
        <v>4.2</v>
      </c>
      <c r="O18" s="54">
        <v>24.6</v>
      </c>
      <c r="P18" s="54"/>
      <c r="Q18" s="56">
        <f t="shared" si="0"/>
        <v>28.8</v>
      </c>
      <c r="R18" s="56">
        <f t="shared" si="1"/>
        <v>28.8</v>
      </c>
      <c r="S18" s="57">
        <f t="shared" si="2"/>
        <v>24.6</v>
      </c>
      <c r="T18" s="57">
        <f t="shared" si="3"/>
        <v>28.8</v>
      </c>
      <c r="U18" s="4">
        <v>14</v>
      </c>
      <c r="V18" s="61">
        <f t="shared" si="4"/>
        <v>1.14612803567824</v>
      </c>
      <c r="W18" s="4"/>
      <c r="X18" s="4"/>
      <c r="Y18" s="4"/>
      <c r="Z18" s="4">
        <v>56.5</v>
      </c>
      <c r="AA18" s="4">
        <v>54</v>
      </c>
      <c r="AB18" s="4">
        <v>34.5</v>
      </c>
      <c r="AC18" s="64">
        <f t="shared" si="5"/>
        <v>0.529891838741396</v>
      </c>
      <c r="AD18" s="65">
        <f t="shared" si="6"/>
        <v>1565.7</v>
      </c>
      <c r="AE18" s="57">
        <f t="shared" si="7"/>
        <v>54.3645833333333</v>
      </c>
      <c r="AF18" s="66">
        <v>257.19</v>
      </c>
      <c r="AG18" s="57">
        <f t="shared" si="8"/>
        <v>38.8817605661184</v>
      </c>
      <c r="AH18" s="61">
        <f t="shared" si="9"/>
        <v>1.64657604683247</v>
      </c>
      <c r="AI18" s="64">
        <f t="shared" si="10"/>
        <v>0.607320871649814</v>
      </c>
      <c r="AJ18" s="64">
        <f t="shared" si="11"/>
        <v>0.766852576359198</v>
      </c>
      <c r="AK18" s="74">
        <f t="shared" si="12"/>
        <v>2.24070085706252</v>
      </c>
      <c r="AL18" s="61">
        <f t="shared" si="13"/>
        <v>55.121241083738</v>
      </c>
      <c r="AM18" s="57">
        <f t="shared" si="14"/>
        <v>55589.6060558081</v>
      </c>
      <c r="AN18" s="75">
        <f t="shared" si="15"/>
        <v>7.38e-5</v>
      </c>
      <c r="AO18" s="59">
        <f t="shared" si="16"/>
        <v>4102512.92691864</v>
      </c>
      <c r="AP18" s="64">
        <f t="shared" si="17"/>
        <v>1.44537049177122</v>
      </c>
      <c r="AQ18" s="4" t="str">
        <f t="shared" si="18"/>
        <v>MODERATE</v>
      </c>
      <c r="AR18" s="4">
        <v>26.322</v>
      </c>
      <c r="AS18" s="84">
        <v>31.5864</v>
      </c>
      <c r="AT18" s="83">
        <v>1.44537049177122</v>
      </c>
      <c r="AU18" s="83">
        <v>2.24070085706252</v>
      </c>
      <c r="AV18" s="83">
        <v>24.6</v>
      </c>
      <c r="AW18" s="83">
        <v>0.247787610619469</v>
      </c>
      <c r="AX18" s="4">
        <v>31586.4</v>
      </c>
    </row>
    <row r="19" spans="1:50">
      <c r="A19" s="4">
        <v>18</v>
      </c>
      <c r="B19" s="18" t="s">
        <v>122</v>
      </c>
      <c r="C19" s="16">
        <v>33.22</v>
      </c>
      <c r="D19" s="17">
        <v>29.28</v>
      </c>
      <c r="E19" s="39">
        <v>331</v>
      </c>
      <c r="F19" s="4">
        <v>3</v>
      </c>
      <c r="G19" s="4" t="s">
        <v>57</v>
      </c>
      <c r="H19" s="4" t="s">
        <v>123</v>
      </c>
      <c r="I19" s="35">
        <v>135</v>
      </c>
      <c r="J19" s="4">
        <v>20.7</v>
      </c>
      <c r="K19" s="4" t="s">
        <v>124</v>
      </c>
      <c r="L19" s="4" t="s">
        <v>125</v>
      </c>
      <c r="M19" s="4">
        <v>20.7</v>
      </c>
      <c r="N19" s="54">
        <v>1.3</v>
      </c>
      <c r="O19" s="54">
        <v>13.6</v>
      </c>
      <c r="P19" s="54"/>
      <c r="Q19" s="56">
        <f t="shared" si="0"/>
        <v>14.9</v>
      </c>
      <c r="R19" s="56">
        <f t="shared" si="1"/>
        <v>14.9</v>
      </c>
      <c r="S19" s="57">
        <f t="shared" si="2"/>
        <v>13.6</v>
      </c>
      <c r="T19" s="57">
        <f t="shared" si="3"/>
        <v>14.9</v>
      </c>
      <c r="U19" s="4">
        <v>20.7</v>
      </c>
      <c r="V19" s="61">
        <f t="shared" si="4"/>
        <v>1.31597034545692</v>
      </c>
      <c r="W19" s="4"/>
      <c r="X19" s="4"/>
      <c r="Y19" s="4"/>
      <c r="Z19" s="4">
        <v>135</v>
      </c>
      <c r="AA19" s="4">
        <v>40.7</v>
      </c>
      <c r="AB19" s="4">
        <v>393.2</v>
      </c>
      <c r="AC19" s="64">
        <f t="shared" si="5"/>
        <v>0.343781963781964</v>
      </c>
      <c r="AD19" s="65">
        <f t="shared" si="6"/>
        <v>729.02</v>
      </c>
      <c r="AE19" s="57">
        <f t="shared" si="7"/>
        <v>48.9275167785235</v>
      </c>
      <c r="AF19" s="66">
        <v>280.23</v>
      </c>
      <c r="AG19" s="57">
        <f t="shared" si="8"/>
        <v>35.6849730578453</v>
      </c>
      <c r="AH19" s="61">
        <f t="shared" si="9"/>
        <v>1.6521474779384</v>
      </c>
      <c r="AI19" s="64">
        <f t="shared" si="10"/>
        <v>0.605272842378352</v>
      </c>
      <c r="AJ19" s="64">
        <f t="shared" si="11"/>
        <v>0.76814885972205</v>
      </c>
      <c r="AK19" s="74">
        <f t="shared" si="12"/>
        <v>2.28504204441493</v>
      </c>
      <c r="AL19" s="61">
        <f t="shared" si="13"/>
        <v>31.076571804043</v>
      </c>
      <c r="AM19" s="57">
        <f t="shared" si="14"/>
        <v>17019.0262485203</v>
      </c>
      <c r="AN19" s="75">
        <f t="shared" si="15"/>
        <v>4.08e-5</v>
      </c>
      <c r="AO19" s="59">
        <f t="shared" si="16"/>
        <v>694376.270939629</v>
      </c>
      <c r="AP19" s="64">
        <f t="shared" si="17"/>
        <v>1.20813021159272</v>
      </c>
      <c r="AQ19" s="4" t="str">
        <f t="shared" si="18"/>
        <v>MODERATE</v>
      </c>
      <c r="AR19" s="4">
        <v>14.552</v>
      </c>
      <c r="AS19" s="84">
        <v>17.4624</v>
      </c>
      <c r="AT19" s="83">
        <v>1.20813021159272</v>
      </c>
      <c r="AU19" s="83">
        <v>2.28504204441493</v>
      </c>
      <c r="AV19" s="83">
        <v>13.6</v>
      </c>
      <c r="AW19" s="83">
        <v>0.153333333333333</v>
      </c>
      <c r="AX19" s="4">
        <v>17462.4</v>
      </c>
    </row>
    <row r="20" ht="40" spans="1:50">
      <c r="A20" s="4">
        <v>19</v>
      </c>
      <c r="B20" s="21" t="s">
        <v>126</v>
      </c>
      <c r="C20" s="16">
        <v>33.01</v>
      </c>
      <c r="D20" s="17">
        <v>29.89</v>
      </c>
      <c r="E20" s="40">
        <v>318</v>
      </c>
      <c r="F20" s="4">
        <v>4</v>
      </c>
      <c r="G20" s="4" t="s">
        <v>52</v>
      </c>
      <c r="H20" s="4" t="s">
        <v>127</v>
      </c>
      <c r="I20" s="35">
        <v>115.5</v>
      </c>
      <c r="J20" s="4">
        <v>65.6</v>
      </c>
      <c r="K20" s="4" t="s">
        <v>128</v>
      </c>
      <c r="L20" s="4" t="s">
        <v>129</v>
      </c>
      <c r="M20" s="4">
        <v>41.7</v>
      </c>
      <c r="N20" s="54">
        <v>1</v>
      </c>
      <c r="O20" s="54">
        <v>4.6</v>
      </c>
      <c r="P20" s="54">
        <v>23.4</v>
      </c>
      <c r="Q20" s="56">
        <f t="shared" si="0"/>
        <v>5.6</v>
      </c>
      <c r="R20" s="56">
        <f t="shared" si="1"/>
        <v>29</v>
      </c>
      <c r="S20" s="57">
        <f t="shared" si="2"/>
        <v>28</v>
      </c>
      <c r="T20" s="57">
        <f t="shared" si="3"/>
        <v>5.6</v>
      </c>
      <c r="U20" s="4">
        <v>41.7</v>
      </c>
      <c r="V20" s="61">
        <f t="shared" si="4"/>
        <v>1.62013605497376</v>
      </c>
      <c r="W20" s="4"/>
      <c r="X20" s="4">
        <v>115.5</v>
      </c>
      <c r="Y20" s="4"/>
      <c r="Z20" s="4">
        <v>65</v>
      </c>
      <c r="AA20" s="4">
        <v>41.7</v>
      </c>
      <c r="AB20" s="4">
        <v>115.5</v>
      </c>
      <c r="AC20" s="64">
        <f t="shared" si="5"/>
        <v>0.328293768581538</v>
      </c>
      <c r="AD20" s="65">
        <f t="shared" si="6"/>
        <v>2959.52</v>
      </c>
      <c r="AE20" s="57">
        <f t="shared" si="7"/>
        <v>102.052413793103</v>
      </c>
      <c r="AF20" s="66">
        <v>250.37</v>
      </c>
      <c r="AG20" s="57">
        <f t="shared" si="8"/>
        <v>39.9408874865199</v>
      </c>
      <c r="AH20" s="61">
        <f t="shared" si="9"/>
        <v>1.6447384550637</v>
      </c>
      <c r="AI20" s="64">
        <f t="shared" si="10"/>
        <v>0.607999403747916</v>
      </c>
      <c r="AJ20" s="64">
        <f t="shared" si="11"/>
        <v>0.766424550164059</v>
      </c>
      <c r="AK20" s="74">
        <f t="shared" si="12"/>
        <v>2.22627273275172</v>
      </c>
      <c r="AL20" s="61">
        <f t="shared" si="13"/>
        <v>62.3356365170482</v>
      </c>
      <c r="AM20" s="57">
        <f t="shared" si="14"/>
        <v>11824.8808073977</v>
      </c>
      <c r="AN20" s="75">
        <f t="shared" si="15"/>
        <v>8.4e-5</v>
      </c>
      <c r="AO20" s="59">
        <f t="shared" si="16"/>
        <v>993289.987821407</v>
      </c>
      <c r="AP20" s="64">
        <f t="shared" si="17"/>
        <v>0.585952093210751</v>
      </c>
      <c r="AQ20" s="4" t="str">
        <f t="shared" si="18"/>
        <v>MODERATE</v>
      </c>
      <c r="AR20" s="4">
        <v>29.96</v>
      </c>
      <c r="AS20" s="84">
        <v>35.952</v>
      </c>
      <c r="AT20" s="83">
        <v>0.585952093210751</v>
      </c>
      <c r="AU20" s="83">
        <v>2.22627273275172</v>
      </c>
      <c r="AV20" s="83">
        <v>28</v>
      </c>
      <c r="AW20" s="83">
        <v>0.567965367965368</v>
      </c>
      <c r="AX20" s="4">
        <v>35952</v>
      </c>
    </row>
    <row r="21" ht="38" spans="1:50">
      <c r="A21" s="4">
        <v>20</v>
      </c>
      <c r="B21" s="19" t="s">
        <v>130</v>
      </c>
      <c r="C21" s="16">
        <v>32.42</v>
      </c>
      <c r="D21" s="17">
        <v>30.95</v>
      </c>
      <c r="E21" s="40">
        <v>327</v>
      </c>
      <c r="F21" s="4">
        <v>4</v>
      </c>
      <c r="G21" s="4" t="s">
        <v>131</v>
      </c>
      <c r="H21" s="4" t="s">
        <v>132</v>
      </c>
      <c r="I21" s="35">
        <v>161.5</v>
      </c>
      <c r="J21" s="4">
        <v>14.3</v>
      </c>
      <c r="K21" s="4" t="s">
        <v>133</v>
      </c>
      <c r="L21" s="4" t="s">
        <v>134</v>
      </c>
      <c r="M21" s="4">
        <v>14.3</v>
      </c>
      <c r="N21" s="54">
        <v>1</v>
      </c>
      <c r="O21" s="54">
        <v>6</v>
      </c>
      <c r="P21" s="54">
        <v>15.6</v>
      </c>
      <c r="Q21" s="56">
        <f t="shared" si="0"/>
        <v>7</v>
      </c>
      <c r="R21" s="56">
        <f t="shared" si="1"/>
        <v>22.6</v>
      </c>
      <c r="S21" s="57">
        <f t="shared" si="2"/>
        <v>21.6</v>
      </c>
      <c r="T21" s="57">
        <f t="shared" si="3"/>
        <v>7</v>
      </c>
      <c r="U21" s="4">
        <v>14.3</v>
      </c>
      <c r="V21" s="61">
        <f t="shared" si="4"/>
        <v>1.15533603746506</v>
      </c>
      <c r="W21" s="4"/>
      <c r="X21" s="4"/>
      <c r="Y21" s="4"/>
      <c r="Z21" s="4">
        <v>161.5</v>
      </c>
      <c r="AA21" s="4">
        <v>54.3</v>
      </c>
      <c r="AB21" s="4">
        <v>249.7</v>
      </c>
      <c r="AC21" s="64">
        <f t="shared" si="5"/>
        <v>0.179164157997414</v>
      </c>
      <c r="AD21" s="65">
        <f t="shared" si="6"/>
        <v>4382.62</v>
      </c>
      <c r="AE21" s="57">
        <f t="shared" si="7"/>
        <v>193.921238938053</v>
      </c>
      <c r="AF21" s="66">
        <v>220.52</v>
      </c>
      <c r="AG21" s="57">
        <f t="shared" si="8"/>
        <v>45.3473607836024</v>
      </c>
      <c r="AH21" s="61">
        <f t="shared" si="9"/>
        <v>1.63542173462336</v>
      </c>
      <c r="AI21" s="64">
        <f t="shared" si="10"/>
        <v>0.611463073303415</v>
      </c>
      <c r="AJ21" s="64">
        <f t="shared" si="11"/>
        <v>0.764250738263898</v>
      </c>
      <c r="AK21" s="74">
        <f t="shared" si="12"/>
        <v>2.15458865425818</v>
      </c>
      <c r="AL21" s="61">
        <f t="shared" si="13"/>
        <v>46.5391149319767</v>
      </c>
      <c r="AM21" s="57">
        <f t="shared" si="14"/>
        <v>11864.5800161484</v>
      </c>
      <c r="AN21" s="75">
        <f t="shared" si="15"/>
        <v>6.48e-5</v>
      </c>
      <c r="AO21" s="59">
        <f t="shared" si="16"/>
        <v>768824.785046414</v>
      </c>
      <c r="AP21" s="64">
        <f t="shared" si="17"/>
        <v>1.70010455533719</v>
      </c>
      <c r="AQ21" s="4" t="str">
        <f t="shared" si="18"/>
        <v>WEAK</v>
      </c>
      <c r="AR21" s="4">
        <v>23.112</v>
      </c>
      <c r="AS21" s="84">
        <v>27.7344</v>
      </c>
      <c r="AT21" s="83">
        <v>1.70010455533719</v>
      </c>
      <c r="AU21" s="83">
        <v>2.15458865425818</v>
      </c>
      <c r="AV21" s="83">
        <v>21.6</v>
      </c>
      <c r="AW21" s="83">
        <v>0.0885448916408669</v>
      </c>
      <c r="AX21" s="4">
        <v>27734.4</v>
      </c>
    </row>
    <row r="22" ht="38" spans="1:50">
      <c r="A22" s="4">
        <v>21</v>
      </c>
      <c r="B22" s="18" t="s">
        <v>135</v>
      </c>
      <c r="C22" s="16">
        <v>32.72</v>
      </c>
      <c r="D22" s="17">
        <v>29.95</v>
      </c>
      <c r="E22" s="39">
        <v>307</v>
      </c>
      <c r="F22" s="4">
        <v>3</v>
      </c>
      <c r="G22" s="4" t="s">
        <v>57</v>
      </c>
      <c r="H22" s="4" t="s">
        <v>136</v>
      </c>
      <c r="I22" s="35">
        <v>161.2</v>
      </c>
      <c r="J22" s="4">
        <v>33</v>
      </c>
      <c r="K22" s="4" t="s">
        <v>137</v>
      </c>
      <c r="L22" s="4" t="s">
        <v>138</v>
      </c>
      <c r="M22" s="4">
        <v>33</v>
      </c>
      <c r="N22" s="54">
        <v>10</v>
      </c>
      <c r="O22" s="54">
        <v>26</v>
      </c>
      <c r="P22" s="54"/>
      <c r="Q22" s="56">
        <f t="shared" si="0"/>
        <v>36</v>
      </c>
      <c r="R22" s="56">
        <f t="shared" si="1"/>
        <v>36</v>
      </c>
      <c r="S22" s="57">
        <f t="shared" si="2"/>
        <v>26</v>
      </c>
      <c r="T22" s="57">
        <f t="shared" si="3"/>
        <v>36</v>
      </c>
      <c r="U22" s="4">
        <v>33</v>
      </c>
      <c r="V22" s="61">
        <f t="shared" si="4"/>
        <v>1.51851393987789</v>
      </c>
      <c r="W22" s="4"/>
      <c r="X22" s="4"/>
      <c r="Y22" s="4"/>
      <c r="Z22" s="4">
        <v>161.2</v>
      </c>
      <c r="AA22" s="4">
        <v>53</v>
      </c>
      <c r="AB22" s="4">
        <v>1030.6</v>
      </c>
      <c r="AC22" s="64">
        <f t="shared" si="5"/>
        <v>0.552600777189943</v>
      </c>
      <c r="AD22" s="65">
        <f t="shared" si="6"/>
        <v>2990</v>
      </c>
      <c r="AE22" s="57">
        <f t="shared" si="7"/>
        <v>83.0555555555556</v>
      </c>
      <c r="AF22" s="66">
        <v>205.95</v>
      </c>
      <c r="AG22" s="57">
        <f t="shared" si="8"/>
        <v>48.5554746297645</v>
      </c>
      <c r="AH22" s="61">
        <f t="shared" si="9"/>
        <v>1.62994307444112</v>
      </c>
      <c r="AI22" s="64">
        <f t="shared" si="10"/>
        <v>0.613518358819302</v>
      </c>
      <c r="AJ22" s="64">
        <f t="shared" si="11"/>
        <v>0.762969544992533</v>
      </c>
      <c r="AK22" s="74">
        <f t="shared" si="12"/>
        <v>2.11355440004023</v>
      </c>
      <c r="AL22" s="61">
        <f t="shared" si="13"/>
        <v>54.952414401046</v>
      </c>
      <c r="AM22" s="57">
        <f t="shared" si="14"/>
        <v>61782.4889146561</v>
      </c>
      <c r="AN22" s="75">
        <f t="shared" si="15"/>
        <v>7.8e-5</v>
      </c>
      <c r="AO22" s="59">
        <f t="shared" si="16"/>
        <v>4819034.13534317</v>
      </c>
      <c r="AP22" s="64">
        <f t="shared" si="17"/>
        <v>1.08174183487144</v>
      </c>
      <c r="AQ22" s="4" t="str">
        <f t="shared" si="18"/>
        <v>MODERATE</v>
      </c>
      <c r="AR22" s="4">
        <v>27.82</v>
      </c>
      <c r="AS22" s="84">
        <v>33.384</v>
      </c>
      <c r="AT22" s="83">
        <v>1.08174183487144</v>
      </c>
      <c r="AU22" s="83">
        <v>2.11355440004023</v>
      </c>
      <c r="AV22" s="83">
        <v>26</v>
      </c>
      <c r="AW22" s="83">
        <v>0.204714640198511</v>
      </c>
      <c r="AX22" s="4">
        <v>33384</v>
      </c>
    </row>
    <row r="23" spans="1:50">
      <c r="A23" s="4">
        <v>22</v>
      </c>
      <c r="B23" s="22" t="s">
        <v>139</v>
      </c>
      <c r="C23" s="16">
        <v>33.37</v>
      </c>
      <c r="D23" s="17">
        <v>29.75</v>
      </c>
      <c r="E23" s="40">
        <v>331</v>
      </c>
      <c r="F23" s="4">
        <v>3</v>
      </c>
      <c r="G23" s="4" t="s">
        <v>57</v>
      </c>
      <c r="H23" s="4" t="s">
        <v>140</v>
      </c>
      <c r="I23" s="35">
        <v>104.9</v>
      </c>
      <c r="J23" s="4">
        <v>9.2</v>
      </c>
      <c r="K23" s="4" t="s">
        <v>141</v>
      </c>
      <c r="L23" s="4" t="s">
        <v>142</v>
      </c>
      <c r="M23" s="4">
        <v>19.2</v>
      </c>
      <c r="N23" s="54">
        <v>2.1</v>
      </c>
      <c r="O23" s="54">
        <v>36.9</v>
      </c>
      <c r="P23" s="54"/>
      <c r="Q23" s="56">
        <f t="shared" si="0"/>
        <v>39</v>
      </c>
      <c r="R23" s="56">
        <f t="shared" si="1"/>
        <v>39</v>
      </c>
      <c r="S23" s="57">
        <f t="shared" si="2"/>
        <v>36.9</v>
      </c>
      <c r="T23" s="57">
        <f t="shared" si="3"/>
        <v>39</v>
      </c>
      <c r="U23" s="4">
        <v>9.2</v>
      </c>
      <c r="V23" s="61">
        <f t="shared" si="4"/>
        <v>0.963787827345555</v>
      </c>
      <c r="W23" s="4"/>
      <c r="X23" s="4"/>
      <c r="Y23" s="4"/>
      <c r="Z23" s="4">
        <v>104.9</v>
      </c>
      <c r="AA23" s="4">
        <v>69.2</v>
      </c>
      <c r="AB23" s="4">
        <v>382.7</v>
      </c>
      <c r="AC23" s="64">
        <f t="shared" si="5"/>
        <v>0.553256059996583</v>
      </c>
      <c r="AD23" s="65">
        <f t="shared" si="6"/>
        <v>2773.77</v>
      </c>
      <c r="AE23" s="57">
        <f t="shared" si="7"/>
        <v>71.1223076923077</v>
      </c>
      <c r="AF23" s="66">
        <v>184.36</v>
      </c>
      <c r="AG23" s="57">
        <f t="shared" si="8"/>
        <v>54.241701019744</v>
      </c>
      <c r="AH23" s="61">
        <f t="shared" si="9"/>
        <v>1.62032207207207</v>
      </c>
      <c r="AI23" s="64">
        <f t="shared" si="10"/>
        <v>0.617161252837343</v>
      </c>
      <c r="AJ23" s="64">
        <f t="shared" si="11"/>
        <v>0.76071443677076</v>
      </c>
      <c r="AK23" s="74">
        <f t="shared" si="12"/>
        <v>2.04343587661229</v>
      </c>
      <c r="AL23" s="61">
        <f t="shared" si="13"/>
        <v>75.4027838469936</v>
      </c>
      <c r="AM23" s="57">
        <f t="shared" si="14"/>
        <v>124075.459378519</v>
      </c>
      <c r="AN23" s="75">
        <f t="shared" si="15"/>
        <v>0.0001107</v>
      </c>
      <c r="AO23" s="59">
        <f t="shared" si="16"/>
        <v>13735153.353202</v>
      </c>
      <c r="AP23" s="64">
        <f t="shared" si="17"/>
        <v>2.31921473377936</v>
      </c>
      <c r="AQ23" s="4" t="str">
        <f t="shared" si="18"/>
        <v>MODERATE</v>
      </c>
      <c r="AR23" s="4">
        <v>39.483</v>
      </c>
      <c r="AS23" s="84">
        <v>47.3796</v>
      </c>
      <c r="AT23" s="83">
        <v>2.31921473377936</v>
      </c>
      <c r="AU23" s="83">
        <v>2.04343587661229</v>
      </c>
      <c r="AV23" s="83">
        <v>36.9</v>
      </c>
      <c r="AW23" s="83">
        <v>0.0877025738798856</v>
      </c>
      <c r="AX23" s="4">
        <v>47379.6</v>
      </c>
    </row>
    <row r="24" ht="25" spans="1:50">
      <c r="A24" s="4">
        <v>23</v>
      </c>
      <c r="B24" s="18" t="s">
        <v>143</v>
      </c>
      <c r="C24" s="16">
        <v>32.36</v>
      </c>
      <c r="D24" s="17">
        <v>30.45</v>
      </c>
      <c r="E24" s="39">
        <v>309</v>
      </c>
      <c r="F24" s="4">
        <v>4</v>
      </c>
      <c r="G24" s="4" t="s">
        <v>144</v>
      </c>
      <c r="H24" s="4" t="s">
        <v>145</v>
      </c>
      <c r="I24" s="35">
        <v>23.1</v>
      </c>
      <c r="J24" s="4">
        <v>12</v>
      </c>
      <c r="K24" s="4" t="s">
        <v>146</v>
      </c>
      <c r="L24" s="4" t="s">
        <v>147</v>
      </c>
      <c r="M24" s="4">
        <v>12</v>
      </c>
      <c r="N24" s="54">
        <v>0.7</v>
      </c>
      <c r="O24" s="54">
        <v>2.3</v>
      </c>
      <c r="P24" s="54">
        <v>28.5</v>
      </c>
      <c r="Q24" s="56">
        <f t="shared" si="0"/>
        <v>3</v>
      </c>
      <c r="R24" s="56">
        <f t="shared" si="1"/>
        <v>31.5</v>
      </c>
      <c r="S24" s="57">
        <f t="shared" si="2"/>
        <v>30.8</v>
      </c>
      <c r="T24" s="57">
        <f t="shared" si="3"/>
        <v>3</v>
      </c>
      <c r="U24" s="4">
        <v>12</v>
      </c>
      <c r="V24" s="61">
        <f t="shared" si="4"/>
        <v>1.07918124604762</v>
      </c>
      <c r="W24" s="4"/>
      <c r="X24" s="4"/>
      <c r="Y24" s="4"/>
      <c r="Z24" s="4">
        <v>23.1</v>
      </c>
      <c r="AA24" s="4">
        <v>42.13</v>
      </c>
      <c r="AB24" s="4">
        <v>89.2</v>
      </c>
      <c r="AC24" s="64">
        <f t="shared" si="5"/>
        <v>0.404402683416019</v>
      </c>
      <c r="AD24" s="65">
        <f t="shared" si="6"/>
        <v>2655.269</v>
      </c>
      <c r="AE24" s="57">
        <f t="shared" si="7"/>
        <v>84.294253968254</v>
      </c>
      <c r="AF24" s="66">
        <v>255.36</v>
      </c>
      <c r="AG24" s="57">
        <f t="shared" si="8"/>
        <v>39.1604010025063</v>
      </c>
      <c r="AH24" s="61">
        <f t="shared" si="9"/>
        <v>1.64609220603694</v>
      </c>
      <c r="AI24" s="64">
        <f t="shared" si="10"/>
        <v>0.607499383286405</v>
      </c>
      <c r="AJ24" s="64">
        <f t="shared" si="11"/>
        <v>0.766739899564789</v>
      </c>
      <c r="AK24" s="74">
        <f t="shared" si="12"/>
        <v>2.23689252552431</v>
      </c>
      <c r="AL24" s="61">
        <f t="shared" si="13"/>
        <v>68.8962897861487</v>
      </c>
      <c r="AM24" s="57">
        <f t="shared" si="14"/>
        <v>6506.36041914226</v>
      </c>
      <c r="AN24" s="75">
        <f t="shared" si="15"/>
        <v>9.24e-5</v>
      </c>
      <c r="AO24" s="59">
        <f t="shared" si="16"/>
        <v>601187.702728745</v>
      </c>
      <c r="AP24" s="64">
        <f t="shared" si="17"/>
        <v>1.25224250668746</v>
      </c>
      <c r="AQ24" s="4" t="str">
        <f t="shared" si="18"/>
        <v>MODERATE</v>
      </c>
      <c r="AR24" s="4">
        <v>32.956</v>
      </c>
      <c r="AS24" s="84">
        <v>39.5472</v>
      </c>
      <c r="AT24" s="83">
        <v>1.25224250668746</v>
      </c>
      <c r="AU24" s="83">
        <v>2.23689252552431</v>
      </c>
      <c r="AV24" s="83">
        <v>30.8</v>
      </c>
      <c r="AW24" s="83">
        <v>0.519480519480519</v>
      </c>
      <c r="AX24" s="4">
        <v>39547.2</v>
      </c>
    </row>
    <row r="25" ht="62" spans="1:50">
      <c r="A25" s="4">
        <v>24</v>
      </c>
      <c r="B25" s="20" t="s">
        <v>148</v>
      </c>
      <c r="C25" s="16">
        <v>32.65</v>
      </c>
      <c r="D25" s="17">
        <v>29.83</v>
      </c>
      <c r="E25" s="41">
        <v>326</v>
      </c>
      <c r="F25" s="4">
        <v>3</v>
      </c>
      <c r="G25" s="4" t="s">
        <v>57</v>
      </c>
      <c r="H25" s="4" t="s">
        <v>149</v>
      </c>
      <c r="I25" s="35">
        <v>104</v>
      </c>
      <c r="J25" s="4">
        <v>9.2</v>
      </c>
      <c r="K25" s="4" t="s">
        <v>150</v>
      </c>
      <c r="L25" s="4" t="s">
        <v>151</v>
      </c>
      <c r="M25" s="4">
        <v>9.2</v>
      </c>
      <c r="N25" s="54">
        <v>2.1</v>
      </c>
      <c r="O25" s="54">
        <v>23.1</v>
      </c>
      <c r="P25" s="54"/>
      <c r="Q25" s="56">
        <f t="shared" si="0"/>
        <v>25.2</v>
      </c>
      <c r="R25" s="56">
        <f t="shared" si="1"/>
        <v>25.2</v>
      </c>
      <c r="S25" s="57">
        <f t="shared" si="2"/>
        <v>23.1</v>
      </c>
      <c r="T25" s="57">
        <f t="shared" si="3"/>
        <v>25.2</v>
      </c>
      <c r="U25" s="4">
        <v>9.2</v>
      </c>
      <c r="V25" s="61">
        <f t="shared" si="4"/>
        <v>0.963787827345555</v>
      </c>
      <c r="W25" s="4"/>
      <c r="X25" s="4"/>
      <c r="Y25" s="4"/>
      <c r="Z25" s="4">
        <v>104</v>
      </c>
      <c r="AA25" s="4">
        <v>39.2</v>
      </c>
      <c r="AB25" s="4">
        <v>68</v>
      </c>
      <c r="AC25" s="64">
        <f t="shared" si="5"/>
        <v>0.609478021978022</v>
      </c>
      <c r="AD25" s="65">
        <f t="shared" si="6"/>
        <v>1123.92</v>
      </c>
      <c r="AE25" s="57">
        <f t="shared" si="7"/>
        <v>44.6</v>
      </c>
      <c r="AF25" s="66">
        <v>265.37</v>
      </c>
      <c r="AG25" s="57">
        <f t="shared" si="8"/>
        <v>37.6832347288691</v>
      </c>
      <c r="AH25" s="61">
        <f t="shared" si="9"/>
        <v>1.64866045518689</v>
      </c>
      <c r="AI25" s="64">
        <f t="shared" si="10"/>
        <v>0.606553033314942</v>
      </c>
      <c r="AJ25" s="64">
        <f t="shared" si="11"/>
        <v>0.767337803984587</v>
      </c>
      <c r="AK25" s="74">
        <f t="shared" si="12"/>
        <v>2.25718442653998</v>
      </c>
      <c r="AL25" s="61">
        <f t="shared" si="13"/>
        <v>52.1409602530735</v>
      </c>
      <c r="AM25" s="57">
        <f t="shared" si="14"/>
        <v>49048.0850059192</v>
      </c>
      <c r="AN25" s="75">
        <f t="shared" si="15"/>
        <v>6.93e-5</v>
      </c>
      <c r="AO25" s="59">
        <f t="shared" si="16"/>
        <v>3399032.2909102</v>
      </c>
      <c r="AP25" s="64">
        <f t="shared" si="17"/>
        <v>1.93226938582776</v>
      </c>
      <c r="AQ25" s="4" t="str">
        <f t="shared" si="18"/>
        <v>MODERATE</v>
      </c>
      <c r="AR25" s="4">
        <v>24.717</v>
      </c>
      <c r="AS25" s="84">
        <v>29.6604</v>
      </c>
      <c r="AT25" s="83">
        <v>1.93226938582776</v>
      </c>
      <c r="AU25" s="83">
        <v>2.25718442653998</v>
      </c>
      <c r="AV25" s="83">
        <v>23.1</v>
      </c>
      <c r="AW25" s="83">
        <v>0.0884615384615385</v>
      </c>
      <c r="AX25" s="4">
        <v>29660.4</v>
      </c>
    </row>
    <row r="26" ht="38" spans="1:50">
      <c r="A26" s="4">
        <v>25</v>
      </c>
      <c r="B26" s="18" t="s">
        <v>152</v>
      </c>
      <c r="C26" s="16">
        <v>32.19</v>
      </c>
      <c r="D26" s="17">
        <v>29.52</v>
      </c>
      <c r="E26" s="39">
        <v>338</v>
      </c>
      <c r="F26" s="4">
        <v>3</v>
      </c>
      <c r="G26" s="4" t="s">
        <v>57</v>
      </c>
      <c r="H26" s="4" t="s">
        <v>153</v>
      </c>
      <c r="I26" s="35">
        <v>94.3</v>
      </c>
      <c r="J26" s="4">
        <v>12.3</v>
      </c>
      <c r="K26" s="4" t="s">
        <v>154</v>
      </c>
      <c r="L26" s="4" t="s">
        <v>155</v>
      </c>
      <c r="M26" s="4">
        <v>12.3</v>
      </c>
      <c r="N26" s="54">
        <v>1.4</v>
      </c>
      <c r="O26" s="54">
        <v>27.2</v>
      </c>
      <c r="P26" s="54"/>
      <c r="Q26" s="56">
        <f t="shared" si="0"/>
        <v>28.6</v>
      </c>
      <c r="R26" s="56">
        <f t="shared" si="1"/>
        <v>28.6</v>
      </c>
      <c r="S26" s="57">
        <f t="shared" si="2"/>
        <v>27.2</v>
      </c>
      <c r="T26" s="57">
        <f t="shared" si="3"/>
        <v>28.6</v>
      </c>
      <c r="U26" s="4">
        <v>12.3</v>
      </c>
      <c r="V26" s="61">
        <f t="shared" si="4"/>
        <v>1.0899051114394</v>
      </c>
      <c r="W26" s="4"/>
      <c r="X26" s="4"/>
      <c r="Y26" s="4"/>
      <c r="Z26" s="4">
        <v>94.3</v>
      </c>
      <c r="AA26" s="4">
        <v>52.39</v>
      </c>
      <c r="AB26" s="4">
        <v>34.9</v>
      </c>
      <c r="AC26" s="64">
        <f t="shared" si="5"/>
        <v>0.534029285619296</v>
      </c>
      <c r="AD26" s="65">
        <f t="shared" si="6"/>
        <v>1557.028</v>
      </c>
      <c r="AE26" s="57">
        <f t="shared" si="7"/>
        <v>54.4415384615385</v>
      </c>
      <c r="AF26" s="66">
        <v>264.38</v>
      </c>
      <c r="AG26" s="57">
        <f t="shared" si="8"/>
        <v>37.824343747636</v>
      </c>
      <c r="AH26" s="61">
        <f t="shared" si="9"/>
        <v>1.64841477231462</v>
      </c>
      <c r="AI26" s="64">
        <f t="shared" si="10"/>
        <v>0.60664343513244</v>
      </c>
      <c r="AJ26" s="64">
        <f t="shared" si="11"/>
        <v>0.76728062763303</v>
      </c>
      <c r="AK26" s="74">
        <f t="shared" si="12"/>
        <v>2.25523503141579</v>
      </c>
      <c r="AL26" s="61">
        <f t="shared" si="13"/>
        <v>61.3423928545094</v>
      </c>
      <c r="AM26" s="57">
        <f t="shared" si="14"/>
        <v>67999.1591546085</v>
      </c>
      <c r="AN26" s="75">
        <f t="shared" si="15"/>
        <v>8.16e-5</v>
      </c>
      <c r="AO26" s="59">
        <f t="shared" si="16"/>
        <v>5548731.38701606</v>
      </c>
      <c r="AP26" s="64">
        <f t="shared" si="17"/>
        <v>1.63525025293479</v>
      </c>
      <c r="AQ26" s="4" t="str">
        <f t="shared" si="18"/>
        <v>MODERATE</v>
      </c>
      <c r="AR26" s="4">
        <v>29.104</v>
      </c>
      <c r="AS26" s="84">
        <v>34.9248</v>
      </c>
      <c r="AT26" s="83">
        <v>1.63525025293479</v>
      </c>
      <c r="AU26" s="83">
        <v>2.25523503141579</v>
      </c>
      <c r="AV26" s="83">
        <v>27.2</v>
      </c>
      <c r="AW26" s="83">
        <v>0.130434782608696</v>
      </c>
      <c r="AX26" s="4">
        <v>34924.8</v>
      </c>
    </row>
    <row r="27" ht="25" spans="1:50">
      <c r="A27" s="4">
        <v>26</v>
      </c>
      <c r="B27" s="19" t="s">
        <v>156</v>
      </c>
      <c r="C27" s="16">
        <v>32.95</v>
      </c>
      <c r="D27" s="17">
        <v>30.17</v>
      </c>
      <c r="E27" s="40">
        <v>302</v>
      </c>
      <c r="F27" s="4">
        <v>3</v>
      </c>
      <c r="G27" s="4" t="s">
        <v>57</v>
      </c>
      <c r="H27" s="4" t="s">
        <v>157</v>
      </c>
      <c r="I27" s="35">
        <v>55.2</v>
      </c>
      <c r="J27" s="4">
        <v>14.5</v>
      </c>
      <c r="K27" s="4" t="s">
        <v>158</v>
      </c>
      <c r="L27" s="4" t="s">
        <v>159</v>
      </c>
      <c r="M27" s="4">
        <v>14.5</v>
      </c>
      <c r="N27" s="54">
        <v>2.4</v>
      </c>
      <c r="O27" s="54">
        <v>25</v>
      </c>
      <c r="P27" s="54"/>
      <c r="Q27" s="56">
        <f t="shared" si="0"/>
        <v>27.4</v>
      </c>
      <c r="R27" s="56">
        <f t="shared" si="1"/>
        <v>27.4</v>
      </c>
      <c r="S27" s="57">
        <f t="shared" si="2"/>
        <v>25</v>
      </c>
      <c r="T27" s="57">
        <f t="shared" si="3"/>
        <v>27.4</v>
      </c>
      <c r="U27" s="4">
        <v>14.5</v>
      </c>
      <c r="V27" s="61">
        <f t="shared" si="4"/>
        <v>1.16136800223497</v>
      </c>
      <c r="W27" s="4"/>
      <c r="X27" s="4"/>
      <c r="Y27" s="4"/>
      <c r="Z27" s="4">
        <v>55.2</v>
      </c>
      <c r="AA27" s="4">
        <v>54.5</v>
      </c>
      <c r="AB27" s="4">
        <v>251.1</v>
      </c>
      <c r="AC27" s="64">
        <f t="shared" si="5"/>
        <v>0.50219385719984</v>
      </c>
      <c r="AD27" s="65">
        <f t="shared" si="6"/>
        <v>1494.98</v>
      </c>
      <c r="AE27" s="57">
        <f t="shared" si="7"/>
        <v>54.5613138686131</v>
      </c>
      <c r="AF27" s="66">
        <v>233.08</v>
      </c>
      <c r="AG27" s="57">
        <f t="shared" si="8"/>
        <v>42.903724043247</v>
      </c>
      <c r="AH27" s="61">
        <f t="shared" si="9"/>
        <v>1.63961963290724</v>
      </c>
      <c r="AI27" s="64">
        <f t="shared" si="10"/>
        <v>0.60989755180406</v>
      </c>
      <c r="AJ27" s="64">
        <f t="shared" si="11"/>
        <v>0.765230971879743</v>
      </c>
      <c r="AK27" s="74">
        <f t="shared" si="12"/>
        <v>2.18658723813199</v>
      </c>
      <c r="AL27" s="61">
        <f t="shared" si="13"/>
        <v>54.6646809532997</v>
      </c>
      <c r="AM27" s="57">
        <f t="shared" si="14"/>
        <v>57290.6906525279</v>
      </c>
      <c r="AN27" s="75">
        <f t="shared" si="15"/>
        <v>7.5e-5</v>
      </c>
      <c r="AO27" s="59">
        <f t="shared" si="16"/>
        <v>4296801.7989396</v>
      </c>
      <c r="AP27" s="64">
        <f t="shared" si="17"/>
        <v>1.47703626990974</v>
      </c>
      <c r="AQ27" s="4" t="str">
        <f t="shared" si="18"/>
        <v>MODERATE</v>
      </c>
      <c r="AR27" s="4">
        <v>26.75</v>
      </c>
      <c r="AS27" s="84">
        <v>32.1</v>
      </c>
      <c r="AT27" s="83">
        <v>1.47703626990974</v>
      </c>
      <c r="AU27" s="83">
        <v>2.18658723813199</v>
      </c>
      <c r="AV27" s="83">
        <v>25</v>
      </c>
      <c r="AW27" s="83">
        <v>0.26268115942029</v>
      </c>
      <c r="AX27" s="4">
        <v>32100</v>
      </c>
    </row>
    <row r="28" ht="38" spans="1:50">
      <c r="A28" s="4">
        <v>27</v>
      </c>
      <c r="B28" s="18" t="s">
        <v>160</v>
      </c>
      <c r="C28" s="16">
        <v>32.78</v>
      </c>
      <c r="D28" s="17">
        <v>30.55</v>
      </c>
      <c r="E28" s="39">
        <v>296</v>
      </c>
      <c r="F28" s="4">
        <v>3</v>
      </c>
      <c r="G28" s="4" t="s">
        <v>57</v>
      </c>
      <c r="H28" s="4" t="s">
        <v>161</v>
      </c>
      <c r="I28" s="35">
        <v>106.7</v>
      </c>
      <c r="J28" s="4">
        <v>22.1</v>
      </c>
      <c r="K28" s="4" t="s">
        <v>162</v>
      </c>
      <c r="L28" s="4" t="s">
        <v>163</v>
      </c>
      <c r="M28" s="4">
        <v>22.1</v>
      </c>
      <c r="N28" s="54">
        <v>0.9</v>
      </c>
      <c r="O28" s="54">
        <v>27.7</v>
      </c>
      <c r="P28" s="54"/>
      <c r="Q28" s="56">
        <f t="shared" si="0"/>
        <v>28.6</v>
      </c>
      <c r="R28" s="56">
        <f t="shared" si="1"/>
        <v>28.6</v>
      </c>
      <c r="S28" s="57">
        <f t="shared" si="2"/>
        <v>27.7</v>
      </c>
      <c r="T28" s="57">
        <f t="shared" si="3"/>
        <v>28.6</v>
      </c>
      <c r="U28" s="4">
        <v>22.1</v>
      </c>
      <c r="V28" s="61">
        <f t="shared" si="4"/>
        <v>1.34439227368511</v>
      </c>
      <c r="W28" s="4"/>
      <c r="X28" s="4"/>
      <c r="Y28" s="4"/>
      <c r="Z28" s="4">
        <v>106.7</v>
      </c>
      <c r="AA28" s="4">
        <v>42.11</v>
      </c>
      <c r="AB28" s="4">
        <v>82.5</v>
      </c>
      <c r="AC28" s="64">
        <f t="shared" si="5"/>
        <v>0.666235861492761</v>
      </c>
      <c r="AD28" s="65">
        <f t="shared" si="6"/>
        <v>1262.477</v>
      </c>
      <c r="AE28" s="57">
        <f t="shared" si="7"/>
        <v>44.1425524475524</v>
      </c>
      <c r="AF28" s="66">
        <v>280.52</v>
      </c>
      <c r="AG28" s="57">
        <f t="shared" si="8"/>
        <v>35.6480821331812</v>
      </c>
      <c r="AH28" s="61">
        <f t="shared" si="9"/>
        <v>1.65221199231614</v>
      </c>
      <c r="AI28" s="64">
        <f t="shared" si="10"/>
        <v>0.605249208122597</v>
      </c>
      <c r="AJ28" s="64">
        <f t="shared" si="11"/>
        <v>0.768163857221542</v>
      </c>
      <c r="AK28" s="74">
        <f t="shared" si="12"/>
        <v>2.28556079887446</v>
      </c>
      <c r="AL28" s="61">
        <f t="shared" si="13"/>
        <v>63.3100341288225</v>
      </c>
      <c r="AM28" s="57">
        <f t="shared" si="14"/>
        <v>70603.2850761254</v>
      </c>
      <c r="AN28" s="75">
        <f t="shared" si="15"/>
        <v>8.31e-5</v>
      </c>
      <c r="AO28" s="59">
        <f t="shared" si="16"/>
        <v>5867132.98982602</v>
      </c>
      <c r="AP28" s="64">
        <f t="shared" si="17"/>
        <v>1.13090186389321</v>
      </c>
      <c r="AQ28" s="4" t="str">
        <f t="shared" si="18"/>
        <v>MODERATE</v>
      </c>
      <c r="AR28" s="4">
        <v>29.639</v>
      </c>
      <c r="AS28" s="84">
        <v>35.5668</v>
      </c>
      <c r="AT28" s="83">
        <v>1.13090186389321</v>
      </c>
      <c r="AU28" s="83">
        <v>2.28556079887446</v>
      </c>
      <c r="AV28" s="83">
        <v>27.7</v>
      </c>
      <c r="AW28" s="83">
        <v>0.207122774133083</v>
      </c>
      <c r="AX28" s="4">
        <v>35566.8</v>
      </c>
    </row>
    <row r="29" ht="38" spans="1:50">
      <c r="A29" s="4">
        <v>28</v>
      </c>
      <c r="B29" s="18" t="s">
        <v>164</v>
      </c>
      <c r="C29" s="16">
        <v>32.54</v>
      </c>
      <c r="D29" s="17">
        <v>29.67</v>
      </c>
      <c r="E29" s="39">
        <v>319</v>
      </c>
      <c r="F29" s="4">
        <v>4</v>
      </c>
      <c r="G29" s="4" t="s">
        <v>144</v>
      </c>
      <c r="H29" s="4" t="s">
        <v>165</v>
      </c>
      <c r="I29" s="35">
        <v>51.6</v>
      </c>
      <c r="J29" s="4">
        <v>19</v>
      </c>
      <c r="K29" s="4" t="s">
        <v>166</v>
      </c>
      <c r="L29" s="4" t="s">
        <v>167</v>
      </c>
      <c r="M29" s="4">
        <v>19</v>
      </c>
      <c r="N29" s="54">
        <v>0.8</v>
      </c>
      <c r="O29" s="54">
        <v>5</v>
      </c>
      <c r="P29" s="54">
        <v>19.8</v>
      </c>
      <c r="Q29" s="56">
        <f t="shared" si="0"/>
        <v>5.8</v>
      </c>
      <c r="R29" s="56">
        <f t="shared" si="1"/>
        <v>25.6</v>
      </c>
      <c r="S29" s="57">
        <f t="shared" si="2"/>
        <v>24.8</v>
      </c>
      <c r="T29" s="57">
        <f t="shared" si="3"/>
        <v>5.8</v>
      </c>
      <c r="U29" s="4">
        <v>19</v>
      </c>
      <c r="V29" s="61">
        <f t="shared" si="4"/>
        <v>1.27875360095283</v>
      </c>
      <c r="W29" s="4"/>
      <c r="X29" s="4">
        <v>76.1</v>
      </c>
      <c r="Y29" s="4"/>
      <c r="Z29" s="4">
        <v>51.6</v>
      </c>
      <c r="AA29" s="4">
        <v>49</v>
      </c>
      <c r="AB29" s="4">
        <v>104</v>
      </c>
      <c r="AC29" s="64">
        <f t="shared" si="5"/>
        <v>0.307929307680138</v>
      </c>
      <c r="AD29" s="65">
        <f t="shared" si="6"/>
        <v>2345.48</v>
      </c>
      <c r="AE29" s="57">
        <f t="shared" si="7"/>
        <v>91.6203125</v>
      </c>
      <c r="AF29" s="66">
        <v>189.32</v>
      </c>
      <c r="AG29" s="57">
        <f t="shared" si="8"/>
        <v>52.820621170505</v>
      </c>
      <c r="AH29" s="61">
        <f t="shared" si="9"/>
        <v>1.62271585463259</v>
      </c>
      <c r="AI29" s="64">
        <f t="shared" si="10"/>
        <v>0.6162508347627</v>
      </c>
      <c r="AJ29" s="64">
        <f t="shared" si="11"/>
        <v>0.761276150062837</v>
      </c>
      <c r="AK29" s="74">
        <f t="shared" si="12"/>
        <v>2.06065466872187</v>
      </c>
      <c r="AL29" s="61">
        <f t="shared" si="13"/>
        <v>51.1042357843025</v>
      </c>
      <c r="AM29" s="57">
        <f t="shared" si="14"/>
        <v>11307.7294863809</v>
      </c>
      <c r="AN29" s="75">
        <f t="shared" si="15"/>
        <v>7.44e-5</v>
      </c>
      <c r="AO29" s="59">
        <f t="shared" si="16"/>
        <v>841295.073786736</v>
      </c>
      <c r="AP29" s="64">
        <f t="shared" si="17"/>
        <v>1.32528383531366</v>
      </c>
      <c r="AQ29" s="4" t="str">
        <f t="shared" si="18"/>
        <v>MODERATE</v>
      </c>
      <c r="AR29" s="4">
        <v>26.536</v>
      </c>
      <c r="AS29" s="84">
        <v>31.8432</v>
      </c>
      <c r="AT29" s="83">
        <v>1.32528383531366</v>
      </c>
      <c r="AU29" s="83">
        <v>2.06065466872187</v>
      </c>
      <c r="AV29" s="83">
        <v>24.8</v>
      </c>
      <c r="AW29" s="83">
        <v>0.368217054263566</v>
      </c>
      <c r="AX29" s="4">
        <v>31843.2</v>
      </c>
    </row>
    <row r="30" ht="38" spans="1:50">
      <c r="A30" s="4">
        <v>29</v>
      </c>
      <c r="B30" s="19" t="s">
        <v>168</v>
      </c>
      <c r="C30" s="16">
        <v>33.1</v>
      </c>
      <c r="D30" s="17">
        <v>29.43</v>
      </c>
      <c r="E30" s="40">
        <v>323</v>
      </c>
      <c r="F30" s="4">
        <v>4</v>
      </c>
      <c r="G30" s="4" t="s">
        <v>169</v>
      </c>
      <c r="H30" s="4" t="s">
        <v>170</v>
      </c>
      <c r="I30" s="35">
        <v>76.5</v>
      </c>
      <c r="J30" s="4">
        <v>9.5</v>
      </c>
      <c r="K30" s="4" t="s">
        <v>171</v>
      </c>
      <c r="L30" s="4" t="s">
        <v>172</v>
      </c>
      <c r="M30" s="4">
        <v>9.5</v>
      </c>
      <c r="N30" s="54">
        <v>5</v>
      </c>
      <c r="O30" s="54">
        <v>2.6</v>
      </c>
      <c r="P30" s="54">
        <v>20.8</v>
      </c>
      <c r="Q30" s="56">
        <f t="shared" si="0"/>
        <v>7.6</v>
      </c>
      <c r="R30" s="56">
        <f t="shared" si="1"/>
        <v>28.4</v>
      </c>
      <c r="S30" s="57">
        <f t="shared" si="2"/>
        <v>23.4</v>
      </c>
      <c r="T30" s="57">
        <f t="shared" si="3"/>
        <v>7.6</v>
      </c>
      <c r="U30" s="4">
        <v>9.5</v>
      </c>
      <c r="V30" s="61">
        <f t="shared" si="4"/>
        <v>0.977723605288848</v>
      </c>
      <c r="W30" s="4"/>
      <c r="X30" s="4"/>
      <c r="Y30" s="4"/>
      <c r="Z30" s="4">
        <v>96.5</v>
      </c>
      <c r="AA30" s="4">
        <v>46.5</v>
      </c>
      <c r="AB30" s="4">
        <v>9.5</v>
      </c>
      <c r="AC30" s="64">
        <f t="shared" si="5"/>
        <v>2.29720113420774</v>
      </c>
      <c r="AD30" s="65">
        <f t="shared" si="6"/>
        <v>801</v>
      </c>
      <c r="AE30" s="57">
        <f t="shared" si="7"/>
        <v>28.2042253521127</v>
      </c>
      <c r="AF30" s="66">
        <v>279.65</v>
      </c>
      <c r="AG30" s="57">
        <f t="shared" si="8"/>
        <v>35.7589844448418</v>
      </c>
      <c r="AH30" s="61">
        <f t="shared" si="9"/>
        <v>1.65201806296233</v>
      </c>
      <c r="AI30" s="64">
        <f t="shared" si="10"/>
        <v>0.605320257943696</v>
      </c>
      <c r="AJ30" s="64">
        <f t="shared" si="11"/>
        <v>0.768118774056443</v>
      </c>
      <c r="AK30" s="74">
        <f t="shared" si="12"/>
        <v>2.28400179887447</v>
      </c>
      <c r="AL30" s="61">
        <f t="shared" si="13"/>
        <v>53.4456420936627</v>
      </c>
      <c r="AM30" s="57">
        <f t="shared" si="14"/>
        <v>5597.95092206089</v>
      </c>
      <c r="AN30" s="75">
        <f t="shared" si="15"/>
        <v>7.02e-5</v>
      </c>
      <c r="AO30" s="59">
        <f t="shared" si="16"/>
        <v>392976.154728675</v>
      </c>
      <c r="AP30" s="64">
        <f t="shared" si="17"/>
        <v>1.8421574855245</v>
      </c>
      <c r="AQ30" s="4" t="str">
        <f t="shared" si="18"/>
        <v>GOOD</v>
      </c>
      <c r="AR30" s="4">
        <v>25.038</v>
      </c>
      <c r="AS30" s="84">
        <v>30.0456</v>
      </c>
      <c r="AT30" s="83">
        <v>1.8421574855245</v>
      </c>
      <c r="AU30" s="83">
        <v>2.28400179887447</v>
      </c>
      <c r="AV30" s="83">
        <v>23.4</v>
      </c>
      <c r="AW30" s="83">
        <v>0.124183006535948</v>
      </c>
      <c r="AX30" s="4">
        <v>30045.6</v>
      </c>
    </row>
    <row r="31" spans="1:50">
      <c r="A31" s="4">
        <v>30</v>
      </c>
      <c r="B31" s="23" t="s">
        <v>173</v>
      </c>
      <c r="C31" s="16">
        <v>32.96</v>
      </c>
      <c r="D31" s="17">
        <v>29.41</v>
      </c>
      <c r="E31" s="42">
        <v>183</v>
      </c>
      <c r="F31" s="4">
        <v>3</v>
      </c>
      <c r="G31" s="4" t="s">
        <v>57</v>
      </c>
      <c r="H31" s="4" t="s">
        <v>174</v>
      </c>
      <c r="I31" s="35">
        <v>52.6</v>
      </c>
      <c r="J31" s="4">
        <v>14.3</v>
      </c>
      <c r="K31" s="4" t="s">
        <v>175</v>
      </c>
      <c r="L31" s="4" t="s">
        <v>176</v>
      </c>
      <c r="M31" s="4">
        <v>14.3</v>
      </c>
      <c r="N31" s="54">
        <v>1.1</v>
      </c>
      <c r="O31" s="54">
        <v>16.9</v>
      </c>
      <c r="P31" s="54"/>
      <c r="Q31" s="56">
        <f t="shared" si="0"/>
        <v>18</v>
      </c>
      <c r="R31" s="56">
        <f t="shared" si="1"/>
        <v>18</v>
      </c>
      <c r="S31" s="57">
        <f t="shared" si="2"/>
        <v>16.9</v>
      </c>
      <c r="T31" s="57">
        <f t="shared" si="3"/>
        <v>18</v>
      </c>
      <c r="U31" s="4">
        <v>14.3</v>
      </c>
      <c r="V31" s="61">
        <f t="shared" si="4"/>
        <v>1.15533603746506</v>
      </c>
      <c r="W31" s="4"/>
      <c r="X31" s="4"/>
      <c r="Y31" s="4"/>
      <c r="Z31" s="4">
        <v>52.6</v>
      </c>
      <c r="AA31" s="4">
        <v>44.3</v>
      </c>
      <c r="AB31" s="4">
        <v>68.2</v>
      </c>
      <c r="AC31" s="64">
        <f t="shared" si="5"/>
        <v>0.402402389514973</v>
      </c>
      <c r="AD31" s="65">
        <f t="shared" si="6"/>
        <v>806.53</v>
      </c>
      <c r="AE31" s="57">
        <f t="shared" si="7"/>
        <v>44.8072222222222</v>
      </c>
      <c r="AF31" s="66">
        <v>281.36</v>
      </c>
      <c r="AG31" s="57">
        <f t="shared" si="8"/>
        <v>35.5416548194484</v>
      </c>
      <c r="AH31" s="61">
        <f t="shared" si="9"/>
        <v>1.65239813928034</v>
      </c>
      <c r="AI31" s="64">
        <f t="shared" si="10"/>
        <v>0.605181025219216</v>
      </c>
      <c r="AJ31" s="64">
        <f t="shared" si="11"/>
        <v>0.768207128709518</v>
      </c>
      <c r="AK31" s="74">
        <f t="shared" si="12"/>
        <v>2.28705827658583</v>
      </c>
      <c r="AL31" s="61">
        <f t="shared" si="13"/>
        <v>38.6512848743005</v>
      </c>
      <c r="AM31" s="57">
        <f t="shared" si="14"/>
        <v>26282.2924406055</v>
      </c>
      <c r="AN31" s="75">
        <f t="shared" si="15"/>
        <v>5.07e-5</v>
      </c>
      <c r="AO31" s="59">
        <f t="shared" si="16"/>
        <v>1332512.2267387</v>
      </c>
      <c r="AP31" s="64">
        <f t="shared" si="17"/>
        <v>1.34526337468508</v>
      </c>
      <c r="AQ31" s="4" t="str">
        <f t="shared" si="18"/>
        <v>MODERATE</v>
      </c>
      <c r="AR31" s="4">
        <v>18.083</v>
      </c>
      <c r="AS31" s="84">
        <v>21.6996</v>
      </c>
      <c r="AT31" s="83">
        <v>1.34526337468508</v>
      </c>
      <c r="AU31" s="83">
        <v>2.28705827658583</v>
      </c>
      <c r="AV31" s="83">
        <v>16.9</v>
      </c>
      <c r="AW31" s="83">
        <v>0.271863117870722</v>
      </c>
      <c r="AX31" s="4">
        <v>21699.6</v>
      </c>
    </row>
    <row r="32" ht="40" spans="1:50">
      <c r="A32" s="4">
        <v>31</v>
      </c>
      <c r="B32" s="21" t="s">
        <v>177</v>
      </c>
      <c r="C32" s="16">
        <v>32.97</v>
      </c>
      <c r="D32" s="17">
        <v>29.12</v>
      </c>
      <c r="E32" s="40">
        <v>303</v>
      </c>
      <c r="F32" s="4">
        <v>3</v>
      </c>
      <c r="G32" s="4" t="s">
        <v>57</v>
      </c>
      <c r="H32" s="4" t="s">
        <v>178</v>
      </c>
      <c r="I32" s="35">
        <v>69.5</v>
      </c>
      <c r="J32" s="4">
        <v>20</v>
      </c>
      <c r="K32" s="4" t="s">
        <v>179</v>
      </c>
      <c r="L32" s="4" t="s">
        <v>180</v>
      </c>
      <c r="M32" s="4">
        <v>20</v>
      </c>
      <c r="N32" s="54">
        <v>1.1</v>
      </c>
      <c r="O32" s="54">
        <v>16.1</v>
      </c>
      <c r="P32" s="54"/>
      <c r="Q32" s="56">
        <f t="shared" si="0"/>
        <v>17.2</v>
      </c>
      <c r="R32" s="56">
        <f t="shared" si="1"/>
        <v>17.2</v>
      </c>
      <c r="S32" s="57">
        <f t="shared" si="2"/>
        <v>16.1</v>
      </c>
      <c r="T32" s="57">
        <f t="shared" si="3"/>
        <v>17.2</v>
      </c>
      <c r="U32" s="4">
        <v>20</v>
      </c>
      <c r="V32" s="61">
        <f t="shared" si="4"/>
        <v>1.30102999566398</v>
      </c>
      <c r="W32" s="4"/>
      <c r="X32" s="4"/>
      <c r="Y32" s="4"/>
      <c r="Z32" s="4">
        <v>69.5</v>
      </c>
      <c r="AA32" s="4">
        <v>50</v>
      </c>
      <c r="AB32" s="4">
        <v>310.2</v>
      </c>
      <c r="AC32" s="64">
        <f t="shared" si="5"/>
        <v>0.337827338129496</v>
      </c>
      <c r="AD32" s="65">
        <f t="shared" si="6"/>
        <v>881.45</v>
      </c>
      <c r="AE32" s="57">
        <f t="shared" si="7"/>
        <v>51.2470930232558</v>
      </c>
      <c r="AF32" s="66">
        <v>289.55</v>
      </c>
      <c r="AG32" s="57">
        <f t="shared" si="8"/>
        <v>34.536349507857</v>
      </c>
      <c r="AH32" s="61">
        <f t="shared" si="9"/>
        <v>1.65415854267177</v>
      </c>
      <c r="AI32" s="64">
        <f t="shared" si="10"/>
        <v>0.604536974058615</v>
      </c>
      <c r="AJ32" s="64">
        <f t="shared" si="11"/>
        <v>0.768616229399991</v>
      </c>
      <c r="AK32" s="74">
        <f t="shared" si="12"/>
        <v>2.3012705551961</v>
      </c>
      <c r="AL32" s="61">
        <f t="shared" si="13"/>
        <v>37.0504559386573</v>
      </c>
      <c r="AM32" s="57">
        <f t="shared" si="14"/>
        <v>23865.6245235078</v>
      </c>
      <c r="AN32" s="75">
        <f t="shared" si="15"/>
        <v>4.83e-5</v>
      </c>
      <c r="AO32" s="59">
        <f t="shared" si="16"/>
        <v>1152709.66448543</v>
      </c>
      <c r="AP32" s="64">
        <f t="shared" si="17"/>
        <v>1.10900477149265</v>
      </c>
      <c r="AQ32" s="4" t="str">
        <f t="shared" si="18"/>
        <v>MODERATE</v>
      </c>
      <c r="AR32" s="4">
        <v>17.227</v>
      </c>
      <c r="AS32" s="84">
        <v>20.6724</v>
      </c>
      <c r="AT32" s="83">
        <v>1.10900477149265</v>
      </c>
      <c r="AU32" s="83">
        <v>2.3012705551961</v>
      </c>
      <c r="AV32" s="83">
        <v>16.1</v>
      </c>
      <c r="AW32" s="83">
        <v>0.287769784172662</v>
      </c>
      <c r="AX32" s="4">
        <v>20672.4</v>
      </c>
    </row>
    <row r="33" ht="50" spans="1:50">
      <c r="A33" s="4">
        <v>32</v>
      </c>
      <c r="B33" s="20" t="s">
        <v>181</v>
      </c>
      <c r="C33" s="16">
        <v>33.2</v>
      </c>
      <c r="D33" s="17">
        <v>30.01</v>
      </c>
      <c r="E33" s="42">
        <v>308</v>
      </c>
      <c r="F33" s="4">
        <v>4</v>
      </c>
      <c r="G33" s="4" t="s">
        <v>52</v>
      </c>
      <c r="H33" s="4" t="s">
        <v>182</v>
      </c>
      <c r="I33" s="35">
        <v>886.7</v>
      </c>
      <c r="J33" s="4">
        <v>21.3</v>
      </c>
      <c r="K33" s="4" t="s">
        <v>183</v>
      </c>
      <c r="L33" s="4" t="s">
        <v>184</v>
      </c>
      <c r="M33" s="4">
        <v>21.3</v>
      </c>
      <c r="N33" s="54">
        <v>0.5</v>
      </c>
      <c r="O33" s="54">
        <v>16.3</v>
      </c>
      <c r="P33" s="54">
        <v>18.8</v>
      </c>
      <c r="Q33" s="56">
        <f t="shared" si="0"/>
        <v>16.8</v>
      </c>
      <c r="R33" s="56">
        <f t="shared" si="1"/>
        <v>35.6</v>
      </c>
      <c r="S33" s="57">
        <f t="shared" si="2"/>
        <v>35.1</v>
      </c>
      <c r="T33" s="57">
        <f t="shared" si="3"/>
        <v>16.8</v>
      </c>
      <c r="U33" s="4">
        <v>21.3</v>
      </c>
      <c r="V33" s="61">
        <f t="shared" si="4"/>
        <v>1.32837960343874</v>
      </c>
      <c r="W33" s="4"/>
      <c r="X33" s="4"/>
      <c r="Y33" s="4"/>
      <c r="Z33" s="4">
        <v>460.9</v>
      </c>
      <c r="AA33" s="4">
        <v>886.7</v>
      </c>
      <c r="AB33" s="4">
        <v>21.3</v>
      </c>
      <c r="AC33" s="64">
        <f t="shared" si="5"/>
        <v>0.902096709566745</v>
      </c>
      <c r="AD33" s="65">
        <f t="shared" si="6"/>
        <v>15084.1</v>
      </c>
      <c r="AE33" s="57">
        <f t="shared" si="7"/>
        <v>423.710674157303</v>
      </c>
      <c r="AF33" s="66">
        <v>300.35</v>
      </c>
      <c r="AG33" s="57">
        <f t="shared" si="8"/>
        <v>33.2944897619444</v>
      </c>
      <c r="AH33" s="61">
        <f t="shared" si="9"/>
        <v>1.65633836518388</v>
      </c>
      <c r="AI33" s="64">
        <f t="shared" si="10"/>
        <v>0.603741373755468</v>
      </c>
      <c r="AJ33" s="64">
        <f t="shared" si="11"/>
        <v>0.769122497484698</v>
      </c>
      <c r="AK33" s="74">
        <f t="shared" si="12"/>
        <v>2.31899632363209</v>
      </c>
      <c r="AL33" s="61">
        <f t="shared" si="13"/>
        <v>81.3967709594864</v>
      </c>
      <c r="AM33" s="57">
        <f t="shared" si="14"/>
        <v>52711.0584517322</v>
      </c>
      <c r="AN33" s="75">
        <f t="shared" si="15"/>
        <v>0.0001053</v>
      </c>
      <c r="AO33" s="59">
        <f t="shared" si="16"/>
        <v>5550474.4549674</v>
      </c>
      <c r="AP33" s="64">
        <f t="shared" si="17"/>
        <v>1.22101744242125</v>
      </c>
      <c r="AQ33" s="4" t="str">
        <f t="shared" si="18"/>
        <v>GOOD</v>
      </c>
      <c r="AR33" s="4">
        <v>37.557</v>
      </c>
      <c r="AS33" s="84">
        <v>45.0684</v>
      </c>
      <c r="AT33" s="83">
        <v>1.22101744242125</v>
      </c>
      <c r="AU33" s="83">
        <v>2.31899632363209</v>
      </c>
      <c r="AV33" s="83">
        <v>35.1</v>
      </c>
      <c r="AW33" s="83">
        <v>0.0240216533213037</v>
      </c>
      <c r="AX33" s="4">
        <v>45068.4</v>
      </c>
    </row>
    <row r="34" ht="50" spans="1:50">
      <c r="A34" s="4">
        <v>33</v>
      </c>
      <c r="B34" s="20" t="s">
        <v>185</v>
      </c>
      <c r="C34" s="16">
        <v>33.74</v>
      </c>
      <c r="D34" s="17">
        <v>30.5</v>
      </c>
      <c r="E34" s="41">
        <v>292</v>
      </c>
      <c r="F34" s="4">
        <v>3</v>
      </c>
      <c r="G34" s="4" t="s">
        <v>57</v>
      </c>
      <c r="H34" s="4" t="s">
        <v>186</v>
      </c>
      <c r="I34" s="35">
        <v>242.9</v>
      </c>
      <c r="J34" s="4">
        <v>19</v>
      </c>
      <c r="K34" s="4" t="s">
        <v>187</v>
      </c>
      <c r="L34" s="4" t="s">
        <v>188</v>
      </c>
      <c r="M34" s="4">
        <v>19</v>
      </c>
      <c r="N34" s="54">
        <v>10.2</v>
      </c>
      <c r="O34" s="54">
        <v>29.7</v>
      </c>
      <c r="P34" s="54"/>
      <c r="Q34" s="56">
        <f t="shared" si="0"/>
        <v>39.9</v>
      </c>
      <c r="R34" s="58">
        <f t="shared" si="1"/>
        <v>39.9</v>
      </c>
      <c r="S34" s="57">
        <f t="shared" si="2"/>
        <v>29.7</v>
      </c>
      <c r="T34" s="57">
        <f t="shared" si="3"/>
        <v>39.9</v>
      </c>
      <c r="U34" s="4">
        <v>19</v>
      </c>
      <c r="V34" s="61">
        <f t="shared" si="4"/>
        <v>1.27875360095283</v>
      </c>
      <c r="W34" s="4"/>
      <c r="X34" s="4"/>
      <c r="Y34" s="4"/>
      <c r="Z34" s="4">
        <v>242.9</v>
      </c>
      <c r="AA34" s="4">
        <v>49</v>
      </c>
      <c r="AB34" s="4">
        <v>175.4</v>
      </c>
      <c r="AC34" s="64">
        <f t="shared" si="5"/>
        <v>0.648115038522614</v>
      </c>
      <c r="AD34" s="65">
        <f t="shared" si="6"/>
        <v>3932.88</v>
      </c>
      <c r="AE34" s="57">
        <f t="shared" si="7"/>
        <v>98.5684210526316</v>
      </c>
      <c r="AF34" s="66">
        <v>285.35</v>
      </c>
      <c r="AG34" s="57">
        <f t="shared" si="8"/>
        <v>35.0446819695111</v>
      </c>
      <c r="AH34" s="61">
        <f t="shared" si="9"/>
        <v>1.65326792643833</v>
      </c>
      <c r="AI34" s="64">
        <f t="shared" si="10"/>
        <v>0.604862638419605</v>
      </c>
      <c r="AJ34" s="64">
        <f t="shared" si="11"/>
        <v>0.768409286038914</v>
      </c>
      <c r="AK34" s="74">
        <f t="shared" si="12"/>
        <v>2.29406889478256</v>
      </c>
      <c r="AL34" s="61">
        <f t="shared" si="13"/>
        <v>68.1338461750419</v>
      </c>
      <c r="AM34" s="57">
        <f t="shared" si="14"/>
        <v>81192.7038483844</v>
      </c>
      <c r="AN34" s="75">
        <f t="shared" si="15"/>
        <v>8.91e-5</v>
      </c>
      <c r="AO34" s="59">
        <f t="shared" si="16"/>
        <v>7234269.91289105</v>
      </c>
      <c r="AP34" s="64">
        <f t="shared" si="17"/>
        <v>1.30390980310195</v>
      </c>
      <c r="AQ34" s="4" t="str">
        <f t="shared" si="18"/>
        <v>MODERATE</v>
      </c>
      <c r="AR34" s="4">
        <v>31.779</v>
      </c>
      <c r="AS34" s="84">
        <v>38.1348</v>
      </c>
      <c r="AT34" s="83">
        <v>1.30390980310195</v>
      </c>
      <c r="AU34" s="83">
        <v>2.29406889478256</v>
      </c>
      <c r="AV34" s="83">
        <v>29.7</v>
      </c>
      <c r="AW34" s="83">
        <v>0.0782214903252367</v>
      </c>
      <c r="AX34" s="4">
        <v>38134.8</v>
      </c>
    </row>
    <row r="35" ht="50" spans="1:50">
      <c r="A35" s="4">
        <v>34</v>
      </c>
      <c r="B35" s="20" t="s">
        <v>189</v>
      </c>
      <c r="C35" s="16">
        <v>32.71</v>
      </c>
      <c r="D35" s="17">
        <v>29.36</v>
      </c>
      <c r="E35" s="41">
        <v>285</v>
      </c>
      <c r="F35" s="4">
        <v>4</v>
      </c>
      <c r="G35" s="4" t="s">
        <v>131</v>
      </c>
      <c r="H35" s="4" t="s">
        <v>190</v>
      </c>
      <c r="I35" s="35">
        <v>302.4</v>
      </c>
      <c r="J35" s="4">
        <v>264</v>
      </c>
      <c r="K35" s="4" t="s">
        <v>191</v>
      </c>
      <c r="L35" s="4" t="s">
        <v>192</v>
      </c>
      <c r="M35" s="4">
        <v>302.4</v>
      </c>
      <c r="N35" s="54">
        <v>16</v>
      </c>
      <c r="O35" s="54">
        <v>20</v>
      </c>
      <c r="P35" s="54">
        <v>7</v>
      </c>
      <c r="Q35" s="56">
        <f t="shared" si="0"/>
        <v>36</v>
      </c>
      <c r="R35" s="56">
        <f t="shared" si="1"/>
        <v>43</v>
      </c>
      <c r="S35" s="57">
        <f t="shared" si="2"/>
        <v>27</v>
      </c>
      <c r="T35" s="57">
        <f t="shared" si="3"/>
        <v>36</v>
      </c>
      <c r="U35" s="4">
        <v>264</v>
      </c>
      <c r="V35" s="61">
        <f t="shared" si="4"/>
        <v>2.42160392686983</v>
      </c>
      <c r="W35" s="4"/>
      <c r="X35" s="4"/>
      <c r="Y35" s="4"/>
      <c r="Z35" s="4">
        <v>1362</v>
      </c>
      <c r="AA35" s="4">
        <v>302.4</v>
      </c>
      <c r="AB35" s="4">
        <v>264.2</v>
      </c>
      <c r="AC35" s="64">
        <f t="shared" si="5"/>
        <v>0.104380075872437</v>
      </c>
      <c r="AD35" s="65">
        <f t="shared" si="6"/>
        <v>29689.4</v>
      </c>
      <c r="AE35" s="57">
        <f t="shared" si="7"/>
        <v>690.451162790698</v>
      </c>
      <c r="AF35" s="66">
        <v>182.85</v>
      </c>
      <c r="AG35" s="57">
        <f t="shared" si="8"/>
        <v>54.6896363139185</v>
      </c>
      <c r="AH35" s="61">
        <f t="shared" si="9"/>
        <v>1.61956899664689</v>
      </c>
      <c r="AI35" s="64">
        <f t="shared" si="10"/>
        <v>0.617448223614042</v>
      </c>
      <c r="AJ35" s="64">
        <f t="shared" si="11"/>
        <v>0.760537637992007</v>
      </c>
      <c r="AK35" s="74">
        <f t="shared" si="12"/>
        <v>2.03804960671088</v>
      </c>
      <c r="AL35" s="61">
        <f t="shared" si="13"/>
        <v>55.0273393811938</v>
      </c>
      <c r="AM35" s="57">
        <f t="shared" si="14"/>
        <v>49195.5672479225</v>
      </c>
      <c r="AN35" s="75">
        <f t="shared" si="15"/>
        <v>8.1e-5</v>
      </c>
      <c r="AO35" s="59">
        <f t="shared" si="16"/>
        <v>3984840.94708172</v>
      </c>
      <c r="AP35" s="64">
        <f t="shared" si="17"/>
        <v>0.408660978455034</v>
      </c>
      <c r="AQ35" s="4" t="str">
        <f t="shared" si="18"/>
        <v>WEAK</v>
      </c>
      <c r="AR35" s="4">
        <v>28.89</v>
      </c>
      <c r="AS35" s="84">
        <v>34.668</v>
      </c>
      <c r="AT35" s="83">
        <v>0.408660978455034</v>
      </c>
      <c r="AU35" s="83">
        <v>2.03804960671088</v>
      </c>
      <c r="AV35" s="83">
        <v>27</v>
      </c>
      <c r="AW35" s="83">
        <v>0.873015873015873</v>
      </c>
      <c r="AX35" s="4">
        <v>34668</v>
      </c>
    </row>
    <row r="36" spans="1:50">
      <c r="A36" s="4">
        <v>35</v>
      </c>
      <c r="B36" s="18" t="s">
        <v>193</v>
      </c>
      <c r="C36" s="16">
        <v>32.82</v>
      </c>
      <c r="D36" s="17">
        <v>29.1</v>
      </c>
      <c r="E36" s="39">
        <v>289</v>
      </c>
      <c r="F36" s="4">
        <v>3</v>
      </c>
      <c r="G36" s="4" t="s">
        <v>57</v>
      </c>
      <c r="H36" s="4" t="s">
        <v>194</v>
      </c>
      <c r="I36" s="35">
        <v>124.2</v>
      </c>
      <c r="J36" s="4">
        <v>15.7</v>
      </c>
      <c r="K36" s="4" t="s">
        <v>195</v>
      </c>
      <c r="L36" s="4" t="s">
        <v>196</v>
      </c>
      <c r="M36" s="4">
        <v>15.7</v>
      </c>
      <c r="N36" s="54">
        <v>1.5</v>
      </c>
      <c r="O36" s="54">
        <v>22</v>
      </c>
      <c r="P36" s="54"/>
      <c r="Q36" s="56">
        <f t="shared" si="0"/>
        <v>23.5</v>
      </c>
      <c r="R36" s="56">
        <f t="shared" si="1"/>
        <v>23.5</v>
      </c>
      <c r="S36" s="57">
        <f t="shared" si="2"/>
        <v>22</v>
      </c>
      <c r="T36" s="57">
        <f t="shared" si="3"/>
        <v>23.5</v>
      </c>
      <c r="U36" s="4">
        <v>15.7</v>
      </c>
      <c r="V36" s="61">
        <f t="shared" si="4"/>
        <v>1.19589965240923</v>
      </c>
      <c r="W36" s="4"/>
      <c r="X36" s="4"/>
      <c r="Y36" s="4"/>
      <c r="Z36" s="4">
        <v>124.2</v>
      </c>
      <c r="AA36" s="4">
        <v>105.7</v>
      </c>
      <c r="AB36" s="4">
        <v>165.4</v>
      </c>
      <c r="AC36" s="64">
        <f t="shared" si="5"/>
        <v>0.220213529312291</v>
      </c>
      <c r="AD36" s="65">
        <f t="shared" si="6"/>
        <v>2511.7</v>
      </c>
      <c r="AE36" s="57">
        <f t="shared" si="7"/>
        <v>106.88085106383</v>
      </c>
      <c r="AF36" s="66">
        <v>186.36</v>
      </c>
      <c r="AG36" s="57">
        <f t="shared" si="8"/>
        <v>53.6595836016312</v>
      </c>
      <c r="AH36" s="61">
        <f t="shared" si="9"/>
        <v>1.62130178354276</v>
      </c>
      <c r="AI36" s="64">
        <f t="shared" si="10"/>
        <v>0.616788317974254</v>
      </c>
      <c r="AJ36" s="64">
        <f t="shared" si="11"/>
        <v>0.760944381190421</v>
      </c>
      <c r="AK36" s="74">
        <f t="shared" si="12"/>
        <v>2.05046508097761</v>
      </c>
      <c r="AL36" s="61">
        <f t="shared" si="13"/>
        <v>45.1102317815073</v>
      </c>
      <c r="AM36" s="57">
        <f t="shared" si="14"/>
        <v>44117.3865299342</v>
      </c>
      <c r="AN36" s="75">
        <f t="shared" si="15"/>
        <v>6.6e-5</v>
      </c>
      <c r="AO36" s="59">
        <f t="shared" si="16"/>
        <v>2911747.51097566</v>
      </c>
      <c r="AP36" s="64">
        <f t="shared" si="17"/>
        <v>1.72793695972753</v>
      </c>
      <c r="AQ36" s="4" t="str">
        <f t="shared" si="18"/>
        <v>MODERATE</v>
      </c>
      <c r="AR36" s="4">
        <v>23.54</v>
      </c>
      <c r="AS36" s="84">
        <v>28.248</v>
      </c>
      <c r="AT36" s="83">
        <v>1.72793695972753</v>
      </c>
      <c r="AU36" s="83">
        <v>2.05046508097761</v>
      </c>
      <c r="AV36" s="83">
        <v>22</v>
      </c>
      <c r="AW36" s="83">
        <v>0.126409017713366</v>
      </c>
      <c r="AX36" s="4">
        <v>28248</v>
      </c>
    </row>
    <row r="37" ht="38" spans="1:50">
      <c r="A37" s="4">
        <v>36</v>
      </c>
      <c r="B37" s="20" t="s">
        <v>197</v>
      </c>
      <c r="C37" s="16">
        <v>32.91</v>
      </c>
      <c r="D37" s="17">
        <v>29.34</v>
      </c>
      <c r="E37" s="41">
        <v>326</v>
      </c>
      <c r="F37" s="9">
        <v>4</v>
      </c>
      <c r="G37" s="9" t="s">
        <v>131</v>
      </c>
      <c r="H37" s="9" t="s">
        <v>198</v>
      </c>
      <c r="I37" s="9">
        <v>129.1</v>
      </c>
      <c r="J37" s="9">
        <v>21</v>
      </c>
      <c r="K37" s="9" t="s">
        <v>199</v>
      </c>
      <c r="L37" s="9" t="s">
        <v>200</v>
      </c>
      <c r="M37" s="9">
        <v>21</v>
      </c>
      <c r="N37" s="54">
        <v>1.1</v>
      </c>
      <c r="O37" s="54">
        <v>6.4</v>
      </c>
      <c r="P37" s="54">
        <v>19.3</v>
      </c>
      <c r="Q37" s="56">
        <f t="shared" si="0"/>
        <v>7.5</v>
      </c>
      <c r="R37" s="56">
        <f t="shared" si="1"/>
        <v>26.8</v>
      </c>
      <c r="S37" s="58">
        <f t="shared" si="2"/>
        <v>25.7</v>
      </c>
      <c r="T37" s="58">
        <f t="shared" si="3"/>
        <v>7.5</v>
      </c>
      <c r="U37" s="9">
        <v>21</v>
      </c>
      <c r="V37" s="62">
        <f t="shared" si="4"/>
        <v>1.32221929473392</v>
      </c>
      <c r="W37" s="9"/>
      <c r="X37" s="9"/>
      <c r="Y37" s="9"/>
      <c r="Z37" s="9">
        <v>129.1</v>
      </c>
      <c r="AA37" s="9">
        <v>41</v>
      </c>
      <c r="AB37" s="9">
        <v>263.9</v>
      </c>
      <c r="AC37" s="67">
        <f t="shared" si="5"/>
        <v>0.237751850488015</v>
      </c>
      <c r="AD37" s="68">
        <f t="shared" si="6"/>
        <v>5497.68</v>
      </c>
      <c r="AE37" s="58">
        <f t="shared" si="7"/>
        <v>205.137313432836</v>
      </c>
      <c r="AF37" s="66">
        <v>285.36</v>
      </c>
      <c r="AG37" s="57">
        <f t="shared" si="8"/>
        <v>35.0434538828147</v>
      </c>
      <c r="AH37" s="61">
        <f t="shared" si="9"/>
        <v>1.65327007693346</v>
      </c>
      <c r="AI37" s="64">
        <f t="shared" si="10"/>
        <v>0.604861851643038</v>
      </c>
      <c r="AJ37" s="64">
        <f t="shared" si="11"/>
        <v>0.768409785794538</v>
      </c>
      <c r="AK37" s="74">
        <f t="shared" si="12"/>
        <v>2.29408625576504</v>
      </c>
      <c r="AL37" s="61">
        <f t="shared" si="13"/>
        <v>58.9580167731617</v>
      </c>
      <c r="AM37" s="57">
        <f t="shared" si="14"/>
        <v>15139.7075292652</v>
      </c>
      <c r="AN37" s="75">
        <f t="shared" si="15"/>
        <v>7.71e-5</v>
      </c>
      <c r="AO37" s="59">
        <f t="shared" si="16"/>
        <v>1167271.45050635</v>
      </c>
      <c r="AP37" s="64">
        <f t="shared" si="17"/>
        <v>1.18207091150489</v>
      </c>
      <c r="AQ37" s="4" t="str">
        <f t="shared" si="18"/>
        <v>MODERATE</v>
      </c>
      <c r="AR37" s="9">
        <v>27.499</v>
      </c>
      <c r="AS37" s="84">
        <v>32.9988</v>
      </c>
      <c r="AT37" s="83">
        <v>1.18207091150489</v>
      </c>
      <c r="AU37" s="83">
        <v>2.29408625576504</v>
      </c>
      <c r="AV37" s="83">
        <v>25.7</v>
      </c>
      <c r="AW37" s="83">
        <v>0.162664601084431</v>
      </c>
      <c r="AX37" s="9">
        <v>32998.8</v>
      </c>
    </row>
    <row r="38" spans="1:50">
      <c r="A38" s="4">
        <v>37</v>
      </c>
      <c r="B38" s="24" t="s">
        <v>201</v>
      </c>
      <c r="C38" s="16">
        <v>32.3</v>
      </c>
      <c r="D38" s="17">
        <v>29.56</v>
      </c>
      <c r="E38" s="43">
        <v>338</v>
      </c>
      <c r="F38" s="4">
        <v>3</v>
      </c>
      <c r="G38" s="4" t="s">
        <v>57</v>
      </c>
      <c r="H38" s="4" t="s">
        <v>202</v>
      </c>
      <c r="I38" s="35">
        <v>68.8</v>
      </c>
      <c r="J38" s="4">
        <v>16.8</v>
      </c>
      <c r="K38" s="4" t="s">
        <v>203</v>
      </c>
      <c r="L38" s="4" t="s">
        <v>204</v>
      </c>
      <c r="M38" s="4">
        <v>16.8</v>
      </c>
      <c r="N38" s="54">
        <v>1</v>
      </c>
      <c r="O38" s="54">
        <v>17.1</v>
      </c>
      <c r="P38" s="54"/>
      <c r="Q38" s="56">
        <f t="shared" si="0"/>
        <v>18.1</v>
      </c>
      <c r="R38" s="56">
        <f t="shared" si="1"/>
        <v>18.1</v>
      </c>
      <c r="S38" s="57">
        <f t="shared" si="2"/>
        <v>17.1</v>
      </c>
      <c r="T38" s="57">
        <f t="shared" si="3"/>
        <v>18.1</v>
      </c>
      <c r="U38" s="4">
        <v>16.8</v>
      </c>
      <c r="V38" s="61">
        <f t="shared" si="4"/>
        <v>1.22530928172586</v>
      </c>
      <c r="W38" s="4"/>
      <c r="X38" s="4"/>
      <c r="Y38" s="4"/>
      <c r="Z38" s="4">
        <v>68.8</v>
      </c>
      <c r="AA38" s="4">
        <v>16.8</v>
      </c>
      <c r="AB38" s="4">
        <v>53.3</v>
      </c>
      <c r="AC38" s="64">
        <f t="shared" si="5"/>
        <v>1.03239202657807</v>
      </c>
      <c r="AD38" s="65">
        <f t="shared" si="6"/>
        <v>356.08</v>
      </c>
      <c r="AE38" s="57">
        <f t="shared" si="7"/>
        <v>19.6729281767956</v>
      </c>
      <c r="AF38" s="66">
        <v>288.97</v>
      </c>
      <c r="AG38" s="57">
        <f t="shared" si="8"/>
        <v>34.6056684084853</v>
      </c>
      <c r="AH38" s="61">
        <f t="shared" si="9"/>
        <v>1.65403703703704</v>
      </c>
      <c r="AI38" s="64">
        <f t="shared" si="10"/>
        <v>0.604581383371773</v>
      </c>
      <c r="AJ38" s="64">
        <f t="shared" si="11"/>
        <v>0.768587999664003</v>
      </c>
      <c r="AK38" s="74">
        <f t="shared" si="12"/>
        <v>2.30028665852976</v>
      </c>
      <c r="AL38" s="61">
        <f t="shared" si="13"/>
        <v>39.3349018608588</v>
      </c>
      <c r="AM38" s="57">
        <f t="shared" si="14"/>
        <v>26921.3801892015</v>
      </c>
      <c r="AN38" s="75">
        <f t="shared" si="15"/>
        <v>5.13e-5</v>
      </c>
      <c r="AO38" s="59">
        <f t="shared" si="16"/>
        <v>1381066.80370604</v>
      </c>
      <c r="AP38" s="64">
        <f t="shared" si="17"/>
        <v>1.24774670842619</v>
      </c>
      <c r="AQ38" s="4" t="str">
        <f t="shared" si="18"/>
        <v>GOOD</v>
      </c>
      <c r="AR38" s="4">
        <v>18.297</v>
      </c>
      <c r="AS38" s="84">
        <v>21.9564</v>
      </c>
      <c r="AT38" s="83">
        <v>1.24774670842619</v>
      </c>
      <c r="AU38" s="83">
        <v>2.30028665852976</v>
      </c>
      <c r="AV38" s="83">
        <v>17.1</v>
      </c>
      <c r="AW38" s="83">
        <v>0.244186046511628</v>
      </c>
      <c r="AX38" s="4">
        <v>21956.4</v>
      </c>
    </row>
    <row r="39" ht="25" spans="1:50">
      <c r="A39" s="4">
        <v>38</v>
      </c>
      <c r="B39" s="18" t="s">
        <v>205</v>
      </c>
      <c r="C39" s="16">
        <v>32.36</v>
      </c>
      <c r="D39" s="17">
        <v>29.48</v>
      </c>
      <c r="E39" s="39">
        <v>339</v>
      </c>
      <c r="F39" s="4">
        <v>3</v>
      </c>
      <c r="G39" s="4" t="s">
        <v>57</v>
      </c>
      <c r="H39" s="4" t="s">
        <v>206</v>
      </c>
      <c r="I39" s="35">
        <v>109.2</v>
      </c>
      <c r="J39" s="4">
        <v>13.1</v>
      </c>
      <c r="K39" s="4" t="s">
        <v>207</v>
      </c>
      <c r="L39" s="4" t="s">
        <v>208</v>
      </c>
      <c r="M39" s="4">
        <v>83.1</v>
      </c>
      <c r="N39" s="54">
        <v>6.5</v>
      </c>
      <c r="O39" s="54">
        <v>26.8</v>
      </c>
      <c r="P39" s="54"/>
      <c r="Q39" s="56">
        <f t="shared" si="0"/>
        <v>33.3</v>
      </c>
      <c r="R39" s="56">
        <f t="shared" si="1"/>
        <v>33.3</v>
      </c>
      <c r="S39" s="57">
        <f t="shared" si="2"/>
        <v>26.8</v>
      </c>
      <c r="T39" s="57">
        <f t="shared" si="3"/>
        <v>33.3</v>
      </c>
      <c r="U39" s="4">
        <v>13.1</v>
      </c>
      <c r="V39" s="61">
        <f t="shared" si="4"/>
        <v>1.11727129565576</v>
      </c>
      <c r="W39" s="4"/>
      <c r="X39" s="4"/>
      <c r="Y39" s="4"/>
      <c r="Z39" s="4">
        <v>109.2</v>
      </c>
      <c r="AA39" s="4">
        <v>13.1</v>
      </c>
      <c r="AB39" s="4">
        <v>177.2</v>
      </c>
      <c r="AC39" s="64">
        <f t="shared" si="5"/>
        <v>2.10532533624137</v>
      </c>
      <c r="AD39" s="65">
        <f t="shared" si="6"/>
        <v>1060.88</v>
      </c>
      <c r="AE39" s="57">
        <f t="shared" si="7"/>
        <v>31.8582582582583</v>
      </c>
      <c r="AF39" s="66">
        <v>297.38</v>
      </c>
      <c r="AG39" s="57">
        <f t="shared" si="8"/>
        <v>33.6270092138005</v>
      </c>
      <c r="AH39" s="61">
        <f t="shared" si="9"/>
        <v>1.65575413450937</v>
      </c>
      <c r="AI39" s="64">
        <f t="shared" si="10"/>
        <v>0.603954403107269</v>
      </c>
      <c r="AJ39" s="64">
        <f t="shared" si="11"/>
        <v>0.768986841450994</v>
      </c>
      <c r="AK39" s="74">
        <f t="shared" si="12"/>
        <v>2.3142316172305</v>
      </c>
      <c r="AL39" s="61">
        <f t="shared" si="13"/>
        <v>62.0214073417774</v>
      </c>
      <c r="AM39" s="57">
        <f t="shared" si="14"/>
        <v>66160.6856947881</v>
      </c>
      <c r="AN39" s="75">
        <f t="shared" si="15"/>
        <v>8.04e-5</v>
      </c>
      <c r="AO39" s="59">
        <f t="shared" si="16"/>
        <v>5319319.12986096</v>
      </c>
      <c r="AP39" s="64">
        <f t="shared" si="17"/>
        <v>1.50299954205383</v>
      </c>
      <c r="AQ39" s="4" t="str">
        <f t="shared" si="18"/>
        <v>GOOD</v>
      </c>
      <c r="AR39" s="4">
        <v>28.676</v>
      </c>
      <c r="AS39" s="84">
        <v>34.4112</v>
      </c>
      <c r="AT39" s="83">
        <v>1.50299954205383</v>
      </c>
      <c r="AU39" s="83">
        <v>2.3142316172305</v>
      </c>
      <c r="AV39" s="83">
        <v>26.8</v>
      </c>
      <c r="AW39" s="83">
        <v>0.11996336996337</v>
      </c>
      <c r="AX39" s="4">
        <v>34411.2</v>
      </c>
    </row>
    <row r="40" ht="50" spans="1:50">
      <c r="A40" s="4">
        <v>39</v>
      </c>
      <c r="B40" s="19" t="s">
        <v>209</v>
      </c>
      <c r="C40" s="16">
        <v>33.01</v>
      </c>
      <c r="D40" s="17">
        <v>30.09</v>
      </c>
      <c r="E40" s="40">
        <v>309</v>
      </c>
      <c r="F40" s="4">
        <v>3</v>
      </c>
      <c r="G40" s="4" t="s">
        <v>57</v>
      </c>
      <c r="H40" s="4" t="s">
        <v>210</v>
      </c>
      <c r="I40" s="35">
        <v>81</v>
      </c>
      <c r="J40" s="4">
        <v>15.4</v>
      </c>
      <c r="K40" s="4" t="s">
        <v>211</v>
      </c>
      <c r="L40" s="4" t="s">
        <v>212</v>
      </c>
      <c r="M40" s="4">
        <v>15.4</v>
      </c>
      <c r="N40" s="54">
        <v>0.7</v>
      </c>
      <c r="O40" s="54">
        <v>14.1</v>
      </c>
      <c r="P40" s="54"/>
      <c r="Q40" s="56">
        <f t="shared" si="0"/>
        <v>14.8</v>
      </c>
      <c r="R40" s="56">
        <f t="shared" si="1"/>
        <v>14.8</v>
      </c>
      <c r="S40" s="57">
        <f t="shared" si="2"/>
        <v>14.1</v>
      </c>
      <c r="T40" s="57">
        <f t="shared" si="3"/>
        <v>14.8</v>
      </c>
      <c r="U40" s="4">
        <v>15.4</v>
      </c>
      <c r="V40" s="61">
        <f t="shared" si="4"/>
        <v>1.18752072083646</v>
      </c>
      <c r="W40" s="4"/>
      <c r="X40" s="4"/>
      <c r="Y40" s="4"/>
      <c r="Z40" s="4">
        <v>81</v>
      </c>
      <c r="AA40" s="4">
        <v>15.4</v>
      </c>
      <c r="AB40" s="4">
        <v>283.3</v>
      </c>
      <c r="AC40" s="64">
        <f t="shared" si="5"/>
        <v>0.924226390893057</v>
      </c>
      <c r="AD40" s="65">
        <f t="shared" si="6"/>
        <v>273.84</v>
      </c>
      <c r="AE40" s="57">
        <f t="shared" si="7"/>
        <v>18.5027027027027</v>
      </c>
      <c r="AF40" s="66">
        <v>302.36</v>
      </c>
      <c r="AG40" s="57">
        <f t="shared" si="8"/>
        <v>33.0731578251091</v>
      </c>
      <c r="AH40" s="61">
        <f t="shared" si="9"/>
        <v>1.65672747000255</v>
      </c>
      <c r="AI40" s="64">
        <f t="shared" si="10"/>
        <v>0.603599576940955</v>
      </c>
      <c r="AJ40" s="64">
        <f t="shared" si="11"/>
        <v>0.769212832799719</v>
      </c>
      <c r="AK40" s="74">
        <f t="shared" si="12"/>
        <v>2.32217533953728</v>
      </c>
      <c r="AL40" s="61">
        <f t="shared" si="13"/>
        <v>32.7426722874756</v>
      </c>
      <c r="AM40" s="57">
        <f t="shared" si="14"/>
        <v>18318.7673639706</v>
      </c>
      <c r="AN40" s="75">
        <f t="shared" si="15"/>
        <v>4.23e-5</v>
      </c>
      <c r="AO40" s="59">
        <f t="shared" si="16"/>
        <v>774883.859495955</v>
      </c>
      <c r="AP40" s="64">
        <f t="shared" si="17"/>
        <v>1.31882412039956</v>
      </c>
      <c r="AQ40" s="4" t="str">
        <f t="shared" si="18"/>
        <v>GOOD</v>
      </c>
      <c r="AR40" s="4">
        <v>15.087</v>
      </c>
      <c r="AS40" s="84">
        <v>18.1044</v>
      </c>
      <c r="AT40" s="83">
        <v>1.31882412039956</v>
      </c>
      <c r="AU40" s="83">
        <v>2.32217533953728</v>
      </c>
      <c r="AV40" s="83">
        <v>14.1</v>
      </c>
      <c r="AW40" s="83">
        <v>0.190123456790123</v>
      </c>
      <c r="AX40" s="4">
        <v>18104.4</v>
      </c>
    </row>
    <row r="41" ht="38" spans="1:50">
      <c r="A41" s="4">
        <v>40</v>
      </c>
      <c r="B41" s="25" t="s">
        <v>213</v>
      </c>
      <c r="C41" s="16">
        <v>33.69</v>
      </c>
      <c r="D41" s="17">
        <v>29.59</v>
      </c>
      <c r="E41" s="44">
        <v>310</v>
      </c>
      <c r="F41" s="4">
        <v>3</v>
      </c>
      <c r="G41" s="4" t="s">
        <v>57</v>
      </c>
      <c r="H41" s="4" t="s">
        <v>214</v>
      </c>
      <c r="I41" s="35">
        <v>224.9</v>
      </c>
      <c r="J41" s="4">
        <v>112.1</v>
      </c>
      <c r="K41" s="4" t="s">
        <v>215</v>
      </c>
      <c r="L41" s="4" t="s">
        <v>216</v>
      </c>
      <c r="M41" s="4">
        <v>112.1</v>
      </c>
      <c r="N41" s="54">
        <v>0.5</v>
      </c>
      <c r="O41" s="54">
        <v>13.5</v>
      </c>
      <c r="P41" s="54">
        <v>12.8</v>
      </c>
      <c r="Q41" s="56">
        <f t="shared" si="0"/>
        <v>14</v>
      </c>
      <c r="R41" s="56">
        <f t="shared" si="1"/>
        <v>26.8</v>
      </c>
      <c r="S41" s="57">
        <f t="shared" si="2"/>
        <v>26.3</v>
      </c>
      <c r="T41" s="57">
        <f t="shared" si="3"/>
        <v>14</v>
      </c>
      <c r="U41" s="4">
        <v>12.1</v>
      </c>
      <c r="V41" s="61">
        <f t="shared" si="4"/>
        <v>1.08278537031645</v>
      </c>
      <c r="W41" s="4"/>
      <c r="X41" s="4"/>
      <c r="Y41" s="4"/>
      <c r="Z41" s="4">
        <v>124.9</v>
      </c>
      <c r="AA41" s="4">
        <v>12.1</v>
      </c>
      <c r="AB41" s="4">
        <v>562</v>
      </c>
      <c r="AC41" s="64">
        <f t="shared" si="5"/>
        <v>1.14248148261264</v>
      </c>
      <c r="AD41" s="65">
        <f t="shared" si="6"/>
        <v>7419.4</v>
      </c>
      <c r="AE41" s="57">
        <f t="shared" si="7"/>
        <v>276.84328358209</v>
      </c>
      <c r="AF41" s="66">
        <v>185.67</v>
      </c>
      <c r="AG41" s="57">
        <f t="shared" si="8"/>
        <v>53.8589971454732</v>
      </c>
      <c r="AH41" s="61">
        <f t="shared" si="9"/>
        <v>1.62096603447399</v>
      </c>
      <c r="AI41" s="64">
        <f t="shared" si="10"/>
        <v>0.616916072719872</v>
      </c>
      <c r="AJ41" s="64">
        <f t="shared" si="11"/>
        <v>0.760865586607496</v>
      </c>
      <c r="AK41" s="74">
        <f t="shared" si="12"/>
        <v>2.04805335779581</v>
      </c>
      <c r="AL41" s="61">
        <f t="shared" si="13"/>
        <v>53.8638033100298</v>
      </c>
      <c r="AM41" s="57">
        <f t="shared" si="14"/>
        <v>32360.0333011124</v>
      </c>
      <c r="AN41" s="75">
        <f t="shared" si="15"/>
        <v>7.89e-5</v>
      </c>
      <c r="AO41" s="59">
        <f t="shared" si="16"/>
        <v>2553206.62745777</v>
      </c>
      <c r="AP41" s="64">
        <f t="shared" si="17"/>
        <v>2.00497876252037</v>
      </c>
      <c r="AQ41" s="4" t="str">
        <f t="shared" si="18"/>
        <v>GOOD</v>
      </c>
      <c r="AR41" s="4">
        <v>28.141</v>
      </c>
      <c r="AS41" s="84">
        <v>33.7692</v>
      </c>
      <c r="AT41" s="83">
        <v>2.00497876252037</v>
      </c>
      <c r="AU41" s="83">
        <v>2.04805335779581</v>
      </c>
      <c r="AV41" s="83">
        <v>26.3</v>
      </c>
      <c r="AW41" s="83">
        <v>0.498443752779013</v>
      </c>
      <c r="AX41" s="4">
        <v>33769.2</v>
      </c>
    </row>
    <row r="42" ht="40" spans="1:50">
      <c r="A42" s="4">
        <v>41</v>
      </c>
      <c r="B42" s="21" t="s">
        <v>217</v>
      </c>
      <c r="C42" s="16">
        <v>33.51</v>
      </c>
      <c r="D42" s="17">
        <v>30.05</v>
      </c>
      <c r="E42" s="40">
        <v>286</v>
      </c>
      <c r="F42" s="4">
        <v>3</v>
      </c>
      <c r="G42" s="4" t="s">
        <v>57</v>
      </c>
      <c r="H42" s="4" t="s">
        <v>218</v>
      </c>
      <c r="I42" s="35">
        <v>149.1</v>
      </c>
      <c r="J42" s="4">
        <v>25.9</v>
      </c>
      <c r="K42" s="4" t="s">
        <v>219</v>
      </c>
      <c r="L42" s="4" t="s">
        <v>220</v>
      </c>
      <c r="M42" s="4">
        <v>25.9</v>
      </c>
      <c r="N42" s="54">
        <v>1.3</v>
      </c>
      <c r="O42" s="54">
        <v>20.3</v>
      </c>
      <c r="P42" s="54"/>
      <c r="Q42" s="56">
        <f t="shared" si="0"/>
        <v>21.6</v>
      </c>
      <c r="R42" s="56">
        <f t="shared" si="1"/>
        <v>21.6</v>
      </c>
      <c r="S42" s="57">
        <f t="shared" si="2"/>
        <v>20.3</v>
      </c>
      <c r="T42" s="57">
        <f t="shared" si="3"/>
        <v>21.6</v>
      </c>
      <c r="U42" s="4">
        <v>25.9</v>
      </c>
      <c r="V42" s="61">
        <f t="shared" si="4"/>
        <v>1.41329976408125</v>
      </c>
      <c r="W42" s="4"/>
      <c r="X42" s="4"/>
      <c r="Y42" s="4"/>
      <c r="Z42" s="4">
        <v>149.1</v>
      </c>
      <c r="AA42" s="4">
        <v>26.9</v>
      </c>
      <c r="AB42" s="4">
        <v>226.6</v>
      </c>
      <c r="AC42" s="64">
        <f t="shared" si="5"/>
        <v>0.763365820698665</v>
      </c>
      <c r="AD42" s="65">
        <f t="shared" si="6"/>
        <v>739.9</v>
      </c>
      <c r="AE42" s="57">
        <f t="shared" si="7"/>
        <v>34.2546296296296</v>
      </c>
      <c r="AF42" s="66">
        <v>280.79</v>
      </c>
      <c r="AG42" s="57">
        <f t="shared" si="8"/>
        <v>35.6138039103957</v>
      </c>
      <c r="AH42" s="61">
        <f t="shared" si="9"/>
        <v>1.65227194215018</v>
      </c>
      <c r="AI42" s="64">
        <f t="shared" si="10"/>
        <v>0.605227247700312</v>
      </c>
      <c r="AJ42" s="64">
        <f t="shared" si="11"/>
        <v>0.768177793350271</v>
      </c>
      <c r="AK42" s="74">
        <f t="shared" si="12"/>
        <v>2.28604295996557</v>
      </c>
      <c r="AL42" s="61">
        <f t="shared" si="13"/>
        <v>46.4066720873012</v>
      </c>
      <c r="AM42" s="57">
        <f t="shared" si="14"/>
        <v>37919.7377661975</v>
      </c>
      <c r="AN42" s="75">
        <f t="shared" si="15"/>
        <v>6.09e-5</v>
      </c>
      <c r="AO42" s="59">
        <f t="shared" si="16"/>
        <v>2309312.02996143</v>
      </c>
      <c r="AP42" s="64">
        <f t="shared" si="17"/>
        <v>1.06592299607678</v>
      </c>
      <c r="AQ42" s="4" t="str">
        <f t="shared" si="18"/>
        <v>GOOD</v>
      </c>
      <c r="AR42" s="4">
        <v>21.721</v>
      </c>
      <c r="AS42" s="84">
        <v>26.0652</v>
      </c>
      <c r="AT42" s="83">
        <v>1.06592299607678</v>
      </c>
      <c r="AU42" s="83">
        <v>2.28604295996557</v>
      </c>
      <c r="AV42" s="83">
        <v>20.3</v>
      </c>
      <c r="AW42" s="83">
        <v>0.173708920187793</v>
      </c>
      <c r="AX42" s="4">
        <v>26065.2</v>
      </c>
    </row>
    <row r="43" ht="38" spans="1:50">
      <c r="A43" s="4">
        <v>42</v>
      </c>
      <c r="B43" s="19" t="s">
        <v>221</v>
      </c>
      <c r="C43" s="16">
        <v>33.85</v>
      </c>
      <c r="D43" s="17">
        <v>29.76</v>
      </c>
      <c r="E43" s="40">
        <v>321</v>
      </c>
      <c r="F43" s="9">
        <v>4</v>
      </c>
      <c r="G43" s="9" t="s">
        <v>222</v>
      </c>
      <c r="H43" s="9" t="s">
        <v>223</v>
      </c>
      <c r="I43" s="9">
        <v>117.7</v>
      </c>
      <c r="J43" s="9">
        <v>7</v>
      </c>
      <c r="K43" s="9" t="s">
        <v>224</v>
      </c>
      <c r="L43" s="9" t="s">
        <v>225</v>
      </c>
      <c r="M43" s="9">
        <v>27</v>
      </c>
      <c r="N43" s="54">
        <v>0.8</v>
      </c>
      <c r="O43" s="54">
        <v>13.9</v>
      </c>
      <c r="P43" s="54">
        <v>27</v>
      </c>
      <c r="Q43" s="56">
        <f t="shared" si="0"/>
        <v>14.7</v>
      </c>
      <c r="R43" s="56">
        <f t="shared" si="1"/>
        <v>41.7</v>
      </c>
      <c r="S43" s="58">
        <f t="shared" si="2"/>
        <v>40.9</v>
      </c>
      <c r="T43" s="58">
        <f t="shared" si="3"/>
        <v>14.7</v>
      </c>
      <c r="U43" s="9">
        <v>7</v>
      </c>
      <c r="V43" s="62">
        <f t="shared" si="4"/>
        <v>0.845098040014257</v>
      </c>
      <c r="W43" s="9"/>
      <c r="X43" s="9"/>
      <c r="Y43" s="9"/>
      <c r="Z43" s="9">
        <v>117.7</v>
      </c>
      <c r="AA43" s="9">
        <v>35.1</v>
      </c>
      <c r="AB43" s="9">
        <v>7</v>
      </c>
      <c r="AC43" s="69">
        <f t="shared" si="5"/>
        <v>4.25995119453063</v>
      </c>
      <c r="AD43" s="68">
        <f t="shared" si="6"/>
        <v>771.05</v>
      </c>
      <c r="AE43" s="58">
        <f t="shared" si="7"/>
        <v>18.4904076738609</v>
      </c>
      <c r="AF43" s="66">
        <v>190.21</v>
      </c>
      <c r="AG43" s="57">
        <f t="shared" si="8"/>
        <v>52.5734714263183</v>
      </c>
      <c r="AH43" s="61">
        <f t="shared" si="9"/>
        <v>1.62313289597933</v>
      </c>
      <c r="AI43" s="64">
        <f t="shared" si="10"/>
        <v>0.616092497710512</v>
      </c>
      <c r="AJ43" s="64">
        <f t="shared" si="11"/>
        <v>0.761373968554623</v>
      </c>
      <c r="AK43" s="74">
        <f t="shared" si="12"/>
        <v>2.06366976024686</v>
      </c>
      <c r="AL43" s="61">
        <f t="shared" si="13"/>
        <v>84.4040931940964</v>
      </c>
      <c r="AM43" s="57">
        <f t="shared" si="14"/>
        <v>51849.8654316503</v>
      </c>
      <c r="AN43" s="75">
        <f t="shared" si="15"/>
        <v>0.0001227</v>
      </c>
      <c r="AO43" s="59">
        <f t="shared" si="16"/>
        <v>6361978.48846349</v>
      </c>
      <c r="AP43" s="64">
        <f t="shared" si="17"/>
        <v>2.65778524602696</v>
      </c>
      <c r="AQ43" s="4" t="str">
        <f t="shared" si="18"/>
        <v>GOOD</v>
      </c>
      <c r="AR43" s="9">
        <v>43.763</v>
      </c>
      <c r="AS43" s="84">
        <v>52.5156</v>
      </c>
      <c r="AT43" s="83">
        <v>2.65778524602696</v>
      </c>
      <c r="AU43" s="83">
        <v>2.06366976024686</v>
      </c>
      <c r="AV43" s="83">
        <v>40.9</v>
      </c>
      <c r="AW43" s="83">
        <v>0.0594732370433305</v>
      </c>
      <c r="AX43" s="9">
        <v>52515.6</v>
      </c>
    </row>
    <row r="44" ht="37" spans="1:50">
      <c r="A44" s="4">
        <v>43</v>
      </c>
      <c r="B44" s="26" t="s">
        <v>226</v>
      </c>
      <c r="C44" s="16">
        <v>32.16</v>
      </c>
      <c r="D44" s="17">
        <v>29.97</v>
      </c>
      <c r="E44" s="40">
        <v>321</v>
      </c>
      <c r="F44" s="4">
        <v>3</v>
      </c>
      <c r="G44" s="4" t="s">
        <v>57</v>
      </c>
      <c r="H44" s="4" t="s">
        <v>227</v>
      </c>
      <c r="I44" s="35">
        <v>241.7</v>
      </c>
      <c r="J44" s="4">
        <v>37.7</v>
      </c>
      <c r="K44" s="4" t="s">
        <v>228</v>
      </c>
      <c r="L44" s="4" t="s">
        <v>229</v>
      </c>
      <c r="M44" s="4">
        <v>37.7</v>
      </c>
      <c r="N44" s="54">
        <v>2.6</v>
      </c>
      <c r="O44" s="54">
        <v>28.2</v>
      </c>
      <c r="P44" s="54"/>
      <c r="Q44" s="56">
        <f t="shared" si="0"/>
        <v>30.8</v>
      </c>
      <c r="R44" s="56">
        <f t="shared" si="1"/>
        <v>30.8</v>
      </c>
      <c r="S44" s="57">
        <f t="shared" si="2"/>
        <v>28.2</v>
      </c>
      <c r="T44" s="57">
        <f t="shared" si="3"/>
        <v>30.8</v>
      </c>
      <c r="U44" s="4">
        <v>37.7</v>
      </c>
      <c r="V44" s="61">
        <f t="shared" si="4"/>
        <v>1.57634135020579</v>
      </c>
      <c r="W44" s="4"/>
      <c r="X44" s="4"/>
      <c r="Y44" s="4"/>
      <c r="Z44" s="4">
        <v>241.7</v>
      </c>
      <c r="AA44" s="4">
        <v>37.7</v>
      </c>
      <c r="AB44" s="4">
        <v>216.1</v>
      </c>
      <c r="AC44" s="64">
        <f t="shared" si="5"/>
        <v>0.758767747026204</v>
      </c>
      <c r="AD44" s="65">
        <f t="shared" si="6"/>
        <v>1691.56</v>
      </c>
      <c r="AE44" s="57">
        <f t="shared" si="7"/>
        <v>54.9207792207792</v>
      </c>
      <c r="AF44" s="66">
        <v>286.37</v>
      </c>
      <c r="AG44" s="57">
        <f t="shared" si="8"/>
        <v>34.91985892377</v>
      </c>
      <c r="AH44" s="61">
        <f t="shared" si="9"/>
        <v>1.65348653192992</v>
      </c>
      <c r="AI44" s="64">
        <f t="shared" si="10"/>
        <v>0.604782670248193</v>
      </c>
      <c r="AJ44" s="64">
        <f t="shared" si="11"/>
        <v>0.768460086315929</v>
      </c>
      <c r="AK44" s="74">
        <f t="shared" si="12"/>
        <v>2.29583439957613</v>
      </c>
      <c r="AL44" s="61">
        <f t="shared" si="13"/>
        <v>64.7425300680467</v>
      </c>
      <c r="AM44" s="57">
        <f t="shared" si="14"/>
        <v>73203.3629677291</v>
      </c>
      <c r="AN44" s="75">
        <f t="shared" si="15"/>
        <v>8.46e-5</v>
      </c>
      <c r="AO44" s="59">
        <f t="shared" si="16"/>
        <v>6193004.50706989</v>
      </c>
      <c r="AP44" s="64">
        <f t="shared" si="17"/>
        <v>0.88418333203233</v>
      </c>
      <c r="AQ44" s="4" t="str">
        <f t="shared" si="18"/>
        <v>GOOD</v>
      </c>
      <c r="AR44" s="4">
        <v>30.174</v>
      </c>
      <c r="AS44" s="84">
        <v>36.2088</v>
      </c>
      <c r="AT44" s="83">
        <v>0.88418333203233</v>
      </c>
      <c r="AU44" s="83">
        <v>2.29583439957613</v>
      </c>
      <c r="AV44" s="83">
        <v>28.2</v>
      </c>
      <c r="AW44" s="83">
        <v>0.155978485726107</v>
      </c>
      <c r="AX44" s="4">
        <v>36208.8</v>
      </c>
    </row>
    <row r="45" ht="47" spans="1:50">
      <c r="A45" s="4" t="s">
        <v>230</v>
      </c>
      <c r="B45" s="27" t="s">
        <v>231</v>
      </c>
      <c r="C45" s="28">
        <v>34.78</v>
      </c>
      <c r="D45" s="29">
        <v>31.93</v>
      </c>
      <c r="E45" s="45">
        <v>321</v>
      </c>
      <c r="F45" s="46">
        <v>4</v>
      </c>
      <c r="G45" s="4" t="s">
        <v>232</v>
      </c>
      <c r="H45" s="4" t="s">
        <v>233</v>
      </c>
      <c r="I45" s="35">
        <v>1352.3</v>
      </c>
      <c r="J45" s="4">
        <v>230.2</v>
      </c>
      <c r="K45" s="4" t="s">
        <v>234</v>
      </c>
      <c r="L45" s="4" t="s">
        <v>235</v>
      </c>
      <c r="M45" s="4">
        <v>230.2</v>
      </c>
      <c r="N45" s="54">
        <v>1.9</v>
      </c>
      <c r="O45" s="54">
        <v>32.4</v>
      </c>
      <c r="P45" s="54"/>
      <c r="Q45" s="56">
        <f t="shared" si="0"/>
        <v>34.3</v>
      </c>
      <c r="R45" s="56">
        <f t="shared" si="1"/>
        <v>34.3</v>
      </c>
      <c r="S45" s="57">
        <f t="shared" si="2"/>
        <v>32.4</v>
      </c>
      <c r="T45" s="57">
        <f t="shared" si="3"/>
        <v>34.3</v>
      </c>
      <c r="U45" s="51">
        <f t="shared" ref="U45:U108" si="19">M45</f>
        <v>230.2</v>
      </c>
      <c r="V45" s="61">
        <f t="shared" si="4"/>
        <v>2.36210531929377</v>
      </c>
      <c r="W45" s="4"/>
      <c r="X45" s="4"/>
      <c r="Y45" s="51" t="e">
        <f>LOG10(X45)</f>
        <v>#NUM!</v>
      </c>
      <c r="Z45" s="35">
        <v>1325.3</v>
      </c>
      <c r="AA45" s="35">
        <v>230.2</v>
      </c>
      <c r="AB45" s="35">
        <v>940</v>
      </c>
      <c r="AC45" s="64">
        <f t="shared" si="5"/>
        <v>0.142180814035319</v>
      </c>
      <c r="AD45" s="65">
        <f t="shared" si="6"/>
        <v>9976.55</v>
      </c>
      <c r="AE45" s="57">
        <f t="shared" si="7"/>
        <v>290.861516034985</v>
      </c>
      <c r="AF45" s="66">
        <v>189.31</v>
      </c>
      <c r="AG45" s="57">
        <f t="shared" si="8"/>
        <v>52.8234113359041</v>
      </c>
      <c r="AH45" s="61">
        <f t="shared" si="9"/>
        <v>1.62271114772103</v>
      </c>
      <c r="AI45" s="64">
        <f t="shared" si="10"/>
        <v>0.616252622288581</v>
      </c>
      <c r="AJ45" s="64">
        <f t="shared" si="11"/>
        <v>0.761275045968705</v>
      </c>
      <c r="AK45" s="74">
        <f t="shared" si="12"/>
        <v>2.06062066499858</v>
      </c>
      <c r="AL45" s="61">
        <f t="shared" si="13"/>
        <v>66.7641095459541</v>
      </c>
      <c r="AM45" s="57">
        <f t="shared" si="14"/>
        <v>95728.9104011285</v>
      </c>
      <c r="AN45" s="75">
        <f t="shared" si="15"/>
        <v>9.72e-5</v>
      </c>
      <c r="AO45" s="59">
        <f t="shared" si="16"/>
        <v>9304850.09098969</v>
      </c>
      <c r="AP45" s="64">
        <f t="shared" si="17"/>
        <v>0.435442037161611</v>
      </c>
      <c r="AQ45" s="4" t="str">
        <f t="shared" si="18"/>
        <v>WEAK</v>
      </c>
      <c r="AR45" s="4">
        <v>34.668</v>
      </c>
      <c r="AS45" s="84">
        <v>41.6016</v>
      </c>
      <c r="AT45" s="83">
        <v>0.435442037161611</v>
      </c>
      <c r="AU45" s="83">
        <v>2.06062066499858</v>
      </c>
      <c r="AV45" s="83">
        <v>32.4</v>
      </c>
      <c r="AW45" s="83">
        <v>0.170228499593286</v>
      </c>
      <c r="AX45" s="4">
        <v>41601.6</v>
      </c>
    </row>
    <row r="46" spans="1:50">
      <c r="A46" s="4">
        <v>45</v>
      </c>
      <c r="B46" s="30" t="s">
        <v>236</v>
      </c>
      <c r="C46" s="28">
        <v>34.55</v>
      </c>
      <c r="D46" s="29">
        <v>30.25</v>
      </c>
      <c r="E46" s="47">
        <v>257</v>
      </c>
      <c r="F46" s="46">
        <v>3</v>
      </c>
      <c r="G46" s="4" t="s">
        <v>57</v>
      </c>
      <c r="H46" s="4" t="s">
        <v>237</v>
      </c>
      <c r="I46" s="35">
        <v>248</v>
      </c>
      <c r="J46" s="4">
        <v>46.3</v>
      </c>
      <c r="K46" s="4" t="s">
        <v>238</v>
      </c>
      <c r="L46" s="4" t="s">
        <v>239</v>
      </c>
      <c r="M46" s="4">
        <v>46.3</v>
      </c>
      <c r="N46" s="54">
        <v>1.4</v>
      </c>
      <c r="O46" s="54">
        <v>24.8</v>
      </c>
      <c r="P46" s="54"/>
      <c r="Q46" s="56">
        <f t="shared" si="0"/>
        <v>26.2</v>
      </c>
      <c r="R46" s="56">
        <f t="shared" si="1"/>
        <v>26.2</v>
      </c>
      <c r="S46" s="57">
        <f t="shared" si="2"/>
        <v>24.8</v>
      </c>
      <c r="T46" s="57">
        <f t="shared" si="3"/>
        <v>26.2</v>
      </c>
      <c r="U46" s="51">
        <f t="shared" si="19"/>
        <v>46.3</v>
      </c>
      <c r="V46" s="61">
        <f t="shared" si="4"/>
        <v>1.66558099101795</v>
      </c>
      <c r="W46" s="4"/>
      <c r="X46" s="4"/>
      <c r="Y46" s="51"/>
      <c r="Z46" s="4">
        <v>248</v>
      </c>
      <c r="AA46" s="4">
        <v>46.3</v>
      </c>
      <c r="AB46" s="4">
        <v>274.8</v>
      </c>
      <c r="AC46" s="64">
        <f t="shared" si="5"/>
        <v>0.5412823103184</v>
      </c>
      <c r="AD46" s="65">
        <f t="shared" si="6"/>
        <v>1495.44</v>
      </c>
      <c r="AE46" s="57">
        <f t="shared" si="7"/>
        <v>57.0778625954199</v>
      </c>
      <c r="AF46" s="66">
        <v>214</v>
      </c>
      <c r="AG46" s="57">
        <f t="shared" si="8"/>
        <v>46.7289719626168</v>
      </c>
      <c r="AH46" s="61">
        <f t="shared" si="9"/>
        <v>1.63305777777778</v>
      </c>
      <c r="AI46" s="64">
        <f t="shared" si="10"/>
        <v>0.61234820568368</v>
      </c>
      <c r="AJ46" s="64">
        <f t="shared" si="11"/>
        <v>0.763698186874187</v>
      </c>
      <c r="AK46" s="74">
        <f t="shared" si="12"/>
        <v>2.13678293428456</v>
      </c>
      <c r="AL46" s="61">
        <f t="shared" si="13"/>
        <v>52.9922167702572</v>
      </c>
      <c r="AM46" s="57">
        <f t="shared" si="14"/>
        <v>56264.7796443803</v>
      </c>
      <c r="AN46" s="75">
        <f t="shared" si="15"/>
        <v>7.44e-5</v>
      </c>
      <c r="AO46" s="59">
        <f t="shared" si="16"/>
        <v>4186099.60554189</v>
      </c>
      <c r="AP46" s="64">
        <f t="shared" si="17"/>
        <v>0.90600318936826</v>
      </c>
      <c r="AQ46" s="4" t="str">
        <f t="shared" si="18"/>
        <v>MODERATE</v>
      </c>
      <c r="AR46" s="4">
        <v>26.536</v>
      </c>
      <c r="AS46" s="84">
        <v>31.8432</v>
      </c>
      <c r="AT46" s="83">
        <v>0.90600318936826</v>
      </c>
      <c r="AU46" s="83">
        <v>2.13678293428456</v>
      </c>
      <c r="AV46" s="83">
        <v>24.8</v>
      </c>
      <c r="AW46" s="83">
        <v>0.186693548387097</v>
      </c>
      <c r="AX46" s="4">
        <v>31843.2</v>
      </c>
    </row>
    <row r="47" ht="24" spans="1:50">
      <c r="A47" s="4">
        <v>46</v>
      </c>
      <c r="B47" s="31" t="s">
        <v>240</v>
      </c>
      <c r="C47" s="28">
        <v>32.26</v>
      </c>
      <c r="D47" s="29">
        <v>31.94</v>
      </c>
      <c r="E47" s="48">
        <v>308</v>
      </c>
      <c r="F47" s="46">
        <v>3</v>
      </c>
      <c r="G47" s="4" t="s">
        <v>57</v>
      </c>
      <c r="H47" s="4" t="s">
        <v>241</v>
      </c>
      <c r="I47" s="35">
        <v>360.7</v>
      </c>
      <c r="J47" s="4">
        <v>43</v>
      </c>
      <c r="K47" s="4" t="s">
        <v>242</v>
      </c>
      <c r="L47" s="4" t="s">
        <v>243</v>
      </c>
      <c r="M47" s="4">
        <v>43</v>
      </c>
      <c r="N47" s="54">
        <v>1.7</v>
      </c>
      <c r="O47" s="54">
        <v>11.6</v>
      </c>
      <c r="P47" s="54"/>
      <c r="Q47" s="56">
        <f t="shared" si="0"/>
        <v>13.3</v>
      </c>
      <c r="R47" s="56">
        <f t="shared" si="1"/>
        <v>13.3</v>
      </c>
      <c r="S47" s="57">
        <f t="shared" si="2"/>
        <v>11.6</v>
      </c>
      <c r="T47" s="57">
        <f t="shared" si="3"/>
        <v>13.3</v>
      </c>
      <c r="U47" s="51">
        <f t="shared" si="19"/>
        <v>43</v>
      </c>
      <c r="V47" s="61">
        <f t="shared" si="4"/>
        <v>1.63346845557959</v>
      </c>
      <c r="W47" s="4"/>
      <c r="X47" s="4"/>
      <c r="Y47" s="51"/>
      <c r="Z47" s="4">
        <v>360.7</v>
      </c>
      <c r="AA47" s="4">
        <v>43</v>
      </c>
      <c r="AB47" s="4">
        <v>79.35</v>
      </c>
      <c r="AC47" s="64">
        <f t="shared" si="5"/>
        <v>0.274480499803354</v>
      </c>
      <c r="AD47" s="65">
        <f t="shared" si="6"/>
        <v>1111.99</v>
      </c>
      <c r="AE47" s="57">
        <f t="shared" si="7"/>
        <v>83.6082706766917</v>
      </c>
      <c r="AF47" s="66">
        <v>196.37</v>
      </c>
      <c r="AG47" s="57">
        <f t="shared" si="8"/>
        <v>50.9242756021796</v>
      </c>
      <c r="AH47" s="61">
        <f t="shared" si="9"/>
        <v>1.62592125186864</v>
      </c>
      <c r="AI47" s="64">
        <f t="shared" si="10"/>
        <v>0.615035936611763</v>
      </c>
      <c r="AJ47" s="64">
        <f t="shared" si="11"/>
        <v>0.762027664446415</v>
      </c>
      <c r="AK47" s="74">
        <f t="shared" si="12"/>
        <v>2.0839460015569</v>
      </c>
      <c r="AL47" s="61">
        <f t="shared" si="13"/>
        <v>24.17377361806</v>
      </c>
      <c r="AM47" s="57">
        <f t="shared" si="14"/>
        <v>12282.823684312</v>
      </c>
      <c r="AN47" s="75">
        <f t="shared" si="15"/>
        <v>3.48e-5</v>
      </c>
      <c r="AO47" s="59">
        <f t="shared" si="16"/>
        <v>427442.264214056</v>
      </c>
      <c r="AP47" s="64">
        <f t="shared" si="17"/>
        <v>1.02132447252174</v>
      </c>
      <c r="AQ47" s="4" t="str">
        <f t="shared" si="18"/>
        <v>MODERATE</v>
      </c>
      <c r="AR47" s="4">
        <v>12.412</v>
      </c>
      <c r="AS47" s="84">
        <v>14.8944</v>
      </c>
      <c r="AT47" s="83">
        <v>1.02132447252174</v>
      </c>
      <c r="AU47" s="83">
        <v>2.0839460015569</v>
      </c>
      <c r="AV47" s="83">
        <v>11.6</v>
      </c>
      <c r="AW47" s="83">
        <v>0.119212642084835</v>
      </c>
      <c r="AX47" s="4">
        <v>14894.4</v>
      </c>
    </row>
    <row r="48" spans="1:50">
      <c r="A48" s="4">
        <v>47</v>
      </c>
      <c r="B48" s="32" t="s">
        <v>244</v>
      </c>
      <c r="C48" s="28">
        <v>33.69</v>
      </c>
      <c r="D48" s="29">
        <v>32.61</v>
      </c>
      <c r="E48" s="47">
        <v>310</v>
      </c>
      <c r="F48" s="46">
        <v>4</v>
      </c>
      <c r="G48" s="4" t="s">
        <v>245</v>
      </c>
      <c r="H48" s="4" t="s">
        <v>246</v>
      </c>
      <c r="I48" s="35">
        <v>336.3</v>
      </c>
      <c r="J48" s="4">
        <v>255.3</v>
      </c>
      <c r="K48" s="4" t="s">
        <v>247</v>
      </c>
      <c r="L48" s="4" t="s">
        <v>248</v>
      </c>
      <c r="M48" s="4">
        <v>255.3</v>
      </c>
      <c r="N48" s="54">
        <v>1.2</v>
      </c>
      <c r="O48" s="54">
        <v>22.4</v>
      </c>
      <c r="P48" s="54">
        <v>9</v>
      </c>
      <c r="Q48" s="56">
        <f t="shared" si="0"/>
        <v>23.6</v>
      </c>
      <c r="R48" s="56">
        <f t="shared" si="1"/>
        <v>32.6</v>
      </c>
      <c r="S48" s="57">
        <f t="shared" si="2"/>
        <v>31.4</v>
      </c>
      <c r="T48" s="57">
        <f t="shared" si="3"/>
        <v>23.6</v>
      </c>
      <c r="U48" s="51">
        <f t="shared" si="19"/>
        <v>255.3</v>
      </c>
      <c r="V48" s="61">
        <f t="shared" si="4"/>
        <v>2.40705081480425</v>
      </c>
      <c r="W48" s="4"/>
      <c r="X48" s="4"/>
      <c r="Y48" s="51"/>
      <c r="Z48" s="4">
        <v>336.3</v>
      </c>
      <c r="AA48" s="4">
        <v>255.3</v>
      </c>
      <c r="AB48" s="4">
        <v>1185.3</v>
      </c>
      <c r="AC48" s="70">
        <f t="shared" si="5"/>
        <v>0.0989011708940973</v>
      </c>
      <c r="AD48" s="65">
        <f t="shared" si="6"/>
        <v>16789.98</v>
      </c>
      <c r="AE48" s="57">
        <f t="shared" si="7"/>
        <v>515.030061349693</v>
      </c>
      <c r="AF48" s="66">
        <v>187.63</v>
      </c>
      <c r="AG48" s="57">
        <f t="shared" si="8"/>
        <v>53.2963811757182</v>
      </c>
      <c r="AH48" s="61">
        <f t="shared" si="9"/>
        <v>1.62191365856114</v>
      </c>
      <c r="AI48" s="64">
        <f t="shared" si="10"/>
        <v>0.616555631504537</v>
      </c>
      <c r="AJ48" s="64">
        <f t="shared" si="11"/>
        <v>0.761087956847007</v>
      </c>
      <c r="AK48" s="74">
        <f t="shared" si="12"/>
        <v>2.05486777509862</v>
      </c>
      <c r="AL48" s="61">
        <f t="shared" si="13"/>
        <v>64.5228481380966</v>
      </c>
      <c r="AM48" s="57">
        <f t="shared" si="14"/>
        <v>64124.5037889671</v>
      </c>
      <c r="AN48" s="75">
        <f t="shared" si="15"/>
        <v>9.42e-5</v>
      </c>
      <c r="AO48" s="59">
        <f t="shared" si="16"/>
        <v>6040528.2569207</v>
      </c>
      <c r="AP48" s="64">
        <f t="shared" si="17"/>
        <v>0.224234549846534</v>
      </c>
      <c r="AQ48" s="4" t="str">
        <f t="shared" si="18"/>
        <v>POOR</v>
      </c>
      <c r="AR48" s="4">
        <v>33.598</v>
      </c>
      <c r="AS48" s="84">
        <v>40.3176</v>
      </c>
      <c r="AT48" s="83">
        <v>0.224234549846534</v>
      </c>
      <c r="AU48" s="83">
        <v>2.05486777509862</v>
      </c>
      <c r="AV48" s="83">
        <v>31.4</v>
      </c>
      <c r="AW48" s="83">
        <v>0.75914362176628</v>
      </c>
      <c r="AX48" s="4">
        <v>40317.6</v>
      </c>
    </row>
    <row r="49" ht="24" spans="1:50">
      <c r="A49" s="4">
        <v>48</v>
      </c>
      <c r="B49" s="30" t="s">
        <v>249</v>
      </c>
      <c r="C49" s="28">
        <v>32.69</v>
      </c>
      <c r="D49" s="29">
        <v>32.18</v>
      </c>
      <c r="E49" s="47">
        <v>310</v>
      </c>
      <c r="F49" s="46">
        <v>3</v>
      </c>
      <c r="G49" s="4" t="s">
        <v>250</v>
      </c>
      <c r="H49" s="4" t="s">
        <v>251</v>
      </c>
      <c r="I49" s="35">
        <v>212.6</v>
      </c>
      <c r="J49" s="4">
        <v>82.8</v>
      </c>
      <c r="K49" s="4" t="s">
        <v>252</v>
      </c>
      <c r="L49" s="4" t="s">
        <v>253</v>
      </c>
      <c r="M49" s="4">
        <v>82.8</v>
      </c>
      <c r="N49" s="54">
        <v>1.7</v>
      </c>
      <c r="O49" s="54">
        <v>10</v>
      </c>
      <c r="P49" s="54"/>
      <c r="Q49" s="56">
        <f t="shared" si="0"/>
        <v>11.7</v>
      </c>
      <c r="R49" s="56">
        <f t="shared" si="1"/>
        <v>11.7</v>
      </c>
      <c r="S49" s="57">
        <f t="shared" si="2"/>
        <v>10</v>
      </c>
      <c r="T49" s="57">
        <f t="shared" si="3"/>
        <v>11.7</v>
      </c>
      <c r="U49" s="51">
        <f t="shared" si="19"/>
        <v>82.8</v>
      </c>
      <c r="V49" s="61">
        <f t="shared" si="4"/>
        <v>1.91803033678488</v>
      </c>
      <c r="W49" s="4"/>
      <c r="X49" s="4"/>
      <c r="Y49" s="51"/>
      <c r="Z49" s="4">
        <v>212.6</v>
      </c>
      <c r="AA49" s="4">
        <v>82.8</v>
      </c>
      <c r="AB49" s="4">
        <v>183.9</v>
      </c>
      <c r="AC49" s="64">
        <f t="shared" si="5"/>
        <v>0.128769183924814</v>
      </c>
      <c r="AD49" s="65">
        <f t="shared" si="6"/>
        <v>1189.42</v>
      </c>
      <c r="AE49" s="57">
        <f t="shared" si="7"/>
        <v>101.659829059829</v>
      </c>
      <c r="AF49" s="66">
        <v>195.62</v>
      </c>
      <c r="AG49" s="57">
        <f t="shared" si="8"/>
        <v>51.1195174317554</v>
      </c>
      <c r="AH49" s="61">
        <f t="shared" si="9"/>
        <v>1.6255906495015</v>
      </c>
      <c r="AI49" s="64">
        <f t="shared" si="10"/>
        <v>0.61516101873904</v>
      </c>
      <c r="AJ49" s="64">
        <f t="shared" si="11"/>
        <v>0.761950188075099</v>
      </c>
      <c r="AK49" s="74">
        <f t="shared" si="12"/>
        <v>2.08153124512067</v>
      </c>
      <c r="AL49" s="61">
        <f t="shared" si="13"/>
        <v>20.8153124512067</v>
      </c>
      <c r="AM49" s="57">
        <f t="shared" si="14"/>
        <v>9127.21081540459</v>
      </c>
      <c r="AN49" s="75">
        <f t="shared" si="15"/>
        <v>3e-5</v>
      </c>
      <c r="AO49" s="59">
        <f t="shared" si="16"/>
        <v>273816.324462138</v>
      </c>
      <c r="AP49" s="64">
        <f t="shared" si="17"/>
        <v>0.613951295999472</v>
      </c>
      <c r="AQ49" s="4" t="str">
        <f t="shared" si="18"/>
        <v>WEAK</v>
      </c>
      <c r="AR49" s="4">
        <v>10.7</v>
      </c>
      <c r="AS49" s="84">
        <v>12.84</v>
      </c>
      <c r="AT49" s="83">
        <v>0.613951295999472</v>
      </c>
      <c r="AU49" s="83">
        <v>2.08153124512067</v>
      </c>
      <c r="AV49" s="83">
        <v>10</v>
      </c>
      <c r="AW49" s="83">
        <v>0.389463781749765</v>
      </c>
      <c r="AX49" s="4">
        <v>12840</v>
      </c>
    </row>
    <row r="50" ht="35" spans="1:50">
      <c r="A50" s="4">
        <v>49</v>
      </c>
      <c r="B50" s="30" t="s">
        <v>254</v>
      </c>
      <c r="C50" s="28">
        <v>32.47</v>
      </c>
      <c r="D50" s="29">
        <v>31.56</v>
      </c>
      <c r="E50" s="47">
        <v>351</v>
      </c>
      <c r="F50" s="46">
        <v>3</v>
      </c>
      <c r="G50" s="4" t="s">
        <v>255</v>
      </c>
      <c r="H50" s="4" t="s">
        <v>256</v>
      </c>
      <c r="I50" s="35">
        <v>122.7</v>
      </c>
      <c r="J50" s="4">
        <v>68.8</v>
      </c>
      <c r="K50" s="4" t="s">
        <v>257</v>
      </c>
      <c r="L50" s="4" t="s">
        <v>258</v>
      </c>
      <c r="M50" s="4">
        <v>68.8</v>
      </c>
      <c r="N50" s="54">
        <v>1.1</v>
      </c>
      <c r="O50" s="54">
        <v>11.3</v>
      </c>
      <c r="P50" s="54"/>
      <c r="Q50" s="56">
        <f t="shared" si="0"/>
        <v>12.4</v>
      </c>
      <c r="R50" s="56">
        <f t="shared" si="1"/>
        <v>12.4</v>
      </c>
      <c r="S50" s="57">
        <f t="shared" si="2"/>
        <v>11.3</v>
      </c>
      <c r="T50" s="57">
        <f t="shared" si="3"/>
        <v>12.4</v>
      </c>
      <c r="U50" s="51">
        <f t="shared" si="19"/>
        <v>68.8</v>
      </c>
      <c r="V50" s="61">
        <f t="shared" si="4"/>
        <v>1.83758843823551</v>
      </c>
      <c r="W50" s="4"/>
      <c r="X50" s="4"/>
      <c r="Y50" s="51"/>
      <c r="Z50" s="4">
        <v>122.7</v>
      </c>
      <c r="AA50" s="4">
        <v>68.8</v>
      </c>
      <c r="AB50" s="4">
        <v>755.7</v>
      </c>
      <c r="AC50" s="64">
        <f t="shared" si="5"/>
        <v>0.173209141221736</v>
      </c>
      <c r="AD50" s="65">
        <f t="shared" si="6"/>
        <v>912.41</v>
      </c>
      <c r="AE50" s="57">
        <f t="shared" si="7"/>
        <v>73.5814516129032</v>
      </c>
      <c r="AF50" s="66">
        <v>163.84</v>
      </c>
      <c r="AG50" s="57">
        <f t="shared" si="8"/>
        <v>61.03515625</v>
      </c>
      <c r="AH50" s="61">
        <f t="shared" si="9"/>
        <v>1.60897552047586</v>
      </c>
      <c r="AI50" s="64">
        <f t="shared" si="10"/>
        <v>0.621513495559115</v>
      </c>
      <c r="AJ50" s="64">
        <f t="shared" si="11"/>
        <v>0.758046248230057</v>
      </c>
      <c r="AK50" s="74">
        <f t="shared" si="12"/>
        <v>1.96381018691003</v>
      </c>
      <c r="AL50" s="61">
        <f t="shared" si="13"/>
        <v>22.1910551120834</v>
      </c>
      <c r="AM50" s="57">
        <f t="shared" si="14"/>
        <v>11594.8221307243</v>
      </c>
      <c r="AN50" s="75">
        <f t="shared" si="15"/>
        <v>3.39e-5</v>
      </c>
      <c r="AO50" s="59">
        <f t="shared" si="16"/>
        <v>393064.470231553</v>
      </c>
      <c r="AP50" s="64">
        <f t="shared" si="17"/>
        <v>0.624263456174746</v>
      </c>
      <c r="AQ50" s="4" t="str">
        <f t="shared" si="18"/>
        <v>WEAK</v>
      </c>
      <c r="AR50" s="4">
        <v>12.091</v>
      </c>
      <c r="AS50" s="84">
        <v>14.5092</v>
      </c>
      <c r="AT50" s="83">
        <v>0.624263456174746</v>
      </c>
      <c r="AU50" s="83">
        <v>1.96381018691003</v>
      </c>
      <c r="AV50" s="83">
        <v>11.3</v>
      </c>
      <c r="AW50" s="83">
        <v>0.560717196414018</v>
      </c>
      <c r="AX50" s="4">
        <v>14509.2</v>
      </c>
    </row>
    <row r="51" ht="47" spans="1:50">
      <c r="A51" s="4">
        <v>50</v>
      </c>
      <c r="B51" s="30" t="s">
        <v>259</v>
      </c>
      <c r="C51" s="28">
        <v>34.08</v>
      </c>
      <c r="D51" s="29">
        <v>31.55</v>
      </c>
      <c r="E51" s="47">
        <v>278</v>
      </c>
      <c r="F51" s="46">
        <v>3</v>
      </c>
      <c r="G51" s="4" t="s">
        <v>57</v>
      </c>
      <c r="H51" s="4" t="s">
        <v>260</v>
      </c>
      <c r="I51" s="35">
        <v>389.1</v>
      </c>
      <c r="J51" s="4">
        <v>63.6</v>
      </c>
      <c r="K51" s="4" t="s">
        <v>261</v>
      </c>
      <c r="L51" s="4" t="s">
        <v>262</v>
      </c>
      <c r="M51" s="4">
        <v>63.6</v>
      </c>
      <c r="N51" s="54">
        <v>1.5</v>
      </c>
      <c r="O51" s="54">
        <v>12.9</v>
      </c>
      <c r="P51" s="54"/>
      <c r="Q51" s="56">
        <f t="shared" si="0"/>
        <v>14.4</v>
      </c>
      <c r="R51" s="56">
        <f t="shared" si="1"/>
        <v>14.4</v>
      </c>
      <c r="S51" s="57">
        <f t="shared" si="2"/>
        <v>12.9</v>
      </c>
      <c r="T51" s="57">
        <f t="shared" si="3"/>
        <v>14.4</v>
      </c>
      <c r="U51" s="51">
        <f t="shared" si="19"/>
        <v>63.6</v>
      </c>
      <c r="V51" s="61">
        <f t="shared" si="4"/>
        <v>1.80345711564841</v>
      </c>
      <c r="W51" s="4"/>
      <c r="X51" s="4"/>
      <c r="Y51" s="51"/>
      <c r="Z51" s="4">
        <v>389.1</v>
      </c>
      <c r="AA51" s="4">
        <v>63.6</v>
      </c>
      <c r="AB51" s="4">
        <v>466.6</v>
      </c>
      <c r="AC51" s="64">
        <f t="shared" si="5"/>
        <v>0.206685238794897</v>
      </c>
      <c r="AD51" s="65">
        <f t="shared" si="6"/>
        <v>1404.09</v>
      </c>
      <c r="AE51" s="57">
        <f t="shared" si="7"/>
        <v>97.50625</v>
      </c>
      <c r="AF51" s="66">
        <v>167.89</v>
      </c>
      <c r="AG51" s="57">
        <f t="shared" si="8"/>
        <v>59.5628089820716</v>
      </c>
      <c r="AH51" s="61">
        <f t="shared" si="9"/>
        <v>1.61142115266365</v>
      </c>
      <c r="AI51" s="64">
        <f t="shared" si="10"/>
        <v>0.620570232894746</v>
      </c>
      <c r="AJ51" s="64">
        <f t="shared" si="11"/>
        <v>0.758622142125269</v>
      </c>
      <c r="AK51" s="74">
        <f t="shared" si="12"/>
        <v>1.98069876735696</v>
      </c>
      <c r="AL51" s="61">
        <f t="shared" si="13"/>
        <v>25.5510140989048</v>
      </c>
      <c r="AM51" s="57">
        <f t="shared" si="14"/>
        <v>15122.2507895103</v>
      </c>
      <c r="AN51" s="75">
        <f t="shared" si="15"/>
        <v>3.87e-5</v>
      </c>
      <c r="AO51" s="59">
        <f t="shared" si="16"/>
        <v>585231.105554049</v>
      </c>
      <c r="AP51" s="64">
        <f t="shared" si="17"/>
        <v>0.885123575950226</v>
      </c>
      <c r="AQ51" s="4" t="str">
        <f t="shared" si="18"/>
        <v>MODERATE</v>
      </c>
      <c r="AR51" s="4">
        <v>13.803</v>
      </c>
      <c r="AS51" s="84">
        <v>16.5636</v>
      </c>
      <c r="AT51" s="83">
        <v>0.885123575950226</v>
      </c>
      <c r="AU51" s="83">
        <v>1.98069876735696</v>
      </c>
      <c r="AV51" s="83">
        <v>12.9</v>
      </c>
      <c r="AW51" s="83">
        <v>0.163454124903624</v>
      </c>
      <c r="AX51" s="4">
        <v>16563.6</v>
      </c>
    </row>
    <row r="52" ht="47" spans="1:50">
      <c r="A52" s="4">
        <v>51</v>
      </c>
      <c r="B52" s="30" t="s">
        <v>263</v>
      </c>
      <c r="C52" s="28">
        <v>33.37</v>
      </c>
      <c r="D52" s="29">
        <v>31.42</v>
      </c>
      <c r="E52" s="47">
        <v>294</v>
      </c>
      <c r="F52" s="46">
        <v>3</v>
      </c>
      <c r="G52" s="4" t="s">
        <v>57</v>
      </c>
      <c r="H52" s="4" t="s">
        <v>264</v>
      </c>
      <c r="I52" s="35">
        <v>118.8</v>
      </c>
      <c r="J52" s="4">
        <v>14.1</v>
      </c>
      <c r="K52" s="4" t="s">
        <v>265</v>
      </c>
      <c r="L52" s="4" t="s">
        <v>266</v>
      </c>
      <c r="M52" s="4">
        <v>14.1</v>
      </c>
      <c r="N52" s="54">
        <v>8</v>
      </c>
      <c r="O52" s="54">
        <v>27.8</v>
      </c>
      <c r="P52" s="54"/>
      <c r="Q52" s="56">
        <f t="shared" si="0"/>
        <v>35.8</v>
      </c>
      <c r="R52" s="56">
        <f t="shared" si="1"/>
        <v>35.8</v>
      </c>
      <c r="S52" s="57">
        <f t="shared" si="2"/>
        <v>27.8</v>
      </c>
      <c r="T52" s="57">
        <f t="shared" si="3"/>
        <v>35.8</v>
      </c>
      <c r="U52" s="51">
        <f t="shared" si="19"/>
        <v>14.1</v>
      </c>
      <c r="V52" s="61">
        <f t="shared" si="4"/>
        <v>1.14921911265538</v>
      </c>
      <c r="W52" s="4"/>
      <c r="X52" s="4"/>
      <c r="Y52" s="51"/>
      <c r="Z52" s="4">
        <v>118.8</v>
      </c>
      <c r="AA52" s="4">
        <v>14.1</v>
      </c>
      <c r="AB52" s="4">
        <v>442.2</v>
      </c>
      <c r="AC52" s="64">
        <f t="shared" si="5"/>
        <v>2.03897127301383</v>
      </c>
      <c r="AD52" s="65">
        <f t="shared" si="6"/>
        <v>1342.38</v>
      </c>
      <c r="AE52" s="57">
        <f t="shared" si="7"/>
        <v>37.4966480446927</v>
      </c>
      <c r="AF52" s="66">
        <v>189.63</v>
      </c>
      <c r="AG52" s="57">
        <f t="shared" si="8"/>
        <v>52.734272003375</v>
      </c>
      <c r="AH52" s="61">
        <f t="shared" si="9"/>
        <v>1.62286153616109</v>
      </c>
      <c r="AI52" s="64">
        <f t="shared" si="10"/>
        <v>0.616195514970129</v>
      </c>
      <c r="AJ52" s="64">
        <f t="shared" si="11"/>
        <v>0.761310321598111</v>
      </c>
      <c r="AK52" s="74">
        <f t="shared" si="12"/>
        <v>2.06170738883952</v>
      </c>
      <c r="AL52" s="61">
        <f t="shared" si="13"/>
        <v>57.3154654097386</v>
      </c>
      <c r="AM52" s="57">
        <f t="shared" si="14"/>
        <v>70479.4994211155</v>
      </c>
      <c r="AN52" s="75">
        <f t="shared" si="15"/>
        <v>8.34e-5</v>
      </c>
      <c r="AO52" s="59">
        <f t="shared" si="16"/>
        <v>5877990.25172103</v>
      </c>
      <c r="AP52" s="64">
        <f t="shared" si="17"/>
        <v>1.81552419772911</v>
      </c>
      <c r="AQ52" s="4" t="str">
        <f t="shared" si="18"/>
        <v>GOOD</v>
      </c>
      <c r="AR52" s="4">
        <v>29.746</v>
      </c>
      <c r="AS52" s="84">
        <v>35.6952</v>
      </c>
      <c r="AT52" s="83">
        <v>1.81552419772911</v>
      </c>
      <c r="AU52" s="83">
        <v>2.06170738883952</v>
      </c>
      <c r="AV52" s="83">
        <v>27.8</v>
      </c>
      <c r="AW52" s="83">
        <v>0.118686868686869</v>
      </c>
      <c r="AX52" s="4">
        <v>35695.2</v>
      </c>
    </row>
    <row r="53" ht="35" spans="1:50">
      <c r="A53" s="4">
        <v>52</v>
      </c>
      <c r="B53" s="30" t="s">
        <v>267</v>
      </c>
      <c r="C53" s="28">
        <v>35.04</v>
      </c>
      <c r="D53" s="29">
        <v>31.89</v>
      </c>
      <c r="E53" s="47">
        <v>335</v>
      </c>
      <c r="F53" s="46">
        <v>3</v>
      </c>
      <c r="G53" s="4" t="s">
        <v>57</v>
      </c>
      <c r="H53" s="4" t="s">
        <v>268</v>
      </c>
      <c r="I53" s="35">
        <v>154</v>
      </c>
      <c r="J53" s="4">
        <v>101.6</v>
      </c>
      <c r="K53" s="4" t="s">
        <v>269</v>
      </c>
      <c r="L53" s="4" t="s">
        <v>270</v>
      </c>
      <c r="M53" s="4">
        <v>101.6</v>
      </c>
      <c r="N53" s="54">
        <v>1</v>
      </c>
      <c r="O53" s="54">
        <v>17.2</v>
      </c>
      <c r="P53" s="54"/>
      <c r="Q53" s="56">
        <f t="shared" si="0"/>
        <v>18.2</v>
      </c>
      <c r="R53" s="56">
        <f t="shared" si="1"/>
        <v>18.2</v>
      </c>
      <c r="S53" s="57">
        <f t="shared" si="2"/>
        <v>17.2</v>
      </c>
      <c r="T53" s="57">
        <f t="shared" si="3"/>
        <v>18.2</v>
      </c>
      <c r="U53" s="51">
        <f t="shared" si="19"/>
        <v>101.6</v>
      </c>
      <c r="V53" s="61">
        <f t="shared" si="4"/>
        <v>2.0068937079479</v>
      </c>
      <c r="W53" s="4"/>
      <c r="X53" s="4"/>
      <c r="Y53" s="51"/>
      <c r="Z53" s="4">
        <v>154</v>
      </c>
      <c r="AA53" s="4">
        <v>101.6</v>
      </c>
      <c r="AB53" s="4">
        <v>358.3</v>
      </c>
      <c r="AC53" s="64">
        <f t="shared" si="5"/>
        <v>0.175784845076184</v>
      </c>
      <c r="AD53" s="65">
        <f t="shared" si="6"/>
        <v>1901.52</v>
      </c>
      <c r="AE53" s="57">
        <f t="shared" si="7"/>
        <v>104.479120879121</v>
      </c>
      <c r="AF53" s="66">
        <v>128.54</v>
      </c>
      <c r="AG53" s="57">
        <f t="shared" si="8"/>
        <v>77.7967947720554</v>
      </c>
      <c r="AH53" s="61">
        <f t="shared" si="9"/>
        <v>1.58164812956858</v>
      </c>
      <c r="AI53" s="64">
        <f t="shared" si="10"/>
        <v>0.632251877838824</v>
      </c>
      <c r="AJ53" s="64">
        <f t="shared" si="11"/>
        <v>0.751581221152298</v>
      </c>
      <c r="AK53" s="74">
        <f t="shared" si="12"/>
        <v>1.78482842324309</v>
      </c>
      <c r="AL53" s="61">
        <f t="shared" si="13"/>
        <v>30.6990488797812</v>
      </c>
      <c r="AM53" s="57">
        <f t="shared" si="14"/>
        <v>26634.4857108345</v>
      </c>
      <c r="AN53" s="75">
        <f t="shared" si="15"/>
        <v>5.16e-5</v>
      </c>
      <c r="AO53" s="59">
        <f t="shared" si="16"/>
        <v>1374339.46267906</v>
      </c>
      <c r="AP53" s="64">
        <f t="shared" si="17"/>
        <v>0.510433631288721</v>
      </c>
      <c r="AQ53" s="4" t="str">
        <f t="shared" si="18"/>
        <v>WEAK</v>
      </c>
      <c r="AR53" s="4">
        <v>18.404</v>
      </c>
      <c r="AS53" s="84">
        <v>22.0848</v>
      </c>
      <c r="AT53" s="83">
        <v>0.510433631288721</v>
      </c>
      <c r="AU53" s="83">
        <v>1.78482842324309</v>
      </c>
      <c r="AV53" s="83">
        <v>17.2</v>
      </c>
      <c r="AW53" s="83">
        <v>0.65974025974026</v>
      </c>
      <c r="AX53" s="4">
        <v>22084.8</v>
      </c>
    </row>
    <row r="54" ht="35" spans="1:50">
      <c r="A54" s="4">
        <v>53</v>
      </c>
      <c r="B54" s="31" t="s">
        <v>271</v>
      </c>
      <c r="C54" s="28">
        <v>32.19</v>
      </c>
      <c r="D54" s="29">
        <v>31.84</v>
      </c>
      <c r="E54" s="48">
        <v>293</v>
      </c>
      <c r="F54" s="46">
        <v>3</v>
      </c>
      <c r="G54" s="4" t="s">
        <v>57</v>
      </c>
      <c r="H54" s="4" t="s">
        <v>272</v>
      </c>
      <c r="I54" s="35">
        <v>633.9</v>
      </c>
      <c r="J54" s="4">
        <v>45.8</v>
      </c>
      <c r="K54" s="4" t="s">
        <v>273</v>
      </c>
      <c r="L54" s="4" t="s">
        <v>274</v>
      </c>
      <c r="M54" s="4">
        <v>45.8</v>
      </c>
      <c r="N54" s="54">
        <v>2</v>
      </c>
      <c r="O54" s="54">
        <v>10</v>
      </c>
      <c r="P54" s="54"/>
      <c r="Q54" s="56">
        <f t="shared" si="0"/>
        <v>12</v>
      </c>
      <c r="R54" s="56">
        <f t="shared" si="1"/>
        <v>12</v>
      </c>
      <c r="S54" s="57">
        <f t="shared" si="2"/>
        <v>10</v>
      </c>
      <c r="T54" s="57">
        <f t="shared" si="3"/>
        <v>12</v>
      </c>
      <c r="U54" s="51">
        <f t="shared" si="19"/>
        <v>45.8</v>
      </c>
      <c r="V54" s="61">
        <f t="shared" si="4"/>
        <v>1.66086547800387</v>
      </c>
      <c r="W54" s="4"/>
      <c r="X54" s="4"/>
      <c r="Y54" s="51"/>
      <c r="Z54" s="4">
        <v>633.9</v>
      </c>
      <c r="AA54" s="4">
        <v>45.8</v>
      </c>
      <c r="AB54" s="4">
        <v>411.4</v>
      </c>
      <c r="AC54" s="64">
        <f t="shared" si="5"/>
        <v>0.221495683131595</v>
      </c>
      <c r="AD54" s="65">
        <f t="shared" si="6"/>
        <v>1725.8</v>
      </c>
      <c r="AE54" s="57">
        <f t="shared" si="7"/>
        <v>143.816666666667</v>
      </c>
      <c r="AF54" s="66">
        <v>298.67</v>
      </c>
      <c r="AG54" s="57">
        <f t="shared" si="8"/>
        <v>33.4817691766833</v>
      </c>
      <c r="AH54" s="61">
        <f t="shared" si="9"/>
        <v>1.65600926793038</v>
      </c>
      <c r="AI54" s="64">
        <f t="shared" si="10"/>
        <v>0.603861354743361</v>
      </c>
      <c r="AJ54" s="64">
        <f t="shared" si="11"/>
        <v>0.769046085357507</v>
      </c>
      <c r="AK54" s="74">
        <f t="shared" si="12"/>
        <v>2.31631110937769</v>
      </c>
      <c r="AL54" s="61">
        <f t="shared" si="13"/>
        <v>23.1631110937769</v>
      </c>
      <c r="AM54" s="57">
        <f t="shared" si="14"/>
        <v>9212.21079497624</v>
      </c>
      <c r="AN54" s="75">
        <f t="shared" si="15"/>
        <v>3e-5</v>
      </c>
      <c r="AO54" s="59">
        <f t="shared" si="16"/>
        <v>276366.323849287</v>
      </c>
      <c r="AP54" s="64">
        <f t="shared" si="17"/>
        <v>0.82354374663561</v>
      </c>
      <c r="AQ54" s="4" t="str">
        <f t="shared" si="18"/>
        <v>MODERATE</v>
      </c>
      <c r="AR54" s="4">
        <v>10.7</v>
      </c>
      <c r="AS54" s="84">
        <v>12.84</v>
      </c>
      <c r="AT54" s="83">
        <v>0.82354374663561</v>
      </c>
      <c r="AU54" s="83">
        <v>2.31631110937769</v>
      </c>
      <c r="AV54" s="83">
        <v>10</v>
      </c>
      <c r="AW54" s="83">
        <v>0.0722511437135195</v>
      </c>
      <c r="AX54" s="4">
        <v>12840</v>
      </c>
    </row>
    <row r="55" ht="35" spans="1:50">
      <c r="A55" s="4">
        <v>54</v>
      </c>
      <c r="B55" s="30" t="s">
        <v>275</v>
      </c>
      <c r="C55" s="28">
        <v>35.65</v>
      </c>
      <c r="D55" s="29">
        <v>31</v>
      </c>
      <c r="E55" s="47">
        <v>318</v>
      </c>
      <c r="F55" s="46">
        <v>3</v>
      </c>
      <c r="G55" s="4" t="s">
        <v>57</v>
      </c>
      <c r="H55" s="4" t="s">
        <v>276</v>
      </c>
      <c r="I55" s="35">
        <v>178.8</v>
      </c>
      <c r="J55" s="4">
        <v>23.7</v>
      </c>
      <c r="K55" s="4" t="s">
        <v>277</v>
      </c>
      <c r="L55" s="4" t="s">
        <v>278</v>
      </c>
      <c r="M55" s="4">
        <v>23.7</v>
      </c>
      <c r="N55" s="54">
        <v>2.3</v>
      </c>
      <c r="O55" s="54">
        <v>16.5</v>
      </c>
      <c r="P55" s="54"/>
      <c r="Q55" s="56">
        <f t="shared" si="0"/>
        <v>18.8</v>
      </c>
      <c r="R55" s="56">
        <f t="shared" si="1"/>
        <v>18.8</v>
      </c>
      <c r="S55" s="57">
        <f t="shared" si="2"/>
        <v>16.5</v>
      </c>
      <c r="T55" s="57">
        <f t="shared" si="3"/>
        <v>18.8</v>
      </c>
      <c r="U55" s="51">
        <f t="shared" si="19"/>
        <v>23.7</v>
      </c>
      <c r="V55" s="61">
        <f t="shared" si="4"/>
        <v>1.3747483460101</v>
      </c>
      <c r="W55" s="4"/>
      <c r="X55" s="4"/>
      <c r="Y55" s="51"/>
      <c r="Z55" s="4">
        <v>178.8</v>
      </c>
      <c r="AA55" s="4">
        <v>23.7</v>
      </c>
      <c r="AB55" s="4">
        <v>110</v>
      </c>
      <c r="AC55" s="64">
        <f t="shared" si="5"/>
        <v>0.709066066321185</v>
      </c>
      <c r="AD55" s="65">
        <f t="shared" si="6"/>
        <v>802.29</v>
      </c>
      <c r="AE55" s="57">
        <f t="shared" si="7"/>
        <v>42.675</v>
      </c>
      <c r="AF55" s="66">
        <v>306.54</v>
      </c>
      <c r="AG55" s="57">
        <f t="shared" si="8"/>
        <v>32.6221700267502</v>
      </c>
      <c r="AH55" s="61">
        <f t="shared" si="9"/>
        <v>1.65752087925931</v>
      </c>
      <c r="AI55" s="64">
        <f t="shared" si="10"/>
        <v>0.603310650570428</v>
      </c>
      <c r="AJ55" s="64">
        <f t="shared" si="11"/>
        <v>0.769396999339489</v>
      </c>
      <c r="AK55" s="74">
        <f t="shared" si="12"/>
        <v>2.32867161562779</v>
      </c>
      <c r="AL55" s="61">
        <f t="shared" si="13"/>
        <v>38.4230816578585</v>
      </c>
      <c r="AM55" s="57">
        <f t="shared" si="14"/>
        <v>25091.6879476437</v>
      </c>
      <c r="AN55" s="75">
        <f t="shared" si="15"/>
        <v>4.95e-5</v>
      </c>
      <c r="AO55" s="59">
        <f t="shared" si="16"/>
        <v>1242038.55340836</v>
      </c>
      <c r="AP55" s="64">
        <f t="shared" si="17"/>
        <v>1.09270867799468</v>
      </c>
      <c r="AQ55" s="4" t="str">
        <f t="shared" si="18"/>
        <v>GOOD</v>
      </c>
      <c r="AR55" s="4">
        <v>17.655</v>
      </c>
      <c r="AS55" s="84">
        <v>21.186</v>
      </c>
      <c r="AT55" s="83">
        <v>1.09270867799468</v>
      </c>
      <c r="AU55" s="83">
        <v>2.32867161562779</v>
      </c>
      <c r="AV55" s="83">
        <v>16.5</v>
      </c>
      <c r="AW55" s="83">
        <v>0.13255033557047</v>
      </c>
      <c r="AX55" s="4">
        <v>21186</v>
      </c>
    </row>
    <row r="56" ht="47" spans="1:50">
      <c r="A56" s="4">
        <v>55</v>
      </c>
      <c r="B56" s="31" t="s">
        <v>279</v>
      </c>
      <c r="C56" s="28">
        <v>34.8</v>
      </c>
      <c r="D56" s="29">
        <v>30.26</v>
      </c>
      <c r="E56" s="48">
        <v>298</v>
      </c>
      <c r="F56" s="46">
        <v>3</v>
      </c>
      <c r="G56" s="4" t="s">
        <v>57</v>
      </c>
      <c r="H56" s="4" t="s">
        <v>280</v>
      </c>
      <c r="I56" s="35">
        <v>1116.5</v>
      </c>
      <c r="J56" s="4">
        <v>33.3</v>
      </c>
      <c r="K56" s="4" t="s">
        <v>281</v>
      </c>
      <c r="L56" s="4" t="s">
        <v>282</v>
      </c>
      <c r="M56" s="4">
        <v>33.3</v>
      </c>
      <c r="N56" s="54">
        <v>3.8</v>
      </c>
      <c r="O56" s="54">
        <v>17.2</v>
      </c>
      <c r="P56" s="54"/>
      <c r="Q56" s="56">
        <f t="shared" si="0"/>
        <v>21</v>
      </c>
      <c r="R56" s="56">
        <f t="shared" si="1"/>
        <v>21</v>
      </c>
      <c r="S56" s="57">
        <f t="shared" si="2"/>
        <v>17.2</v>
      </c>
      <c r="T56" s="57">
        <f t="shared" si="3"/>
        <v>21</v>
      </c>
      <c r="U56" s="51">
        <f t="shared" si="19"/>
        <v>33.3</v>
      </c>
      <c r="V56" s="61">
        <f t="shared" si="4"/>
        <v>1.52244423350632</v>
      </c>
      <c r="W56" s="4"/>
      <c r="X56" s="4"/>
      <c r="Y56" s="51"/>
      <c r="Z56" s="4">
        <v>116.5</v>
      </c>
      <c r="AA56" s="4">
        <v>33.3</v>
      </c>
      <c r="AB56" s="4">
        <v>2906.3</v>
      </c>
      <c r="AC56" s="64">
        <f t="shared" si="5"/>
        <v>0.54913454226759</v>
      </c>
      <c r="AD56" s="65">
        <f t="shared" si="6"/>
        <v>1015.46</v>
      </c>
      <c r="AE56" s="57">
        <f t="shared" si="7"/>
        <v>48.3552380952381</v>
      </c>
      <c r="AF56" s="66">
        <v>285.69</v>
      </c>
      <c r="AG56" s="57">
        <f t="shared" si="8"/>
        <v>35.0029752528965</v>
      </c>
      <c r="AH56" s="61">
        <f t="shared" si="9"/>
        <v>1.65334096194681</v>
      </c>
      <c r="AI56" s="64">
        <f t="shared" si="10"/>
        <v>0.604835918915659</v>
      </c>
      <c r="AJ56" s="64">
        <f t="shared" si="11"/>
        <v>0.768426258648808</v>
      </c>
      <c r="AK56" s="74">
        <f t="shared" si="12"/>
        <v>2.29465858811282</v>
      </c>
      <c r="AL56" s="61">
        <f t="shared" si="13"/>
        <v>39.4681277155406</v>
      </c>
      <c r="AM56" s="57">
        <f t="shared" si="14"/>
        <v>27231.4390378634</v>
      </c>
      <c r="AN56" s="75">
        <f t="shared" si="15"/>
        <v>5.16e-5</v>
      </c>
      <c r="AO56" s="59">
        <f t="shared" si="16"/>
        <v>1405142.25435375</v>
      </c>
      <c r="AP56" s="64">
        <f t="shared" si="17"/>
        <v>0.866421187866532</v>
      </c>
      <c r="AQ56" s="4" t="str">
        <f t="shared" si="18"/>
        <v>MODERATE</v>
      </c>
      <c r="AR56" s="4">
        <v>18.404</v>
      </c>
      <c r="AS56" s="84">
        <v>22.0848</v>
      </c>
      <c r="AT56" s="83">
        <v>0.866421187866532</v>
      </c>
      <c r="AU56" s="83">
        <v>2.29465858811282</v>
      </c>
      <c r="AV56" s="83">
        <v>17.2</v>
      </c>
      <c r="AW56" s="83">
        <v>0.0298253470667264</v>
      </c>
      <c r="AX56" s="4">
        <v>22084.8</v>
      </c>
    </row>
    <row r="57" ht="35" spans="1:50">
      <c r="A57" s="4">
        <v>56</v>
      </c>
      <c r="B57" s="30" t="s">
        <v>283</v>
      </c>
      <c r="C57" s="28">
        <v>32.93</v>
      </c>
      <c r="D57" s="29">
        <v>32.46</v>
      </c>
      <c r="E57" s="47">
        <v>339</v>
      </c>
      <c r="F57" s="46">
        <v>3</v>
      </c>
      <c r="G57" s="4" t="s">
        <v>57</v>
      </c>
      <c r="H57" s="4" t="s">
        <v>284</v>
      </c>
      <c r="I57" s="35">
        <v>1229.8</v>
      </c>
      <c r="J57" s="4">
        <v>84.4</v>
      </c>
      <c r="K57" s="4" t="s">
        <v>285</v>
      </c>
      <c r="L57" s="4" t="s">
        <v>286</v>
      </c>
      <c r="M57" s="4">
        <v>84.4</v>
      </c>
      <c r="N57" s="54">
        <v>1.8</v>
      </c>
      <c r="O57" s="54">
        <v>18.4</v>
      </c>
      <c r="P57" s="54"/>
      <c r="Q57" s="56">
        <f t="shared" si="0"/>
        <v>20.2</v>
      </c>
      <c r="R57" s="56">
        <f t="shared" si="1"/>
        <v>20.2</v>
      </c>
      <c r="S57" s="57">
        <f t="shared" si="2"/>
        <v>18.4</v>
      </c>
      <c r="T57" s="57">
        <f t="shared" si="3"/>
        <v>20.2</v>
      </c>
      <c r="U57" s="51">
        <f t="shared" si="19"/>
        <v>84.4</v>
      </c>
      <c r="V57" s="61">
        <f t="shared" si="4"/>
        <v>1.92634244662566</v>
      </c>
      <c r="W57" s="4"/>
      <c r="X57" s="4"/>
      <c r="Y57" s="51"/>
      <c r="Z57" s="4">
        <v>1229.8</v>
      </c>
      <c r="AA57" s="4">
        <v>84.4</v>
      </c>
      <c r="AB57" s="4">
        <v>7522.9</v>
      </c>
      <c r="AC57" s="64">
        <f t="shared" si="5"/>
        <v>0.219473131299429</v>
      </c>
      <c r="AD57" s="65">
        <f t="shared" si="6"/>
        <v>3766.6</v>
      </c>
      <c r="AE57" s="57">
        <f t="shared" si="7"/>
        <v>186.465346534653</v>
      </c>
      <c r="AF57" s="66">
        <v>187.69</v>
      </c>
      <c r="AG57" s="57">
        <f t="shared" si="8"/>
        <v>53.2793435984869</v>
      </c>
      <c r="AH57" s="61">
        <f t="shared" si="9"/>
        <v>1.62194237254014</v>
      </c>
      <c r="AI57" s="64">
        <f t="shared" si="10"/>
        <v>0.616544716341488</v>
      </c>
      <c r="AJ57" s="64">
        <f t="shared" si="11"/>
        <v>0.761094693878527</v>
      </c>
      <c r="AK57" s="74">
        <f t="shared" si="12"/>
        <v>2.05507462316732</v>
      </c>
      <c r="AL57" s="61">
        <f t="shared" si="13"/>
        <v>37.8133730662788</v>
      </c>
      <c r="AM57" s="57">
        <f t="shared" si="14"/>
        <v>30866.3901504853</v>
      </c>
      <c r="AN57" s="75">
        <f t="shared" si="15"/>
        <v>5.52e-5</v>
      </c>
      <c r="AO57" s="59">
        <f t="shared" si="16"/>
        <v>1703824.73630679</v>
      </c>
      <c r="AP57" s="64">
        <f t="shared" si="17"/>
        <v>0.766777842394914</v>
      </c>
      <c r="AQ57" s="4" t="str">
        <f t="shared" si="18"/>
        <v>MODERATE</v>
      </c>
      <c r="AR57" s="4">
        <v>19.688</v>
      </c>
      <c r="AS57" s="84">
        <v>23.6256</v>
      </c>
      <c r="AT57" s="83">
        <v>0.766777842394914</v>
      </c>
      <c r="AU57" s="83">
        <v>2.05507462316732</v>
      </c>
      <c r="AV57" s="83">
        <v>18.4</v>
      </c>
      <c r="AW57" s="83">
        <v>0.0686290453732314</v>
      </c>
      <c r="AX57" s="4">
        <v>23625.6</v>
      </c>
    </row>
    <row r="58" spans="1:50">
      <c r="A58" s="4">
        <v>57</v>
      </c>
      <c r="B58" s="31" t="s">
        <v>287</v>
      </c>
      <c r="C58" s="28">
        <v>35.03</v>
      </c>
      <c r="D58" s="29">
        <v>32.15</v>
      </c>
      <c r="E58" s="49">
        <v>332</v>
      </c>
      <c r="F58" s="46">
        <v>3</v>
      </c>
      <c r="G58" s="4" t="s">
        <v>57</v>
      </c>
      <c r="H58" s="4" t="s">
        <v>288</v>
      </c>
      <c r="I58" s="35">
        <v>942.1</v>
      </c>
      <c r="J58" s="4">
        <v>32.9</v>
      </c>
      <c r="K58" s="4" t="s">
        <v>289</v>
      </c>
      <c r="L58" s="4" t="s">
        <v>290</v>
      </c>
      <c r="M58" s="4">
        <v>32.9</v>
      </c>
      <c r="N58" s="54">
        <v>1.6</v>
      </c>
      <c r="O58" s="54">
        <v>32.8</v>
      </c>
      <c r="P58" s="54"/>
      <c r="Q58" s="56">
        <f t="shared" si="0"/>
        <v>34.4</v>
      </c>
      <c r="R58" s="56">
        <f t="shared" si="1"/>
        <v>34.4</v>
      </c>
      <c r="S58" s="57">
        <f t="shared" si="2"/>
        <v>32.8</v>
      </c>
      <c r="T58" s="57">
        <f t="shared" si="3"/>
        <v>34.4</v>
      </c>
      <c r="U58" s="51">
        <f t="shared" si="19"/>
        <v>32.9</v>
      </c>
      <c r="V58" s="61">
        <f t="shared" si="4"/>
        <v>1.51719589794997</v>
      </c>
      <c r="W58" s="4"/>
      <c r="X58" s="4"/>
      <c r="Y58" s="51"/>
      <c r="Z58" s="4">
        <v>942.1</v>
      </c>
      <c r="AA58" s="4">
        <v>32.9</v>
      </c>
      <c r="AB58" s="4">
        <v>361.6</v>
      </c>
      <c r="AC58" s="64">
        <f t="shared" si="5"/>
        <v>0.998658819832431</v>
      </c>
      <c r="AD58" s="65">
        <f t="shared" si="6"/>
        <v>2586.48</v>
      </c>
      <c r="AE58" s="57">
        <f t="shared" si="7"/>
        <v>75.1883720930233</v>
      </c>
      <c r="AF58" s="66">
        <v>189.36</v>
      </c>
      <c r="AG58" s="57">
        <f t="shared" si="8"/>
        <v>52.8094634558513</v>
      </c>
      <c r="AH58" s="61">
        <f t="shared" si="9"/>
        <v>1.62273467758036</v>
      </c>
      <c r="AI58" s="64">
        <f t="shared" si="10"/>
        <v>0.616243686547138</v>
      </c>
      <c r="AJ58" s="64">
        <f t="shared" si="11"/>
        <v>0.76128056532125</v>
      </c>
      <c r="AK58" s="74">
        <f t="shared" si="12"/>
        <v>2.06079065545279</v>
      </c>
      <c r="AL58" s="61">
        <f t="shared" si="13"/>
        <v>67.5939334988516</v>
      </c>
      <c r="AM58" s="57">
        <f t="shared" si="14"/>
        <v>98107.8890897041</v>
      </c>
      <c r="AN58" s="75">
        <f t="shared" si="15"/>
        <v>9.84e-5</v>
      </c>
      <c r="AO58" s="59">
        <f t="shared" si="16"/>
        <v>9653816.28642688</v>
      </c>
      <c r="AP58" s="64">
        <f t="shared" si="17"/>
        <v>1.24462677699636</v>
      </c>
      <c r="AQ58" s="4" t="str">
        <f t="shared" si="18"/>
        <v>GOOD</v>
      </c>
      <c r="AR58" s="4">
        <v>35.096</v>
      </c>
      <c r="AS58" s="84">
        <v>42.1152</v>
      </c>
      <c r="AT58" s="83">
        <v>1.24462677699636</v>
      </c>
      <c r="AU58" s="83">
        <v>2.06079065545279</v>
      </c>
      <c r="AV58" s="83">
        <v>32.8</v>
      </c>
      <c r="AW58" s="83">
        <v>0.0349219828043732</v>
      </c>
      <c r="AX58" s="4">
        <v>42115.2</v>
      </c>
    </row>
    <row r="59" ht="35" spans="1:50">
      <c r="A59" s="4">
        <v>58</v>
      </c>
      <c r="B59" s="32" t="s">
        <v>291</v>
      </c>
      <c r="C59" s="28">
        <v>35.37</v>
      </c>
      <c r="D59" s="29">
        <v>31.87</v>
      </c>
      <c r="E59" s="47">
        <v>333</v>
      </c>
      <c r="F59" s="46">
        <v>3</v>
      </c>
      <c r="G59" s="4" t="s">
        <v>57</v>
      </c>
      <c r="H59" s="4" t="s">
        <v>292</v>
      </c>
      <c r="I59" s="35">
        <v>882.3</v>
      </c>
      <c r="J59" s="4">
        <v>48.9</v>
      </c>
      <c r="K59" s="4" t="s">
        <v>293</v>
      </c>
      <c r="L59" s="4" t="s">
        <v>294</v>
      </c>
      <c r="M59" s="4">
        <v>48.9</v>
      </c>
      <c r="N59" s="54">
        <v>1.7</v>
      </c>
      <c r="O59" s="54">
        <v>13.5</v>
      </c>
      <c r="P59" s="54"/>
      <c r="Q59" s="56">
        <f t="shared" si="0"/>
        <v>15.2</v>
      </c>
      <c r="R59" s="56">
        <f t="shared" si="1"/>
        <v>15.2</v>
      </c>
      <c r="S59" s="57">
        <f t="shared" si="2"/>
        <v>13.5</v>
      </c>
      <c r="T59" s="57">
        <f t="shared" si="3"/>
        <v>15.2</v>
      </c>
      <c r="U59" s="51">
        <f t="shared" si="19"/>
        <v>48.9</v>
      </c>
      <c r="V59" s="61">
        <f t="shared" si="4"/>
        <v>1.68930885912362</v>
      </c>
      <c r="W59" s="4"/>
      <c r="X59" s="4"/>
      <c r="Y59" s="51"/>
      <c r="Z59" s="4">
        <v>882.3</v>
      </c>
      <c r="AA59" s="4">
        <v>48.9</v>
      </c>
      <c r="AB59" s="4">
        <v>1572.5</v>
      </c>
      <c r="AC59" s="64">
        <f t="shared" si="5"/>
        <v>0.278000401905505</v>
      </c>
      <c r="AD59" s="65">
        <f t="shared" si="6"/>
        <v>2160.06</v>
      </c>
      <c r="AE59" s="57">
        <f t="shared" si="7"/>
        <v>142.109210526316</v>
      </c>
      <c r="AF59" s="66">
        <v>202.34</v>
      </c>
      <c r="AG59" s="57">
        <f t="shared" si="8"/>
        <v>49.4217653454581</v>
      </c>
      <c r="AH59" s="61">
        <f t="shared" si="9"/>
        <v>1.62846995406394</v>
      </c>
      <c r="AI59" s="64">
        <f t="shared" si="10"/>
        <v>0.614073349959233</v>
      </c>
      <c r="AJ59" s="64">
        <f t="shared" si="11"/>
        <v>0.762624686307552</v>
      </c>
      <c r="AK59" s="74">
        <f t="shared" si="12"/>
        <v>2.10265930881383</v>
      </c>
      <c r="AL59" s="61">
        <f t="shared" si="13"/>
        <v>28.3859006689867</v>
      </c>
      <c r="AM59" s="57">
        <f t="shared" si="14"/>
        <v>16649.0668653667</v>
      </c>
      <c r="AN59" s="75">
        <f t="shared" si="15"/>
        <v>4.05e-5</v>
      </c>
      <c r="AO59" s="59">
        <f t="shared" si="16"/>
        <v>674287.208047353</v>
      </c>
      <c r="AP59" s="64">
        <f t="shared" si="17"/>
        <v>0.977064661639391</v>
      </c>
      <c r="AQ59" s="4" t="str">
        <f t="shared" si="18"/>
        <v>MODERATE</v>
      </c>
      <c r="AR59" s="4">
        <v>14.445</v>
      </c>
      <c r="AS59" s="84">
        <v>17.334</v>
      </c>
      <c r="AT59" s="83">
        <v>0.977064661639391</v>
      </c>
      <c r="AU59" s="83">
        <v>2.10265930881383</v>
      </c>
      <c r="AV59" s="83">
        <v>13.5</v>
      </c>
      <c r="AW59" s="83">
        <v>0.055423325399524</v>
      </c>
      <c r="AX59" s="4">
        <v>17334</v>
      </c>
    </row>
    <row r="60" ht="47" spans="1:50">
      <c r="A60" s="4">
        <v>59</v>
      </c>
      <c r="B60" s="31" t="s">
        <v>295</v>
      </c>
      <c r="C60" s="28">
        <v>34.98</v>
      </c>
      <c r="D60" s="29">
        <v>30.34</v>
      </c>
      <c r="E60" s="48">
        <v>302</v>
      </c>
      <c r="F60" s="46">
        <v>3</v>
      </c>
      <c r="G60" s="4" t="s">
        <v>57</v>
      </c>
      <c r="H60" s="4" t="s">
        <v>296</v>
      </c>
      <c r="I60" s="35">
        <v>1052.2</v>
      </c>
      <c r="J60" s="4">
        <v>36.9</v>
      </c>
      <c r="K60" s="4" t="s">
        <v>297</v>
      </c>
      <c r="L60" s="4" t="s">
        <v>298</v>
      </c>
      <c r="M60" s="4">
        <v>36.9</v>
      </c>
      <c r="N60" s="54">
        <v>12.3</v>
      </c>
      <c r="O60" s="54">
        <v>9.2</v>
      </c>
      <c r="P60" s="54"/>
      <c r="Q60" s="56">
        <f t="shared" si="0"/>
        <v>21.5</v>
      </c>
      <c r="R60" s="56">
        <f t="shared" si="1"/>
        <v>21.5</v>
      </c>
      <c r="S60" s="57">
        <f t="shared" si="2"/>
        <v>9.2</v>
      </c>
      <c r="T60" s="57">
        <f t="shared" si="3"/>
        <v>21.5</v>
      </c>
      <c r="U60" s="51">
        <f t="shared" si="19"/>
        <v>36.9</v>
      </c>
      <c r="V60" s="61">
        <f t="shared" si="4"/>
        <v>1.56702636615906</v>
      </c>
      <c r="W60" s="4"/>
      <c r="X60" s="4"/>
      <c r="Y60" s="51"/>
      <c r="Z60" s="4">
        <v>1052.2</v>
      </c>
      <c r="AA60" s="4">
        <v>36.9</v>
      </c>
      <c r="AB60" s="4">
        <v>278.1</v>
      </c>
      <c r="AC60" s="64">
        <f t="shared" si="5"/>
        <v>0.261012286039986</v>
      </c>
      <c r="AD60" s="65">
        <f t="shared" si="6"/>
        <v>13281.54</v>
      </c>
      <c r="AE60" s="57">
        <f t="shared" si="7"/>
        <v>617.746046511628</v>
      </c>
      <c r="AF60" s="66">
        <v>186.42</v>
      </c>
      <c r="AG60" s="57">
        <f t="shared" si="8"/>
        <v>53.642313056539</v>
      </c>
      <c r="AH60" s="61">
        <f t="shared" si="9"/>
        <v>1.62133086819978</v>
      </c>
      <c r="AI60" s="64">
        <f t="shared" si="10"/>
        <v>0.61677725355981</v>
      </c>
      <c r="AJ60" s="64">
        <f t="shared" si="11"/>
        <v>0.760951206479612</v>
      </c>
      <c r="AK60" s="74">
        <f t="shared" si="12"/>
        <v>2.0506741369732</v>
      </c>
      <c r="AL60" s="61">
        <f t="shared" si="13"/>
        <v>18.8662020601534</v>
      </c>
      <c r="AM60" s="57">
        <f t="shared" si="14"/>
        <v>7715.14274557238</v>
      </c>
      <c r="AN60" s="75">
        <f t="shared" si="15"/>
        <v>2.76e-5</v>
      </c>
      <c r="AO60" s="59">
        <f t="shared" si="16"/>
        <v>212937.939777798</v>
      </c>
      <c r="AP60" s="64">
        <f t="shared" si="17"/>
        <v>1.18437330322405</v>
      </c>
      <c r="AQ60" s="4" t="str">
        <f t="shared" si="18"/>
        <v>MODERATE</v>
      </c>
      <c r="AR60" s="4">
        <v>9.844</v>
      </c>
      <c r="AS60" s="84">
        <v>11.8128</v>
      </c>
      <c r="AT60" s="83">
        <v>1.18437330322405</v>
      </c>
      <c r="AU60" s="83">
        <v>2.0506741369732</v>
      </c>
      <c r="AV60" s="83">
        <v>9.2</v>
      </c>
      <c r="AW60" s="83">
        <v>0.0350693784451625</v>
      </c>
      <c r="AX60" s="4">
        <v>11812.8</v>
      </c>
    </row>
    <row r="61" ht="24" spans="1:50">
      <c r="A61" s="4">
        <v>60</v>
      </c>
      <c r="B61" s="30" t="s">
        <v>299</v>
      </c>
      <c r="C61" s="28">
        <v>34.76</v>
      </c>
      <c r="D61" s="29">
        <v>32.14</v>
      </c>
      <c r="E61" s="47">
        <v>305</v>
      </c>
      <c r="F61" s="46">
        <v>3</v>
      </c>
      <c r="G61" s="4" t="s">
        <v>255</v>
      </c>
      <c r="H61" s="4" t="s">
        <v>300</v>
      </c>
      <c r="I61" s="35">
        <v>13.7</v>
      </c>
      <c r="J61" s="4">
        <v>9.5</v>
      </c>
      <c r="K61" s="4" t="s">
        <v>301</v>
      </c>
      <c r="L61" s="4" t="s">
        <v>302</v>
      </c>
      <c r="M61" s="4">
        <v>9.5</v>
      </c>
      <c r="N61" s="54">
        <v>1.1</v>
      </c>
      <c r="O61" s="54">
        <v>22.2</v>
      </c>
      <c r="P61" s="54"/>
      <c r="Q61" s="56">
        <f t="shared" si="0"/>
        <v>23.3</v>
      </c>
      <c r="R61" s="56">
        <f t="shared" si="1"/>
        <v>23.3</v>
      </c>
      <c r="S61" s="57">
        <f t="shared" si="2"/>
        <v>22.2</v>
      </c>
      <c r="T61" s="57">
        <f t="shared" si="3"/>
        <v>23.3</v>
      </c>
      <c r="U61" s="51">
        <f t="shared" si="19"/>
        <v>9.5</v>
      </c>
      <c r="V61" s="61">
        <f t="shared" si="4"/>
        <v>0.977723605288848</v>
      </c>
      <c r="W61" s="4"/>
      <c r="X61" s="4"/>
      <c r="Y61" s="51"/>
      <c r="Z61" s="4">
        <v>13.7</v>
      </c>
      <c r="AA61" s="4">
        <v>9.5</v>
      </c>
      <c r="AB61" s="4">
        <v>269.2</v>
      </c>
      <c r="AC61" s="64">
        <f t="shared" si="5"/>
        <v>2.41713407606608</v>
      </c>
      <c r="AD61" s="71">
        <f t="shared" si="6"/>
        <v>225.97</v>
      </c>
      <c r="AE61" s="57">
        <f t="shared" si="7"/>
        <v>9.69828326180257</v>
      </c>
      <c r="AF61" s="66">
        <v>187.36</v>
      </c>
      <c r="AG61" s="57">
        <f t="shared" si="8"/>
        <v>53.3731853116994</v>
      </c>
      <c r="AH61" s="61">
        <f t="shared" si="9"/>
        <v>1.62178423069167</v>
      </c>
      <c r="AI61" s="64">
        <f t="shared" si="10"/>
        <v>0.616604836250943</v>
      </c>
      <c r="AJ61" s="64">
        <f t="shared" si="11"/>
        <v>0.761057589028882</v>
      </c>
      <c r="AK61" s="74">
        <f t="shared" si="12"/>
        <v>2.05393567647701</v>
      </c>
      <c r="AL61" s="76">
        <f t="shared" si="13"/>
        <v>45.5973720177895</v>
      </c>
      <c r="AM61" s="77">
        <f t="shared" si="14"/>
        <v>44929.8502415267</v>
      </c>
      <c r="AN61" s="75">
        <f t="shared" si="15"/>
        <v>6.66e-5</v>
      </c>
      <c r="AO61" s="59">
        <f t="shared" si="16"/>
        <v>2992328.02608568</v>
      </c>
      <c r="AP61" s="64">
        <f t="shared" si="17"/>
        <v>1.31239364915815</v>
      </c>
      <c r="AQ61" s="4" t="str">
        <f t="shared" si="18"/>
        <v>GOOD</v>
      </c>
      <c r="AR61" s="4">
        <v>23.754</v>
      </c>
      <c r="AS61" s="84">
        <v>28.5048</v>
      </c>
      <c r="AT61" s="83">
        <v>1.31239364915815</v>
      </c>
      <c r="AU61" s="83">
        <v>2.05393567647701</v>
      </c>
      <c r="AV61" s="83">
        <v>22.2</v>
      </c>
      <c r="AW61" s="83">
        <v>0.693430656934307</v>
      </c>
      <c r="AX61" s="4">
        <v>28504.8</v>
      </c>
    </row>
    <row r="62" ht="47" spans="1:50">
      <c r="A62" s="4">
        <v>61</v>
      </c>
      <c r="B62" s="27" t="s">
        <v>303</v>
      </c>
      <c r="C62" s="28">
        <v>35.15</v>
      </c>
      <c r="D62" s="29">
        <v>30.92</v>
      </c>
      <c r="E62" s="45">
        <v>310</v>
      </c>
      <c r="F62" s="46">
        <v>3</v>
      </c>
      <c r="G62" s="4" t="s">
        <v>57</v>
      </c>
      <c r="H62" s="4" t="s">
        <v>304</v>
      </c>
      <c r="I62" s="35">
        <v>83.7</v>
      </c>
      <c r="J62" s="4">
        <v>22.4</v>
      </c>
      <c r="K62" s="4" t="s">
        <v>305</v>
      </c>
      <c r="L62" s="4" t="s">
        <v>306</v>
      </c>
      <c r="M62" s="4">
        <v>22.4</v>
      </c>
      <c r="N62" s="54">
        <v>2.1</v>
      </c>
      <c r="O62" s="54">
        <v>8.8</v>
      </c>
      <c r="P62" s="54"/>
      <c r="Q62" s="56">
        <f t="shared" si="0"/>
        <v>10.9</v>
      </c>
      <c r="R62" s="59">
        <f t="shared" si="1"/>
        <v>10.9</v>
      </c>
      <c r="S62" s="57">
        <f t="shared" si="2"/>
        <v>8.8</v>
      </c>
      <c r="T62" s="57">
        <f t="shared" si="3"/>
        <v>10.9</v>
      </c>
      <c r="U62" s="51">
        <f t="shared" si="19"/>
        <v>22.4</v>
      </c>
      <c r="V62" s="61">
        <f t="shared" si="4"/>
        <v>1.35024801833416</v>
      </c>
      <c r="W62" s="4"/>
      <c r="X62" s="4"/>
      <c r="Y62" s="51"/>
      <c r="Z62" s="4">
        <v>83.7</v>
      </c>
      <c r="AA62" s="4">
        <v>22.4</v>
      </c>
      <c r="AB62" s="4">
        <v>529.3</v>
      </c>
      <c r="AC62" s="64">
        <f t="shared" si="5"/>
        <v>0.41794674859191</v>
      </c>
      <c r="AD62" s="65">
        <f t="shared" si="6"/>
        <v>372.89</v>
      </c>
      <c r="AE62" s="57">
        <f t="shared" si="7"/>
        <v>34.2100917431193</v>
      </c>
      <c r="AF62" s="66">
        <v>285.97</v>
      </c>
      <c r="AG62" s="57">
        <f t="shared" si="8"/>
        <v>34.9687030108053</v>
      </c>
      <c r="AH62" s="61">
        <f t="shared" si="9"/>
        <v>1.6534009832643</v>
      </c>
      <c r="AI62" s="64">
        <f t="shared" si="10"/>
        <v>0.604813962324919</v>
      </c>
      <c r="AJ62" s="64">
        <f t="shared" si="11"/>
        <v>0.768440206630173</v>
      </c>
      <c r="AK62" s="74">
        <f t="shared" si="12"/>
        <v>2.29514332202368</v>
      </c>
      <c r="AL62" s="61">
        <f t="shared" si="13"/>
        <v>20.1972612338084</v>
      </c>
      <c r="AM62" s="57">
        <f t="shared" si="14"/>
        <v>7128.31570013256</v>
      </c>
      <c r="AN62" s="75">
        <f t="shared" si="15"/>
        <v>2.64e-5</v>
      </c>
      <c r="AO62" s="59">
        <f t="shared" si="16"/>
        <v>188187.5344835</v>
      </c>
      <c r="AP62" s="64">
        <f t="shared" si="17"/>
        <v>1.06925985430638</v>
      </c>
      <c r="AQ62" s="4" t="str">
        <f t="shared" si="18"/>
        <v>MODERATE</v>
      </c>
      <c r="AR62" s="4">
        <v>9.416</v>
      </c>
      <c r="AS62" s="84">
        <v>11.2992</v>
      </c>
      <c r="AT62" s="83">
        <v>1.06925985430638</v>
      </c>
      <c r="AU62" s="83">
        <v>2.29514332202368</v>
      </c>
      <c r="AV62" s="83">
        <v>8.8</v>
      </c>
      <c r="AW62" s="83">
        <v>0.267622461170848</v>
      </c>
      <c r="AX62" s="4">
        <v>11299.2</v>
      </c>
    </row>
    <row r="63" ht="47" spans="1:50">
      <c r="A63" s="4">
        <v>62</v>
      </c>
      <c r="B63" s="30" t="s">
        <v>307</v>
      </c>
      <c r="C63" s="28">
        <v>35.42</v>
      </c>
      <c r="D63" s="29">
        <v>31.8</v>
      </c>
      <c r="E63" s="47">
        <v>298</v>
      </c>
      <c r="F63" s="46">
        <v>4</v>
      </c>
      <c r="G63" s="4" t="s">
        <v>144</v>
      </c>
      <c r="H63" s="4" t="s">
        <v>308</v>
      </c>
      <c r="I63" s="35">
        <v>55.7</v>
      </c>
      <c r="J63" s="4">
        <v>7.7</v>
      </c>
      <c r="K63" s="4" t="s">
        <v>309</v>
      </c>
      <c r="L63" s="4" t="s">
        <v>310</v>
      </c>
      <c r="M63" s="4">
        <v>7.7</v>
      </c>
      <c r="N63" s="54">
        <v>1.1</v>
      </c>
      <c r="O63" s="54">
        <v>1.8</v>
      </c>
      <c r="P63" s="54">
        <v>37.9</v>
      </c>
      <c r="Q63" s="56">
        <f t="shared" si="0"/>
        <v>2.9</v>
      </c>
      <c r="R63" s="56">
        <f t="shared" si="1"/>
        <v>40.8</v>
      </c>
      <c r="S63" s="57">
        <f t="shared" si="2"/>
        <v>39.7</v>
      </c>
      <c r="T63" s="57">
        <f t="shared" si="3"/>
        <v>2.9</v>
      </c>
      <c r="U63" s="51">
        <f t="shared" si="19"/>
        <v>7.7</v>
      </c>
      <c r="V63" s="61">
        <f t="shared" si="4"/>
        <v>0.886490725172482</v>
      </c>
      <c r="W63" s="4"/>
      <c r="X63" s="4">
        <v>80.8</v>
      </c>
      <c r="Y63" s="51">
        <f>LOG10(X63)</f>
        <v>1.90741136077459</v>
      </c>
      <c r="Z63" s="4">
        <v>55.7</v>
      </c>
      <c r="AA63" s="4">
        <v>37.7</v>
      </c>
      <c r="AB63" s="4">
        <v>80.8</v>
      </c>
      <c r="AC63" s="64">
        <f t="shared" si="5"/>
        <v>0.536553417531677</v>
      </c>
      <c r="AD63" s="65">
        <f t="shared" si="6"/>
        <v>3191.45</v>
      </c>
      <c r="AE63" s="57">
        <f t="shared" si="7"/>
        <v>78.2218137254902</v>
      </c>
      <c r="AF63" s="66">
        <v>102.36</v>
      </c>
      <c r="AG63" s="57">
        <f t="shared" si="8"/>
        <v>97.6944118796405</v>
      </c>
      <c r="AH63" s="61">
        <f t="shared" si="9"/>
        <v>1.55038920254058</v>
      </c>
      <c r="AI63" s="64">
        <f t="shared" si="10"/>
        <v>0.644999332013748</v>
      </c>
      <c r="AJ63" s="64">
        <f t="shared" si="11"/>
        <v>0.744117214878663</v>
      </c>
      <c r="AK63" s="74">
        <f t="shared" si="12"/>
        <v>1.60033291618512</v>
      </c>
      <c r="AL63" s="61">
        <f t="shared" si="13"/>
        <v>63.5332167725493</v>
      </c>
      <c r="AM63" s="57">
        <f t="shared" si="14"/>
        <v>6369.65433509027</v>
      </c>
      <c r="AN63" s="75">
        <f t="shared" si="15"/>
        <v>0.0001191</v>
      </c>
      <c r="AO63" s="59">
        <f t="shared" si="16"/>
        <v>758625.831309251</v>
      </c>
      <c r="AP63" s="80">
        <f t="shared" si="17"/>
        <v>3.30660653637661</v>
      </c>
      <c r="AQ63" s="4" t="str">
        <f t="shared" si="18"/>
        <v>MODERATE</v>
      </c>
      <c r="AR63" s="4">
        <v>42.479</v>
      </c>
      <c r="AS63" s="84">
        <v>50.9748</v>
      </c>
      <c r="AT63" s="83">
        <v>3.30660653637661</v>
      </c>
      <c r="AU63" s="83">
        <v>1.60033291618512</v>
      </c>
      <c r="AV63" s="83">
        <v>39.7</v>
      </c>
      <c r="AW63" s="83">
        <v>0.138240574506284</v>
      </c>
      <c r="AX63" s="4">
        <v>50974.8</v>
      </c>
    </row>
    <row r="64" ht="47" spans="1:50">
      <c r="A64" s="4">
        <v>63</v>
      </c>
      <c r="B64" s="31" t="s">
        <v>311</v>
      </c>
      <c r="C64" s="28">
        <v>35.42</v>
      </c>
      <c r="D64" s="29">
        <v>31.8</v>
      </c>
      <c r="E64" s="49">
        <v>324</v>
      </c>
      <c r="F64" s="46">
        <v>4</v>
      </c>
      <c r="G64" s="4" t="s">
        <v>144</v>
      </c>
      <c r="H64" s="4" t="s">
        <v>312</v>
      </c>
      <c r="I64" s="35">
        <v>50</v>
      </c>
      <c r="J64" s="4">
        <v>12.4</v>
      </c>
      <c r="K64" s="4" t="s">
        <v>313</v>
      </c>
      <c r="L64" s="4" t="s">
        <v>314</v>
      </c>
      <c r="M64" s="4">
        <v>12.4</v>
      </c>
      <c r="N64" s="54">
        <v>1.7</v>
      </c>
      <c r="O64" s="54">
        <v>4.3</v>
      </c>
      <c r="P64" s="54">
        <v>20</v>
      </c>
      <c r="Q64" s="56">
        <f t="shared" si="0"/>
        <v>6</v>
      </c>
      <c r="R64" s="56">
        <f t="shared" si="1"/>
        <v>26</v>
      </c>
      <c r="S64" s="57">
        <f t="shared" si="2"/>
        <v>24.3</v>
      </c>
      <c r="T64" s="57">
        <f t="shared" si="3"/>
        <v>6</v>
      </c>
      <c r="U64" s="51">
        <f t="shared" si="19"/>
        <v>12.4</v>
      </c>
      <c r="V64" s="61">
        <f t="shared" si="4"/>
        <v>1.09342168516224</v>
      </c>
      <c r="W64" s="4"/>
      <c r="X64" s="4">
        <v>118.8</v>
      </c>
      <c r="Y64" s="4"/>
      <c r="Z64" s="4">
        <v>50</v>
      </c>
      <c r="AA64" s="4">
        <v>52.4</v>
      </c>
      <c r="AB64" s="4">
        <v>118.8</v>
      </c>
      <c r="AC64" s="64">
        <f t="shared" si="5"/>
        <v>0.284411237052458</v>
      </c>
      <c r="AD64" s="65">
        <f t="shared" si="6"/>
        <v>2686.32</v>
      </c>
      <c r="AE64" s="57">
        <f t="shared" si="7"/>
        <v>103.32</v>
      </c>
      <c r="AF64" s="66">
        <v>302.36</v>
      </c>
      <c r="AG64" s="57">
        <f t="shared" si="8"/>
        <v>33.0731578251091</v>
      </c>
      <c r="AH64" s="61">
        <f t="shared" si="9"/>
        <v>1.65672747000255</v>
      </c>
      <c r="AI64" s="64">
        <f t="shared" si="10"/>
        <v>0.603599576940955</v>
      </c>
      <c r="AJ64" s="64">
        <f t="shared" si="11"/>
        <v>0.769212832799719</v>
      </c>
      <c r="AK64" s="74">
        <f t="shared" si="12"/>
        <v>2.32217533953728</v>
      </c>
      <c r="AL64" s="61">
        <f t="shared" si="13"/>
        <v>56.4288607507558</v>
      </c>
      <c r="AM64" s="57">
        <f t="shared" si="14"/>
        <v>9627.92617001803</v>
      </c>
      <c r="AN64" s="75">
        <f t="shared" si="15"/>
        <v>7.29e-5</v>
      </c>
      <c r="AO64" s="59">
        <f t="shared" si="16"/>
        <v>701875.817794315</v>
      </c>
      <c r="AP64" s="64">
        <f t="shared" si="17"/>
        <v>1.41623691191977</v>
      </c>
      <c r="AQ64" s="4" t="str">
        <f t="shared" si="18"/>
        <v>MODERATE</v>
      </c>
      <c r="AR64" s="4">
        <v>26.001</v>
      </c>
      <c r="AS64" s="84">
        <v>31.2012</v>
      </c>
      <c r="AT64" s="83">
        <v>1.41623691191977</v>
      </c>
      <c r="AU64" s="83">
        <v>2.32217533953728</v>
      </c>
      <c r="AV64" s="83">
        <v>24.3</v>
      </c>
      <c r="AW64" s="83">
        <v>0.248</v>
      </c>
      <c r="AX64" s="4">
        <v>31201.2</v>
      </c>
    </row>
    <row r="65" ht="35" spans="1:50">
      <c r="A65" s="4">
        <v>64</v>
      </c>
      <c r="B65" s="27" t="s">
        <v>315</v>
      </c>
      <c r="C65" s="28">
        <v>35.12</v>
      </c>
      <c r="D65" s="29">
        <v>30.36</v>
      </c>
      <c r="E65" s="45">
        <v>332</v>
      </c>
      <c r="F65" s="46">
        <v>3</v>
      </c>
      <c r="G65" s="4" t="s">
        <v>57</v>
      </c>
      <c r="H65" s="4" t="s">
        <v>316</v>
      </c>
      <c r="I65" s="35">
        <v>541.6</v>
      </c>
      <c r="J65" s="4">
        <v>37.2</v>
      </c>
      <c r="K65" s="4" t="s">
        <v>317</v>
      </c>
      <c r="L65" s="4" t="s">
        <v>318</v>
      </c>
      <c r="M65" s="4">
        <v>37.2</v>
      </c>
      <c r="N65" s="54">
        <v>1.3</v>
      </c>
      <c r="O65" s="54">
        <v>13.9</v>
      </c>
      <c r="P65" s="54"/>
      <c r="Q65" s="56">
        <f t="shared" si="0"/>
        <v>15.2</v>
      </c>
      <c r="R65" s="56">
        <f t="shared" si="1"/>
        <v>15.2</v>
      </c>
      <c r="S65" s="57">
        <f t="shared" si="2"/>
        <v>13.9</v>
      </c>
      <c r="T65" s="57">
        <f t="shared" si="3"/>
        <v>15.2</v>
      </c>
      <c r="U65" s="51">
        <f t="shared" si="19"/>
        <v>37.2</v>
      </c>
      <c r="V65" s="61">
        <f t="shared" si="4"/>
        <v>1.5705429398819</v>
      </c>
      <c r="W65" s="4"/>
      <c r="X65" s="4"/>
      <c r="Y65" s="4"/>
      <c r="Z65" s="4">
        <v>541.6</v>
      </c>
      <c r="AA65" s="4">
        <v>37.2</v>
      </c>
      <c r="AB65" s="4">
        <v>3575.4</v>
      </c>
      <c r="AC65" s="64">
        <f t="shared" si="5"/>
        <v>0.376056209399469</v>
      </c>
      <c r="AD65" s="65">
        <f t="shared" si="6"/>
        <v>1221.16</v>
      </c>
      <c r="AE65" s="57">
        <f t="shared" si="7"/>
        <v>80.3394736842105</v>
      </c>
      <c r="AF65" s="66">
        <v>389.65</v>
      </c>
      <c r="AG65" s="57">
        <f t="shared" si="8"/>
        <v>25.6640574874888</v>
      </c>
      <c r="AH65" s="61">
        <f t="shared" si="9"/>
        <v>1.66985910395607</v>
      </c>
      <c r="AI65" s="64">
        <f t="shared" si="10"/>
        <v>0.598852919764844</v>
      </c>
      <c r="AJ65" s="64">
        <f t="shared" si="11"/>
        <v>0.77225530196489</v>
      </c>
      <c r="AK65" s="74">
        <f t="shared" si="12"/>
        <v>2.43216850037147</v>
      </c>
      <c r="AL65" s="61">
        <f t="shared" si="13"/>
        <v>33.8071421551635</v>
      </c>
      <c r="AM65" s="57">
        <f t="shared" si="14"/>
        <v>17873.1870446517</v>
      </c>
      <c r="AN65" s="75">
        <f t="shared" si="15"/>
        <v>4.17e-5</v>
      </c>
      <c r="AO65" s="59">
        <f t="shared" si="16"/>
        <v>745311.899761975</v>
      </c>
      <c r="AP65" s="64">
        <f t="shared" si="17"/>
        <v>0.801566209345702</v>
      </c>
      <c r="AQ65" s="4" t="str">
        <f t="shared" si="18"/>
        <v>MODERATE</v>
      </c>
      <c r="AR65" s="4">
        <v>14.873</v>
      </c>
      <c r="AS65" s="84">
        <v>17.8476</v>
      </c>
      <c r="AT65" s="83">
        <v>0.801566209345702</v>
      </c>
      <c r="AU65" s="83">
        <v>2.43216850037147</v>
      </c>
      <c r="AV65" s="83">
        <v>13.9</v>
      </c>
      <c r="AW65" s="83">
        <v>0.068685376661743</v>
      </c>
      <c r="AX65" s="4">
        <v>17847.6</v>
      </c>
    </row>
    <row r="66" ht="24" spans="1:50">
      <c r="A66" s="4">
        <v>65</v>
      </c>
      <c r="B66" s="30" t="s">
        <v>319</v>
      </c>
      <c r="C66" s="28">
        <v>33.2</v>
      </c>
      <c r="D66" s="29">
        <v>32.21</v>
      </c>
      <c r="E66" s="47">
        <v>314</v>
      </c>
      <c r="F66" s="46">
        <v>4</v>
      </c>
      <c r="G66" s="4" t="s">
        <v>144</v>
      </c>
      <c r="H66" s="4" t="s">
        <v>320</v>
      </c>
      <c r="I66" s="35">
        <v>128.3</v>
      </c>
      <c r="J66" s="4">
        <v>43.6</v>
      </c>
      <c r="K66" s="4" t="s">
        <v>321</v>
      </c>
      <c r="L66" s="4" t="s">
        <v>322</v>
      </c>
      <c r="M66" s="4">
        <v>43.6</v>
      </c>
      <c r="N66" s="54">
        <v>1.1</v>
      </c>
      <c r="O66" s="54">
        <v>18.6</v>
      </c>
      <c r="P66" s="54">
        <v>10.2</v>
      </c>
      <c r="Q66" s="56">
        <f t="shared" ref="Q66:Q129" si="20">N66+O66</f>
        <v>19.7</v>
      </c>
      <c r="R66" s="56">
        <f t="shared" ref="R66:R118" si="21">N66+O66+P66</f>
        <v>29.9</v>
      </c>
      <c r="S66" s="57">
        <f t="shared" ref="S66:S129" si="22">O66+P66</f>
        <v>28.8</v>
      </c>
      <c r="T66" s="57">
        <f t="shared" ref="T66:T118" si="23">N66+O66</f>
        <v>19.7</v>
      </c>
      <c r="U66" s="51">
        <f t="shared" si="19"/>
        <v>43.6</v>
      </c>
      <c r="V66" s="61">
        <f t="shared" ref="V66:V129" si="24">LOG10(U66)</f>
        <v>1.63948648926859</v>
      </c>
      <c r="W66" s="4"/>
      <c r="X66" s="4"/>
      <c r="Y66" s="4"/>
      <c r="Z66" s="4">
        <v>128.3</v>
      </c>
      <c r="AA66" s="4">
        <v>43.6</v>
      </c>
      <c r="AB66" s="4">
        <v>329.5</v>
      </c>
      <c r="AC66" s="64">
        <f t="shared" ref="AC66:AC129" si="25">((N66/Z66)+(O66/AA66)+(P66/AB66))</f>
        <v>0.466135154012287</v>
      </c>
      <c r="AD66" s="65">
        <f t="shared" ref="AD66:AD129" si="26">((N66*Z66)+(O66*AA66)+(P66*AB66))</f>
        <v>4312.99</v>
      </c>
      <c r="AE66" s="57">
        <f t="shared" ref="AE66:AE129" si="27">(AD66/SUM(N66:P66))</f>
        <v>144.247157190635</v>
      </c>
      <c r="AF66" s="66">
        <v>338.32</v>
      </c>
      <c r="AG66" s="57">
        <f t="shared" ref="AG66:AG129" si="28">10^4/AF66</f>
        <v>29.5578150863088</v>
      </c>
      <c r="AH66" s="61">
        <f t="shared" ref="AH66:AH129" si="29">1.717*(1+(0.0011*AG66))^-1</f>
        <v>1.66293209664491</v>
      </c>
      <c r="AI66" s="64">
        <f t="shared" ref="AI66:AI129" si="30">1/AH66</f>
        <v>0.601347464528212</v>
      </c>
      <c r="AJ66" s="64">
        <f t="shared" ref="AJ66:AJ129" si="31">SQRT(AH66/2.8)</f>
        <v>0.770651880053715</v>
      </c>
      <c r="AK66" s="74">
        <f t="shared" ref="AK66:AK129" si="32">(((1000*10)/(0.0014)*(AJ66^2/180)*(AJ66^3/(1-AJ66)^2)))/(60*60*24)</f>
        <v>2.3734853700252</v>
      </c>
      <c r="AL66" s="61">
        <f t="shared" ref="AL66:AL129" si="33">AK66*S66</f>
        <v>68.3563786567258</v>
      </c>
      <c r="AM66" s="57">
        <f t="shared" ref="AM66:AM129" si="34">119.7875*AJ66*S66*O66</f>
        <v>49451.0110480506</v>
      </c>
      <c r="AN66" s="75">
        <f t="shared" ref="AN66:AN129" si="35">S66*(3*10^-6)</f>
        <v>8.64e-5</v>
      </c>
      <c r="AO66" s="59">
        <f t="shared" ref="AO66:AO129" si="36">AM66*AN66*1000000</f>
        <v>4272567.35455157</v>
      </c>
      <c r="AP66" s="64">
        <f t="shared" ref="AP66:AP112" si="37">(AG66/U66)^0.5*(1-(U66/Z66))^0.5</f>
        <v>0.668992572870528</v>
      </c>
      <c r="AQ66" s="4" t="str">
        <f t="shared" ref="AQ66:AQ129" si="38">IF(AC66:AC203&lt;0.1,"POOR",IF(AC66:AC203&lt;=0.19,"WEAK",IF(AC66:AC203&lt;=0.69,"MODERATE",IF(AC66:AC203&gt;=0.698,"GOOD"))))</f>
        <v>MODERATE</v>
      </c>
      <c r="AR66" s="4">
        <v>30.816</v>
      </c>
      <c r="AS66" s="84">
        <v>36.9792</v>
      </c>
      <c r="AT66" s="83">
        <v>0.668992572870528</v>
      </c>
      <c r="AU66" s="83">
        <v>2.3734853700252</v>
      </c>
      <c r="AV66" s="83">
        <v>28.8</v>
      </c>
      <c r="AW66" s="83">
        <v>0.339828526890101</v>
      </c>
      <c r="AX66" s="4">
        <v>36979.2</v>
      </c>
    </row>
    <row r="67" ht="24" spans="1:50">
      <c r="A67" s="4">
        <v>66</v>
      </c>
      <c r="B67" s="27" t="s">
        <v>323</v>
      </c>
      <c r="C67" s="28">
        <v>35.04</v>
      </c>
      <c r="D67" s="29">
        <v>30.22</v>
      </c>
      <c r="E67" s="45">
        <v>334</v>
      </c>
      <c r="F67" s="46">
        <v>4</v>
      </c>
      <c r="G67" s="4" t="s">
        <v>57</v>
      </c>
      <c r="H67" s="4" t="s">
        <v>324</v>
      </c>
      <c r="I67" s="35">
        <v>365.2</v>
      </c>
      <c r="J67" s="4">
        <v>31.8</v>
      </c>
      <c r="K67" s="4" t="s">
        <v>325</v>
      </c>
      <c r="L67" s="4" t="s">
        <v>326</v>
      </c>
      <c r="M67" s="4">
        <v>31.8</v>
      </c>
      <c r="N67" s="54">
        <v>1.4</v>
      </c>
      <c r="O67" s="54">
        <v>2.1</v>
      </c>
      <c r="P67" s="54">
        <v>7.4</v>
      </c>
      <c r="Q67" s="56">
        <f t="shared" si="20"/>
        <v>3.5</v>
      </c>
      <c r="R67" s="59">
        <f t="shared" si="21"/>
        <v>10.9</v>
      </c>
      <c r="S67" s="57">
        <f t="shared" si="22"/>
        <v>9.5</v>
      </c>
      <c r="T67" s="57">
        <f t="shared" si="23"/>
        <v>3.5</v>
      </c>
      <c r="U67" s="51">
        <f t="shared" si="19"/>
        <v>31.8</v>
      </c>
      <c r="V67" s="61">
        <f t="shared" si="24"/>
        <v>1.50242711998443</v>
      </c>
      <c r="W67" s="4"/>
      <c r="X67" s="4"/>
      <c r="Y67" s="4"/>
      <c r="Z67" s="4">
        <v>365.2</v>
      </c>
      <c r="AA67" s="4">
        <v>31.8</v>
      </c>
      <c r="AB67" s="4">
        <v>451.9</v>
      </c>
      <c r="AC67" s="64">
        <f t="shared" si="25"/>
        <v>0.0862465560016216</v>
      </c>
      <c r="AD67" s="65">
        <f t="shared" si="26"/>
        <v>3922.12</v>
      </c>
      <c r="AE67" s="57">
        <f t="shared" si="27"/>
        <v>359.82752293578</v>
      </c>
      <c r="AF67" s="66">
        <v>392.18</v>
      </c>
      <c r="AG67" s="57">
        <f t="shared" si="28"/>
        <v>25.4984955887603</v>
      </c>
      <c r="AH67" s="61">
        <f t="shared" si="29"/>
        <v>1.67015491839873</v>
      </c>
      <c r="AI67" s="64">
        <f t="shared" si="30"/>
        <v>0.598746852153545</v>
      </c>
      <c r="AJ67" s="80">
        <f t="shared" si="31"/>
        <v>0.772323701195372</v>
      </c>
      <c r="AK67" s="111">
        <f t="shared" si="32"/>
        <v>2.43470801244462</v>
      </c>
      <c r="AL67" s="61">
        <f t="shared" si="33"/>
        <v>23.1297261182239</v>
      </c>
      <c r="AM67" s="57">
        <f t="shared" si="34"/>
        <v>1845.66877087097</v>
      </c>
      <c r="AN67" s="75">
        <f t="shared" si="35"/>
        <v>2.85e-5</v>
      </c>
      <c r="AO67" s="59">
        <f t="shared" si="36"/>
        <v>52601.5599698225</v>
      </c>
      <c r="AP67" s="64">
        <f t="shared" si="37"/>
        <v>0.855581001297364</v>
      </c>
      <c r="AQ67" s="4" t="str">
        <f t="shared" si="38"/>
        <v>POOR</v>
      </c>
      <c r="AR67" s="4">
        <v>10.165</v>
      </c>
      <c r="AS67" s="84">
        <v>12.198</v>
      </c>
      <c r="AT67" s="83">
        <v>0.855581001297364</v>
      </c>
      <c r="AU67" s="83">
        <v>2.43470801244462</v>
      </c>
      <c r="AV67" s="83">
        <v>9.5</v>
      </c>
      <c r="AW67" s="83">
        <v>0.0870755750273823</v>
      </c>
      <c r="AX67" s="4">
        <v>12198</v>
      </c>
    </row>
    <row r="68" ht="35" spans="1:50">
      <c r="A68" s="4">
        <v>67</v>
      </c>
      <c r="B68" s="30" t="s">
        <v>327</v>
      </c>
      <c r="C68" s="28">
        <v>32.12</v>
      </c>
      <c r="D68" s="29">
        <v>31.37</v>
      </c>
      <c r="E68" s="47">
        <v>300</v>
      </c>
      <c r="F68" s="46">
        <v>3</v>
      </c>
      <c r="G68" s="4" t="s">
        <v>57</v>
      </c>
      <c r="H68" s="4" t="s">
        <v>328</v>
      </c>
      <c r="I68" s="35">
        <v>35.8</v>
      </c>
      <c r="J68" s="4">
        <v>35.8</v>
      </c>
      <c r="K68" s="4" t="s">
        <v>329</v>
      </c>
      <c r="L68" s="4" t="s">
        <v>330</v>
      </c>
      <c r="M68" s="4">
        <v>35.8</v>
      </c>
      <c r="N68" s="54">
        <v>12.1</v>
      </c>
      <c r="O68" s="54">
        <v>9.7</v>
      </c>
      <c r="P68" s="54"/>
      <c r="Q68" s="56">
        <f t="shared" si="20"/>
        <v>21.8</v>
      </c>
      <c r="R68" s="56">
        <f t="shared" si="21"/>
        <v>21.8</v>
      </c>
      <c r="S68" s="57">
        <f t="shared" si="22"/>
        <v>9.7</v>
      </c>
      <c r="T68" s="57">
        <f t="shared" si="23"/>
        <v>21.8</v>
      </c>
      <c r="U68" s="51">
        <f t="shared" si="19"/>
        <v>35.8</v>
      </c>
      <c r="V68" s="61">
        <f t="shared" si="24"/>
        <v>1.55388302664387</v>
      </c>
      <c r="W68" s="4"/>
      <c r="X68" s="4"/>
      <c r="Y68" s="4"/>
      <c r="Z68" s="4">
        <v>703.1</v>
      </c>
      <c r="AA68" s="4">
        <v>35.8</v>
      </c>
      <c r="AB68" s="4">
        <v>1648</v>
      </c>
      <c r="AC68" s="64">
        <f t="shared" si="25"/>
        <v>0.288159221452641</v>
      </c>
      <c r="AD68" s="65">
        <f t="shared" si="26"/>
        <v>8854.77</v>
      </c>
      <c r="AE68" s="57">
        <f t="shared" si="27"/>
        <v>406.182110091743</v>
      </c>
      <c r="AF68" s="66">
        <v>183.69</v>
      </c>
      <c r="AG68" s="57">
        <f t="shared" si="28"/>
        <v>54.4395448854048</v>
      </c>
      <c r="AH68" s="61">
        <f t="shared" si="29"/>
        <v>1.61998936771277</v>
      </c>
      <c r="AI68" s="64">
        <f t="shared" si="30"/>
        <v>0.617288001965023</v>
      </c>
      <c r="AJ68" s="64">
        <f t="shared" si="31"/>
        <v>0.760636333161906</v>
      </c>
      <c r="AK68" s="74">
        <f t="shared" si="32"/>
        <v>2.04105444852373</v>
      </c>
      <c r="AL68" s="61">
        <f t="shared" si="33"/>
        <v>19.7982281506801</v>
      </c>
      <c r="AM68" s="57">
        <f t="shared" si="34"/>
        <v>8572.98445253967</v>
      </c>
      <c r="AN68" s="75">
        <f t="shared" si="35"/>
        <v>2.91e-5</v>
      </c>
      <c r="AO68" s="59">
        <f t="shared" si="36"/>
        <v>249473.847568904</v>
      </c>
      <c r="AP68" s="64">
        <f t="shared" si="37"/>
        <v>1.20134499410792</v>
      </c>
      <c r="AQ68" s="4" t="str">
        <f t="shared" si="38"/>
        <v>MODERATE</v>
      </c>
      <c r="AR68" s="4">
        <v>10.379</v>
      </c>
      <c r="AS68" s="84">
        <v>12.4548</v>
      </c>
      <c r="AT68" s="83">
        <v>1.20134499410792</v>
      </c>
      <c r="AU68" s="83">
        <v>2.04105444852373</v>
      </c>
      <c r="AV68" s="83">
        <v>9.7</v>
      </c>
      <c r="AW68" s="83">
        <v>1</v>
      </c>
      <c r="AX68" s="4">
        <v>12454.8</v>
      </c>
    </row>
    <row r="69" spans="1:50">
      <c r="A69" s="4">
        <v>68</v>
      </c>
      <c r="B69" s="85" t="s">
        <v>331</v>
      </c>
      <c r="C69" s="28">
        <v>33.78</v>
      </c>
      <c r="D69" s="29">
        <v>31.82</v>
      </c>
      <c r="E69" s="85">
        <v>285</v>
      </c>
      <c r="F69" s="94">
        <v>3</v>
      </c>
      <c r="G69" s="4" t="s">
        <v>57</v>
      </c>
      <c r="H69" s="4" t="s">
        <v>332</v>
      </c>
      <c r="I69" s="35">
        <v>44.1</v>
      </c>
      <c r="J69" s="4">
        <v>8.5</v>
      </c>
      <c r="K69" s="4" t="s">
        <v>333</v>
      </c>
      <c r="L69" s="4" t="s">
        <v>334</v>
      </c>
      <c r="M69" s="4">
        <v>8.5</v>
      </c>
      <c r="N69" s="54">
        <v>1</v>
      </c>
      <c r="O69" s="54">
        <v>28</v>
      </c>
      <c r="P69" s="54"/>
      <c r="Q69" s="56">
        <f t="shared" si="20"/>
        <v>29</v>
      </c>
      <c r="R69" s="56">
        <f t="shared" si="21"/>
        <v>29</v>
      </c>
      <c r="S69" s="57">
        <f t="shared" si="22"/>
        <v>28</v>
      </c>
      <c r="T69" s="57">
        <f t="shared" si="23"/>
        <v>29</v>
      </c>
      <c r="U69" s="51">
        <f t="shared" si="19"/>
        <v>8.5</v>
      </c>
      <c r="V69" s="61">
        <f t="shared" si="24"/>
        <v>0.929418925714293</v>
      </c>
      <c r="W69" s="4"/>
      <c r="X69" s="4"/>
      <c r="Y69" s="4"/>
      <c r="Z69" s="4">
        <v>44.1</v>
      </c>
      <c r="AA69" s="4">
        <v>48.5</v>
      </c>
      <c r="AB69" s="4">
        <v>270.5</v>
      </c>
      <c r="AC69" s="64">
        <f t="shared" si="25"/>
        <v>0.599995324590317</v>
      </c>
      <c r="AD69" s="65">
        <f t="shared" si="26"/>
        <v>1402.1</v>
      </c>
      <c r="AE69" s="57">
        <f t="shared" si="27"/>
        <v>48.348275862069</v>
      </c>
      <c r="AF69" s="66">
        <v>288.87</v>
      </c>
      <c r="AG69" s="57">
        <f t="shared" si="28"/>
        <v>34.6176480769896</v>
      </c>
      <c r="AH69" s="61">
        <f t="shared" si="29"/>
        <v>1.65401604028412</v>
      </c>
      <c r="AI69" s="64">
        <f t="shared" si="30"/>
        <v>0.604589058173959</v>
      </c>
      <c r="AJ69" s="64">
        <f t="shared" si="31"/>
        <v>0.768583121325981</v>
      </c>
      <c r="AK69" s="74">
        <f t="shared" si="32"/>
        <v>2.30011668083184</v>
      </c>
      <c r="AL69" s="61">
        <f t="shared" si="33"/>
        <v>64.4032670632916</v>
      </c>
      <c r="AM69" s="57">
        <f t="shared" si="34"/>
        <v>72180.2541063353</v>
      </c>
      <c r="AN69" s="75">
        <f t="shared" si="35"/>
        <v>8.4e-5</v>
      </c>
      <c r="AO69" s="59">
        <f t="shared" si="36"/>
        <v>6063141.34493217</v>
      </c>
      <c r="AP69" s="64">
        <f t="shared" si="37"/>
        <v>1.81319712045545</v>
      </c>
      <c r="AQ69" s="4" t="str">
        <f t="shared" si="38"/>
        <v>MODERATE</v>
      </c>
      <c r="AR69" s="4">
        <v>29.96</v>
      </c>
      <c r="AS69" s="84">
        <v>35.952</v>
      </c>
      <c r="AT69" s="83">
        <v>1.81319712045545</v>
      </c>
      <c r="AU69" s="83">
        <v>2.30011668083184</v>
      </c>
      <c r="AV69" s="83">
        <v>28</v>
      </c>
      <c r="AW69" s="83">
        <v>0.192743764172336</v>
      </c>
      <c r="AX69" s="4">
        <v>35952</v>
      </c>
    </row>
    <row r="70" ht="35" spans="1:50">
      <c r="A70" s="4">
        <v>69</v>
      </c>
      <c r="B70" s="30" t="s">
        <v>335</v>
      </c>
      <c r="C70" s="28">
        <v>32.82</v>
      </c>
      <c r="D70" s="29">
        <v>32.45</v>
      </c>
      <c r="E70" s="47">
        <v>300</v>
      </c>
      <c r="F70" s="46">
        <v>3</v>
      </c>
      <c r="G70" s="4" t="s">
        <v>57</v>
      </c>
      <c r="H70" s="4" t="s">
        <v>336</v>
      </c>
      <c r="I70" s="35">
        <v>700.6</v>
      </c>
      <c r="J70" s="4">
        <v>67.6</v>
      </c>
      <c r="K70" s="4" t="s">
        <v>337</v>
      </c>
      <c r="L70" s="4" t="s">
        <v>338</v>
      </c>
      <c r="M70" s="4">
        <v>67.6</v>
      </c>
      <c r="N70" s="54">
        <v>3.1</v>
      </c>
      <c r="O70" s="54">
        <v>12.8</v>
      </c>
      <c r="P70" s="54"/>
      <c r="Q70" s="56">
        <f t="shared" si="20"/>
        <v>15.9</v>
      </c>
      <c r="R70" s="56">
        <f t="shared" si="21"/>
        <v>15.9</v>
      </c>
      <c r="S70" s="57">
        <f t="shared" si="22"/>
        <v>12.8</v>
      </c>
      <c r="T70" s="57">
        <f t="shared" si="23"/>
        <v>15.9</v>
      </c>
      <c r="U70" s="51">
        <f t="shared" si="19"/>
        <v>67.6</v>
      </c>
      <c r="V70" s="61">
        <f t="shared" si="24"/>
        <v>1.82994669594164</v>
      </c>
      <c r="W70" s="4"/>
      <c r="X70" s="4"/>
      <c r="Y70" s="4"/>
      <c r="Z70" s="4">
        <v>700.6</v>
      </c>
      <c r="AA70" s="4">
        <v>67.6</v>
      </c>
      <c r="AB70" s="4">
        <v>370.4</v>
      </c>
      <c r="AC70" s="64">
        <f t="shared" si="25"/>
        <v>0.193773891187097</v>
      </c>
      <c r="AD70" s="65">
        <f t="shared" si="26"/>
        <v>3037.14</v>
      </c>
      <c r="AE70" s="57">
        <f t="shared" si="27"/>
        <v>191.015094339623</v>
      </c>
      <c r="AF70" s="66">
        <v>187.38</v>
      </c>
      <c r="AG70" s="57">
        <f t="shared" si="28"/>
        <v>53.36748852599</v>
      </c>
      <c r="AH70" s="61">
        <f t="shared" si="29"/>
        <v>1.62179383002319</v>
      </c>
      <c r="AI70" s="64">
        <f t="shared" si="30"/>
        <v>0.616601186592073</v>
      </c>
      <c r="AJ70" s="64">
        <f t="shared" si="31"/>
        <v>0.761059841373291</v>
      </c>
      <c r="AK70" s="74">
        <f t="shared" si="32"/>
        <v>2.05400479287059</v>
      </c>
      <c r="AL70" s="61">
        <f t="shared" si="33"/>
        <v>26.2912613487436</v>
      </c>
      <c r="AM70" s="57">
        <f t="shared" si="34"/>
        <v>14936.5482698347</v>
      </c>
      <c r="AN70" s="75">
        <f t="shared" si="35"/>
        <v>3.84e-5</v>
      </c>
      <c r="AO70" s="59">
        <f t="shared" si="36"/>
        <v>573563.453561654</v>
      </c>
      <c r="AP70" s="64">
        <f t="shared" si="37"/>
        <v>0.844562556650162</v>
      </c>
      <c r="AQ70" s="4" t="str">
        <f t="shared" si="38"/>
        <v>MODERATE</v>
      </c>
      <c r="AR70" s="4">
        <v>13.696</v>
      </c>
      <c r="AS70" s="84">
        <v>16.4352</v>
      </c>
      <c r="AT70" s="83">
        <v>0.844562556650162</v>
      </c>
      <c r="AU70" s="83">
        <v>2.05400479287059</v>
      </c>
      <c r="AV70" s="83">
        <v>12.8</v>
      </c>
      <c r="AW70" s="83">
        <v>0.0964887239508992</v>
      </c>
      <c r="AX70" s="4">
        <v>16435.2</v>
      </c>
    </row>
    <row r="71" ht="35" spans="1:50">
      <c r="A71" s="4">
        <v>70</v>
      </c>
      <c r="B71" s="30" t="s">
        <v>339</v>
      </c>
      <c r="C71" s="28">
        <v>35.15</v>
      </c>
      <c r="D71" s="29">
        <v>31.67</v>
      </c>
      <c r="E71" s="47">
        <v>314</v>
      </c>
      <c r="F71" s="46">
        <v>3</v>
      </c>
      <c r="G71" s="4" t="s">
        <v>57</v>
      </c>
      <c r="H71" s="4" t="s">
        <v>340</v>
      </c>
      <c r="I71" s="35">
        <v>160.8</v>
      </c>
      <c r="J71" s="4">
        <v>54.9</v>
      </c>
      <c r="K71" s="4" t="s">
        <v>341</v>
      </c>
      <c r="L71" s="4" t="s">
        <v>342</v>
      </c>
      <c r="M71" s="4">
        <v>54.9</v>
      </c>
      <c r="N71" s="54">
        <v>0.9</v>
      </c>
      <c r="O71" s="54">
        <v>12</v>
      </c>
      <c r="P71" s="54"/>
      <c r="Q71" s="56">
        <f t="shared" si="20"/>
        <v>12.9</v>
      </c>
      <c r="R71" s="56">
        <f t="shared" si="21"/>
        <v>12.9</v>
      </c>
      <c r="S71" s="57">
        <f t="shared" si="22"/>
        <v>12</v>
      </c>
      <c r="T71" s="57">
        <f t="shared" si="23"/>
        <v>12.9</v>
      </c>
      <c r="U71" s="51">
        <f t="shared" si="19"/>
        <v>54.9</v>
      </c>
      <c r="V71" s="61">
        <f t="shared" si="24"/>
        <v>1.73957234445009</v>
      </c>
      <c r="W71" s="4"/>
      <c r="X71" s="4"/>
      <c r="Y71" s="4"/>
      <c r="Z71" s="4">
        <v>160.8</v>
      </c>
      <c r="AA71" s="4">
        <v>54.9</v>
      </c>
      <c r="AB71" s="4">
        <v>162.4</v>
      </c>
      <c r="AC71" s="64">
        <f t="shared" si="25"/>
        <v>0.224176249898051</v>
      </c>
      <c r="AD71" s="65">
        <f t="shared" si="26"/>
        <v>803.52</v>
      </c>
      <c r="AE71" s="57">
        <f t="shared" si="27"/>
        <v>62.2883720930233</v>
      </c>
      <c r="AF71" s="66">
        <v>206.35</v>
      </c>
      <c r="AG71" s="57">
        <f t="shared" si="28"/>
        <v>48.4613520717228</v>
      </c>
      <c r="AH71" s="61">
        <f t="shared" si="29"/>
        <v>1.63010328962503</v>
      </c>
      <c r="AI71" s="64">
        <f t="shared" si="30"/>
        <v>0.613458058985961</v>
      </c>
      <c r="AJ71" s="64">
        <f t="shared" si="31"/>
        <v>0.763007042100303</v>
      </c>
      <c r="AK71" s="74">
        <f t="shared" si="32"/>
        <v>2.11474284958002</v>
      </c>
      <c r="AL71" s="61">
        <f t="shared" si="33"/>
        <v>25.3769141949602</v>
      </c>
      <c r="AM71" s="57">
        <f t="shared" si="34"/>
        <v>13161.413672005</v>
      </c>
      <c r="AN71" s="75">
        <f t="shared" si="35"/>
        <v>3.6e-5</v>
      </c>
      <c r="AO71" s="59">
        <f t="shared" si="36"/>
        <v>473810.892192179</v>
      </c>
      <c r="AP71" s="64">
        <f t="shared" si="37"/>
        <v>0.762459094545196</v>
      </c>
      <c r="AQ71" s="4" t="str">
        <f t="shared" si="38"/>
        <v>MODERATE</v>
      </c>
      <c r="AR71" s="4">
        <v>12.84</v>
      </c>
      <c r="AS71" s="84">
        <v>15.408</v>
      </c>
      <c r="AT71" s="83">
        <v>0.762459094545196</v>
      </c>
      <c r="AU71" s="83">
        <v>2.11474284958002</v>
      </c>
      <c r="AV71" s="83">
        <v>12</v>
      </c>
      <c r="AW71" s="83">
        <v>0.341417910447761</v>
      </c>
      <c r="AX71" s="4">
        <v>15408</v>
      </c>
    </row>
    <row r="72" spans="1:50">
      <c r="A72" s="4">
        <v>71</v>
      </c>
      <c r="B72" s="85" t="s">
        <v>343</v>
      </c>
      <c r="C72" s="86">
        <v>33.85</v>
      </c>
      <c r="D72" s="87">
        <v>33.05</v>
      </c>
      <c r="E72" s="85">
        <v>356</v>
      </c>
      <c r="F72" s="94">
        <v>3</v>
      </c>
      <c r="G72" s="4" t="s">
        <v>57</v>
      </c>
      <c r="H72" s="4" t="s">
        <v>344</v>
      </c>
      <c r="I72" s="35">
        <v>130.1</v>
      </c>
      <c r="J72" s="4">
        <v>107.1</v>
      </c>
      <c r="K72" s="4" t="s">
        <v>345</v>
      </c>
      <c r="L72" s="4" t="s">
        <v>346</v>
      </c>
      <c r="M72" s="4">
        <v>107.1</v>
      </c>
      <c r="N72" s="54">
        <v>2.3</v>
      </c>
      <c r="O72" s="54">
        <v>24.9</v>
      </c>
      <c r="P72" s="54"/>
      <c r="Q72" s="56">
        <f t="shared" si="20"/>
        <v>27.2</v>
      </c>
      <c r="R72" s="56">
        <f t="shared" si="21"/>
        <v>27.2</v>
      </c>
      <c r="S72" s="57">
        <f t="shared" si="22"/>
        <v>24.9</v>
      </c>
      <c r="T72" s="57">
        <f t="shared" si="23"/>
        <v>27.2</v>
      </c>
      <c r="U72" s="51">
        <f t="shared" si="19"/>
        <v>107.1</v>
      </c>
      <c r="V72" s="61">
        <f t="shared" si="24"/>
        <v>2.02978947083186</v>
      </c>
      <c r="W72" s="4"/>
      <c r="X72" s="4"/>
      <c r="Y72" s="4"/>
      <c r="Z72" s="4">
        <v>110.1</v>
      </c>
      <c r="AA72" s="4">
        <v>17.1</v>
      </c>
      <c r="AB72" s="4">
        <v>2933.6</v>
      </c>
      <c r="AC72" s="64">
        <f t="shared" si="25"/>
        <v>1.47703045078637</v>
      </c>
      <c r="AD72" s="65">
        <f t="shared" si="26"/>
        <v>679.02</v>
      </c>
      <c r="AE72" s="57">
        <f t="shared" si="27"/>
        <v>24.9639705882353</v>
      </c>
      <c r="AF72" s="66">
        <v>384.36</v>
      </c>
      <c r="AG72" s="57">
        <f t="shared" si="28"/>
        <v>26.0172754709127</v>
      </c>
      <c r="AH72" s="61">
        <f t="shared" si="29"/>
        <v>1.66922834884662</v>
      </c>
      <c r="AI72" s="64">
        <f t="shared" si="30"/>
        <v>0.599079209678511</v>
      </c>
      <c r="AJ72" s="64">
        <f t="shared" si="31"/>
        <v>0.772109436369571</v>
      </c>
      <c r="AK72" s="74">
        <f t="shared" si="32"/>
        <v>2.42676282169446</v>
      </c>
      <c r="AL72" s="61">
        <f t="shared" si="33"/>
        <v>60.4263942601919</v>
      </c>
      <c r="AM72" s="57">
        <f t="shared" si="34"/>
        <v>57344.1415382454</v>
      </c>
      <c r="AN72" s="75">
        <f t="shared" si="35"/>
        <v>7.47e-5</v>
      </c>
      <c r="AO72" s="59">
        <f t="shared" si="36"/>
        <v>4283607.37290693</v>
      </c>
      <c r="AP72" s="64">
        <f t="shared" si="37"/>
        <v>0.0813585388093482</v>
      </c>
      <c r="AQ72" s="4" t="str">
        <f t="shared" si="38"/>
        <v>GOOD</v>
      </c>
      <c r="AR72" s="4">
        <v>26.643</v>
      </c>
      <c r="AS72" s="84">
        <v>31.9716</v>
      </c>
      <c r="AT72" s="83">
        <v>0.0813585388093482</v>
      </c>
      <c r="AU72" s="83">
        <v>2.42676282169446</v>
      </c>
      <c r="AV72" s="83">
        <v>24.9</v>
      </c>
      <c r="AW72" s="83">
        <v>0.823212913143736</v>
      </c>
      <c r="AX72" s="4">
        <v>31971.6</v>
      </c>
    </row>
    <row r="73" ht="35" spans="1:50">
      <c r="A73" s="4">
        <v>72</v>
      </c>
      <c r="B73" s="31" t="s">
        <v>347</v>
      </c>
      <c r="C73" s="28">
        <v>35.21</v>
      </c>
      <c r="D73" s="29">
        <v>30.49</v>
      </c>
      <c r="E73" s="48">
        <v>308</v>
      </c>
      <c r="F73" s="46">
        <v>4</v>
      </c>
      <c r="G73" s="4" t="s">
        <v>131</v>
      </c>
      <c r="H73" s="4" t="s">
        <v>348</v>
      </c>
      <c r="I73" s="35">
        <v>111.7</v>
      </c>
      <c r="J73" s="4">
        <v>48</v>
      </c>
      <c r="K73" s="4" t="s">
        <v>349</v>
      </c>
      <c r="L73" s="4" t="s">
        <v>350</v>
      </c>
      <c r="M73" s="4">
        <v>48</v>
      </c>
      <c r="N73" s="54">
        <v>1</v>
      </c>
      <c r="O73" s="54">
        <v>4.1</v>
      </c>
      <c r="P73" s="54">
        <v>26.6</v>
      </c>
      <c r="Q73" s="56">
        <f t="shared" si="20"/>
        <v>5.1</v>
      </c>
      <c r="R73" s="56">
        <f t="shared" si="21"/>
        <v>31.7</v>
      </c>
      <c r="S73" s="57">
        <f t="shared" si="22"/>
        <v>30.7</v>
      </c>
      <c r="T73" s="57">
        <f t="shared" si="23"/>
        <v>5.1</v>
      </c>
      <c r="U73" s="51">
        <f t="shared" si="19"/>
        <v>48</v>
      </c>
      <c r="V73" s="61">
        <f t="shared" si="24"/>
        <v>1.68124123737559</v>
      </c>
      <c r="W73" s="4"/>
      <c r="X73" s="4">
        <v>80.3</v>
      </c>
      <c r="Y73" s="4"/>
      <c r="Z73" s="4">
        <v>111.7</v>
      </c>
      <c r="AA73" s="4">
        <v>48</v>
      </c>
      <c r="AB73" s="4">
        <v>255.7</v>
      </c>
      <c r="AC73" s="64">
        <f t="shared" si="25"/>
        <v>0.198397376141491</v>
      </c>
      <c r="AD73" s="65">
        <f t="shared" si="26"/>
        <v>7110.12</v>
      </c>
      <c r="AE73" s="57">
        <f t="shared" si="27"/>
        <v>224.294006309148</v>
      </c>
      <c r="AF73" s="66">
        <v>288.52</v>
      </c>
      <c r="AG73" s="57">
        <f t="shared" si="28"/>
        <v>34.6596423124913</v>
      </c>
      <c r="AH73" s="61">
        <f t="shared" si="29"/>
        <v>1.65394244123932</v>
      </c>
      <c r="AI73" s="64">
        <f t="shared" si="30"/>
        <v>0.604615961877543</v>
      </c>
      <c r="AJ73" s="64">
        <f t="shared" si="31"/>
        <v>0.768566021246088</v>
      </c>
      <c r="AK73" s="74">
        <f t="shared" si="32"/>
        <v>2.29952096821016</v>
      </c>
      <c r="AL73" s="61">
        <f t="shared" si="33"/>
        <v>70.5952937240519</v>
      </c>
      <c r="AM73" s="57">
        <f t="shared" si="34"/>
        <v>11588.1714877269</v>
      </c>
      <c r="AN73" s="75">
        <f t="shared" si="35"/>
        <v>9.21e-5</v>
      </c>
      <c r="AO73" s="59">
        <f t="shared" si="36"/>
        <v>1067270.59401965</v>
      </c>
      <c r="AP73" s="64">
        <f t="shared" si="37"/>
        <v>0.641703708519223</v>
      </c>
      <c r="AQ73" s="4" t="str">
        <f t="shared" si="38"/>
        <v>MODERATE</v>
      </c>
      <c r="AR73" s="4">
        <v>32.849</v>
      </c>
      <c r="AS73" s="84">
        <v>39.4188</v>
      </c>
      <c r="AT73" s="83">
        <v>0.641703708519223</v>
      </c>
      <c r="AU73" s="83">
        <v>2.29952096821016</v>
      </c>
      <c r="AV73" s="83">
        <v>30.7</v>
      </c>
      <c r="AW73" s="83">
        <v>0.429722470904208</v>
      </c>
      <c r="AX73" s="4">
        <v>39418.8</v>
      </c>
    </row>
    <row r="74" ht="35" spans="1:50">
      <c r="A74" s="4">
        <v>73</v>
      </c>
      <c r="B74" s="27" t="s">
        <v>351</v>
      </c>
      <c r="C74" s="28">
        <v>32.28</v>
      </c>
      <c r="D74" s="29">
        <v>32.17</v>
      </c>
      <c r="E74" s="45">
        <v>321</v>
      </c>
      <c r="F74" s="95">
        <v>3</v>
      </c>
      <c r="G74" s="96" t="s">
        <v>57</v>
      </c>
      <c r="H74" s="96" t="s">
        <v>352</v>
      </c>
      <c r="I74" s="96">
        <v>1344.7</v>
      </c>
      <c r="J74" s="96">
        <v>116.8</v>
      </c>
      <c r="K74" s="96" t="s">
        <v>353</v>
      </c>
      <c r="L74" s="96" t="s">
        <v>354</v>
      </c>
      <c r="M74" s="96">
        <v>116.8</v>
      </c>
      <c r="N74" s="54">
        <v>2.4</v>
      </c>
      <c r="O74" s="54">
        <v>13.2</v>
      </c>
      <c r="P74" s="54"/>
      <c r="Q74" s="56">
        <f t="shared" si="20"/>
        <v>15.6</v>
      </c>
      <c r="R74" s="56">
        <f t="shared" si="21"/>
        <v>15.6</v>
      </c>
      <c r="S74" s="57">
        <f t="shared" si="22"/>
        <v>13.2</v>
      </c>
      <c r="T74" s="57">
        <f t="shared" si="23"/>
        <v>15.6</v>
      </c>
      <c r="U74" s="51">
        <f t="shared" si="19"/>
        <v>116.8</v>
      </c>
      <c r="V74" s="61">
        <f t="shared" si="24"/>
        <v>2.06744284277638</v>
      </c>
      <c r="W74" s="96"/>
      <c r="X74" s="96"/>
      <c r="Y74" s="96"/>
      <c r="Z74" s="96">
        <v>1344.7</v>
      </c>
      <c r="AA74" s="96">
        <v>116.8</v>
      </c>
      <c r="AB74" s="96">
        <v>190.5</v>
      </c>
      <c r="AC74" s="64">
        <f t="shared" si="25"/>
        <v>0.114798483340481</v>
      </c>
      <c r="AD74" s="65">
        <f t="shared" si="26"/>
        <v>4769.04</v>
      </c>
      <c r="AE74" s="57">
        <f t="shared" si="27"/>
        <v>305.707692307692</v>
      </c>
      <c r="AF74" s="109">
        <v>189.51</v>
      </c>
      <c r="AG74" s="57">
        <f t="shared" si="28"/>
        <v>52.7676639755158</v>
      </c>
      <c r="AH74" s="61">
        <f t="shared" si="29"/>
        <v>1.62280519674829</v>
      </c>
      <c r="AI74" s="64">
        <f t="shared" si="30"/>
        <v>0.616216907613901</v>
      </c>
      <c r="AJ74" s="64">
        <f t="shared" si="31"/>
        <v>0.761297106623269</v>
      </c>
      <c r="AK74" s="74">
        <f t="shared" si="32"/>
        <v>2.06130020471027</v>
      </c>
      <c r="AL74" s="61">
        <f t="shared" si="33"/>
        <v>27.2091627021755</v>
      </c>
      <c r="AM74" s="57">
        <f t="shared" si="34"/>
        <v>15889.6211562948</v>
      </c>
      <c r="AN74" s="75">
        <f t="shared" si="35"/>
        <v>3.96e-5</v>
      </c>
      <c r="AO74" s="59">
        <f t="shared" si="36"/>
        <v>629228.997789273</v>
      </c>
      <c r="AP74" s="64">
        <f t="shared" si="37"/>
        <v>0.642290221306395</v>
      </c>
      <c r="AQ74" s="4" t="str">
        <f t="shared" si="38"/>
        <v>WEAK</v>
      </c>
      <c r="AR74" s="96">
        <v>14.124</v>
      </c>
      <c r="AS74" s="84">
        <v>16.9488</v>
      </c>
      <c r="AT74" s="83">
        <v>0.642290221306395</v>
      </c>
      <c r="AU74" s="83">
        <v>2.06130020471027</v>
      </c>
      <c r="AV74" s="83">
        <v>13.2</v>
      </c>
      <c r="AW74" s="83">
        <v>0.08685952257009</v>
      </c>
      <c r="AX74" s="96">
        <v>16948.8</v>
      </c>
    </row>
    <row r="75" ht="35" spans="1:50">
      <c r="A75" s="4">
        <v>74</v>
      </c>
      <c r="B75" s="30" t="s">
        <v>355</v>
      </c>
      <c r="C75" s="28">
        <v>33.6</v>
      </c>
      <c r="D75" s="29">
        <v>30.94</v>
      </c>
      <c r="E75" s="47">
        <v>284</v>
      </c>
      <c r="F75" s="46">
        <v>3</v>
      </c>
      <c r="G75" s="4" t="s">
        <v>57</v>
      </c>
      <c r="H75" s="4" t="s">
        <v>356</v>
      </c>
      <c r="I75" s="35">
        <v>147.8</v>
      </c>
      <c r="J75" s="4">
        <v>17.7</v>
      </c>
      <c r="K75" s="4" t="s">
        <v>357</v>
      </c>
      <c r="L75" s="4" t="s">
        <v>358</v>
      </c>
      <c r="M75" s="4">
        <v>17.7</v>
      </c>
      <c r="N75" s="54">
        <v>2.2</v>
      </c>
      <c r="O75" s="54">
        <v>26.5</v>
      </c>
      <c r="P75" s="54"/>
      <c r="Q75" s="56">
        <f t="shared" si="20"/>
        <v>28.7</v>
      </c>
      <c r="R75" s="56">
        <f t="shared" si="21"/>
        <v>28.7</v>
      </c>
      <c r="S75" s="57">
        <f t="shared" si="22"/>
        <v>26.5</v>
      </c>
      <c r="T75" s="57">
        <f t="shared" si="23"/>
        <v>28.7</v>
      </c>
      <c r="U75" s="51">
        <f t="shared" si="19"/>
        <v>17.7</v>
      </c>
      <c r="V75" s="61">
        <f t="shared" si="24"/>
        <v>1.24797326636181</v>
      </c>
      <c r="W75" s="4"/>
      <c r="X75" s="4"/>
      <c r="Y75" s="4"/>
      <c r="Z75" s="4">
        <v>147.8</v>
      </c>
      <c r="AA75" s="4">
        <v>17.7</v>
      </c>
      <c r="AB75" s="4">
        <v>263.6</v>
      </c>
      <c r="AC75" s="64">
        <f t="shared" si="25"/>
        <v>1.51206012094524</v>
      </c>
      <c r="AD75" s="65">
        <f t="shared" si="26"/>
        <v>794.21</v>
      </c>
      <c r="AE75" s="57">
        <f t="shared" si="27"/>
        <v>27.6728222996516</v>
      </c>
      <c r="AF75" s="66">
        <v>388.36</v>
      </c>
      <c r="AG75" s="57">
        <f t="shared" si="28"/>
        <v>25.7493047687712</v>
      </c>
      <c r="AH75" s="61">
        <f t="shared" si="29"/>
        <v>1.66970683092949</v>
      </c>
      <c r="AI75" s="64">
        <f t="shared" si="30"/>
        <v>0.598907533631711</v>
      </c>
      <c r="AJ75" s="80">
        <f t="shared" si="31"/>
        <v>0.772220090511185</v>
      </c>
      <c r="AK75" s="74">
        <f t="shared" si="32"/>
        <v>2.4308623437947</v>
      </c>
      <c r="AL75" s="61">
        <f t="shared" si="33"/>
        <v>64.4178521105595</v>
      </c>
      <c r="AM75" s="57">
        <f t="shared" si="34"/>
        <v>64959.7500711832</v>
      </c>
      <c r="AN75" s="75">
        <f t="shared" si="35"/>
        <v>7.95e-5</v>
      </c>
      <c r="AO75" s="59">
        <f t="shared" si="36"/>
        <v>5164300.13065907</v>
      </c>
      <c r="AP75" s="64">
        <f t="shared" si="37"/>
        <v>1.13161201992371</v>
      </c>
      <c r="AQ75" s="4" t="str">
        <f t="shared" si="38"/>
        <v>GOOD</v>
      </c>
      <c r="AR75" s="4">
        <v>28.355</v>
      </c>
      <c r="AS75" s="84">
        <v>34.026</v>
      </c>
      <c r="AT75" s="83">
        <v>1.13161201992371</v>
      </c>
      <c r="AU75" s="83">
        <v>2.4308623437947</v>
      </c>
      <c r="AV75" s="83">
        <v>26.5</v>
      </c>
      <c r="AW75" s="83">
        <v>0.119756427604871</v>
      </c>
      <c r="AX75" s="4">
        <v>34026</v>
      </c>
    </row>
    <row r="76" ht="58" spans="1:50">
      <c r="A76" s="4">
        <v>75</v>
      </c>
      <c r="B76" s="31" t="s">
        <v>359</v>
      </c>
      <c r="C76" s="28">
        <v>35.08</v>
      </c>
      <c r="D76" s="29">
        <v>31.05</v>
      </c>
      <c r="E76" s="49">
        <v>310</v>
      </c>
      <c r="F76" s="46">
        <v>3</v>
      </c>
      <c r="G76" s="4" t="s">
        <v>57</v>
      </c>
      <c r="H76" s="4" t="s">
        <v>360</v>
      </c>
      <c r="I76" s="35">
        <v>143.1</v>
      </c>
      <c r="J76" s="4">
        <v>31.9</v>
      </c>
      <c r="K76" s="4" t="s">
        <v>361</v>
      </c>
      <c r="L76" s="4" t="s">
        <v>362</v>
      </c>
      <c r="M76" s="4">
        <v>31.9</v>
      </c>
      <c r="N76" s="54">
        <v>1.4</v>
      </c>
      <c r="O76" s="54">
        <v>9.8</v>
      </c>
      <c r="P76" s="54"/>
      <c r="Q76" s="56">
        <f t="shared" si="20"/>
        <v>11.2</v>
      </c>
      <c r="R76" s="56">
        <f t="shared" si="21"/>
        <v>11.2</v>
      </c>
      <c r="S76" s="57">
        <f t="shared" si="22"/>
        <v>9.8</v>
      </c>
      <c r="T76" s="57">
        <f t="shared" si="23"/>
        <v>11.2</v>
      </c>
      <c r="U76" s="51">
        <f t="shared" si="19"/>
        <v>31.9</v>
      </c>
      <c r="V76" s="61">
        <f t="shared" si="24"/>
        <v>1.50379068305718</v>
      </c>
      <c r="W76" s="4"/>
      <c r="X76" s="4"/>
      <c r="Y76" s="4"/>
      <c r="Z76" s="4">
        <v>143.1</v>
      </c>
      <c r="AA76" s="4">
        <v>31.9</v>
      </c>
      <c r="AB76" s="4">
        <v>935.4</v>
      </c>
      <c r="AC76" s="64">
        <f t="shared" si="25"/>
        <v>0.316993399621897</v>
      </c>
      <c r="AD76" s="65">
        <f t="shared" si="26"/>
        <v>512.96</v>
      </c>
      <c r="AE76" s="57">
        <f t="shared" si="27"/>
        <v>45.8</v>
      </c>
      <c r="AF76" s="66">
        <v>256.39</v>
      </c>
      <c r="AG76" s="57">
        <f t="shared" si="28"/>
        <v>39.0030812434182</v>
      </c>
      <c r="AH76" s="61">
        <f t="shared" si="29"/>
        <v>1.64636534649763</v>
      </c>
      <c r="AI76" s="64">
        <f t="shared" si="30"/>
        <v>0.607398596020827</v>
      </c>
      <c r="AJ76" s="64">
        <f t="shared" si="31"/>
        <v>0.766803510522188</v>
      </c>
      <c r="AK76" s="74">
        <f t="shared" si="32"/>
        <v>2.23904159942582</v>
      </c>
      <c r="AL76" s="61">
        <f t="shared" si="33"/>
        <v>21.9426076743731</v>
      </c>
      <c r="AM76" s="57">
        <f t="shared" si="34"/>
        <v>8821.60778862163</v>
      </c>
      <c r="AN76" s="75">
        <f t="shared" si="35"/>
        <v>2.94e-5</v>
      </c>
      <c r="AO76" s="59">
        <f t="shared" si="36"/>
        <v>259355.268985476</v>
      </c>
      <c r="AP76" s="64">
        <f t="shared" si="37"/>
        <v>0.974735299395554</v>
      </c>
      <c r="AQ76" s="4" t="str">
        <f t="shared" si="38"/>
        <v>MODERATE</v>
      </c>
      <c r="AR76" s="4">
        <v>10.486</v>
      </c>
      <c r="AS76" s="84">
        <v>12.5832</v>
      </c>
      <c r="AT76" s="83">
        <v>0.974735299395554</v>
      </c>
      <c r="AU76" s="83">
        <v>2.23904159942582</v>
      </c>
      <c r="AV76" s="83">
        <v>9.8</v>
      </c>
      <c r="AW76" s="83">
        <v>0.222921034241789</v>
      </c>
      <c r="AX76" s="4">
        <v>12583.2</v>
      </c>
    </row>
    <row r="77" ht="24" spans="1:50">
      <c r="A77" s="4">
        <v>76</v>
      </c>
      <c r="B77" s="27" t="s">
        <v>363</v>
      </c>
      <c r="C77" s="28">
        <v>34.23</v>
      </c>
      <c r="D77" s="29">
        <v>30.14</v>
      </c>
      <c r="E77" s="45">
        <v>276</v>
      </c>
      <c r="F77" s="46">
        <v>3</v>
      </c>
      <c r="G77" s="4" t="s">
        <v>57</v>
      </c>
      <c r="H77" s="4" t="s">
        <v>364</v>
      </c>
      <c r="I77" s="35">
        <v>141.5</v>
      </c>
      <c r="J77" s="4">
        <v>44.8</v>
      </c>
      <c r="K77" s="4" t="s">
        <v>365</v>
      </c>
      <c r="L77" s="4" t="s">
        <v>366</v>
      </c>
      <c r="M77" s="4">
        <v>44.8</v>
      </c>
      <c r="N77" s="54">
        <v>2.3</v>
      </c>
      <c r="O77" s="54">
        <v>22.9</v>
      </c>
      <c r="P77" s="54"/>
      <c r="Q77" s="56">
        <f t="shared" si="20"/>
        <v>25.2</v>
      </c>
      <c r="R77" s="56">
        <f t="shared" si="21"/>
        <v>25.2</v>
      </c>
      <c r="S77" s="57">
        <f t="shared" si="22"/>
        <v>22.9</v>
      </c>
      <c r="T77" s="57">
        <f t="shared" si="23"/>
        <v>25.2</v>
      </c>
      <c r="U77" s="51">
        <f t="shared" si="19"/>
        <v>44.8</v>
      </c>
      <c r="V77" s="61">
        <f t="shared" si="24"/>
        <v>1.65127801399814</v>
      </c>
      <c r="W77" s="4"/>
      <c r="X77" s="4"/>
      <c r="Y77" s="4"/>
      <c r="Z77" s="4">
        <v>141.5</v>
      </c>
      <c r="AA77" s="4">
        <v>44.8</v>
      </c>
      <c r="AB77" s="4">
        <v>305.7</v>
      </c>
      <c r="AC77" s="64">
        <f t="shared" si="25"/>
        <v>0.527415131246845</v>
      </c>
      <c r="AD77" s="65">
        <f t="shared" si="26"/>
        <v>1351.37</v>
      </c>
      <c r="AE77" s="57">
        <f t="shared" si="27"/>
        <v>53.6257936507936</v>
      </c>
      <c r="AF77" s="66">
        <v>288.33</v>
      </c>
      <c r="AG77" s="57">
        <f t="shared" si="28"/>
        <v>34.6824818784032</v>
      </c>
      <c r="AH77" s="61">
        <f t="shared" si="29"/>
        <v>1.65390241539438</v>
      </c>
      <c r="AI77" s="64">
        <f t="shared" si="30"/>
        <v>0.604630594097987</v>
      </c>
      <c r="AJ77" s="64">
        <f t="shared" si="31"/>
        <v>0.768556721439232</v>
      </c>
      <c r="AK77" s="74">
        <f t="shared" si="32"/>
        <v>2.29919706531761</v>
      </c>
      <c r="AL77" s="61">
        <f t="shared" si="33"/>
        <v>52.6516127957734</v>
      </c>
      <c r="AM77" s="57">
        <f t="shared" si="34"/>
        <v>48279.0138833571</v>
      </c>
      <c r="AN77" s="75">
        <f t="shared" si="35"/>
        <v>6.87e-5</v>
      </c>
      <c r="AO77" s="59">
        <f t="shared" si="36"/>
        <v>3316768.25378663</v>
      </c>
      <c r="AP77" s="64">
        <f t="shared" si="37"/>
        <v>0.727362813820811</v>
      </c>
      <c r="AQ77" s="4" t="str">
        <f t="shared" si="38"/>
        <v>MODERATE</v>
      </c>
      <c r="AR77" s="4">
        <v>24.503</v>
      </c>
      <c r="AS77" s="84">
        <v>29.4036</v>
      </c>
      <c r="AT77" s="83">
        <v>0.727362813820811</v>
      </c>
      <c r="AU77" s="83">
        <v>2.29919706531761</v>
      </c>
      <c r="AV77" s="83">
        <v>22.9</v>
      </c>
      <c r="AW77" s="83">
        <v>0.31660777385159</v>
      </c>
      <c r="AX77" s="4">
        <v>29403.6</v>
      </c>
    </row>
    <row r="78" ht="47" spans="1:50">
      <c r="A78" s="4">
        <v>77</v>
      </c>
      <c r="B78" s="30" t="s">
        <v>367</v>
      </c>
      <c r="C78" s="28">
        <v>34.01</v>
      </c>
      <c r="D78" s="29">
        <v>31.52</v>
      </c>
      <c r="E78" s="47">
        <v>300</v>
      </c>
      <c r="F78" s="46">
        <v>3</v>
      </c>
      <c r="G78" s="4" t="s">
        <v>57</v>
      </c>
      <c r="H78" s="4" t="s">
        <v>368</v>
      </c>
      <c r="I78" s="35">
        <v>330.3</v>
      </c>
      <c r="J78" s="4">
        <v>34.4</v>
      </c>
      <c r="K78" s="4" t="s">
        <v>369</v>
      </c>
      <c r="L78" s="4" t="s">
        <v>370</v>
      </c>
      <c r="M78" s="4">
        <v>34.4</v>
      </c>
      <c r="N78" s="54">
        <v>1.5</v>
      </c>
      <c r="O78" s="54">
        <v>14.8</v>
      </c>
      <c r="P78" s="54"/>
      <c r="Q78" s="56">
        <f t="shared" si="20"/>
        <v>16.3</v>
      </c>
      <c r="R78" s="56">
        <f t="shared" si="21"/>
        <v>16.3</v>
      </c>
      <c r="S78" s="57">
        <f t="shared" si="22"/>
        <v>14.8</v>
      </c>
      <c r="T78" s="57">
        <f t="shared" si="23"/>
        <v>16.3</v>
      </c>
      <c r="U78" s="51">
        <f t="shared" si="19"/>
        <v>34.4</v>
      </c>
      <c r="V78" s="61">
        <f t="shared" si="24"/>
        <v>1.53655844257153</v>
      </c>
      <c r="W78" s="4"/>
      <c r="X78" s="4"/>
      <c r="Y78" s="4"/>
      <c r="Z78" s="4">
        <v>330.3</v>
      </c>
      <c r="AA78" s="4">
        <v>34.4</v>
      </c>
      <c r="AB78" s="4">
        <v>545.4</v>
      </c>
      <c r="AC78" s="64">
        <f t="shared" si="25"/>
        <v>0.434773884206747</v>
      </c>
      <c r="AD78" s="65">
        <f t="shared" si="26"/>
        <v>1004.57</v>
      </c>
      <c r="AE78" s="57">
        <f t="shared" si="27"/>
        <v>61.6300613496932</v>
      </c>
      <c r="AF78" s="66">
        <v>288.79</v>
      </c>
      <c r="AG78" s="57">
        <f t="shared" si="28"/>
        <v>34.6272377852419</v>
      </c>
      <c r="AH78" s="61">
        <f t="shared" si="29"/>
        <v>1.65399923279629</v>
      </c>
      <c r="AI78" s="64">
        <f t="shared" si="30"/>
        <v>0.604595201842613</v>
      </c>
      <c r="AJ78" s="64">
        <f t="shared" si="31"/>
        <v>0.768579216290007</v>
      </c>
      <c r="AK78" s="74">
        <f t="shared" si="32"/>
        <v>2.29998062644021</v>
      </c>
      <c r="AL78" s="61">
        <f t="shared" si="33"/>
        <v>34.0397132713152</v>
      </c>
      <c r="AM78" s="57">
        <f t="shared" si="34"/>
        <v>20166.1766961381</v>
      </c>
      <c r="AN78" s="75">
        <f t="shared" si="35"/>
        <v>4.44e-5</v>
      </c>
      <c r="AO78" s="59">
        <f t="shared" si="36"/>
        <v>895378.245308533</v>
      </c>
      <c r="AP78" s="64">
        <f t="shared" si="37"/>
        <v>0.949615728164757</v>
      </c>
      <c r="AQ78" s="4" t="str">
        <f t="shared" si="38"/>
        <v>MODERATE</v>
      </c>
      <c r="AR78" s="4">
        <v>15.836</v>
      </c>
      <c r="AS78" s="84">
        <v>19.0032</v>
      </c>
      <c r="AT78" s="83">
        <v>0.949615728164757</v>
      </c>
      <c r="AU78" s="83">
        <v>2.29998062644021</v>
      </c>
      <c r="AV78" s="83">
        <v>14.8</v>
      </c>
      <c r="AW78" s="83">
        <v>0.10414774447472</v>
      </c>
      <c r="AX78" s="4">
        <v>19003.2</v>
      </c>
    </row>
    <row r="79" ht="35" spans="1:50">
      <c r="A79" s="4">
        <v>78</v>
      </c>
      <c r="B79" s="30" t="s">
        <v>371</v>
      </c>
      <c r="C79" s="28">
        <v>34.99</v>
      </c>
      <c r="D79" s="29">
        <v>30.85</v>
      </c>
      <c r="E79" s="47">
        <v>284</v>
      </c>
      <c r="F79" s="46">
        <v>4</v>
      </c>
      <c r="G79" s="4" t="s">
        <v>232</v>
      </c>
      <c r="H79" s="4" t="s">
        <v>372</v>
      </c>
      <c r="I79" s="35">
        <v>357.3</v>
      </c>
      <c r="J79" s="4">
        <v>75.3</v>
      </c>
      <c r="K79" s="4" t="s">
        <v>373</v>
      </c>
      <c r="L79" s="4" t="s">
        <v>374</v>
      </c>
      <c r="M79" s="4">
        <v>75.3</v>
      </c>
      <c r="N79" s="54">
        <v>2.7</v>
      </c>
      <c r="O79" s="54">
        <v>8.5</v>
      </c>
      <c r="P79" s="54">
        <v>15.5</v>
      </c>
      <c r="Q79" s="56">
        <f t="shared" si="20"/>
        <v>11.2</v>
      </c>
      <c r="R79" s="56">
        <f t="shared" si="21"/>
        <v>26.7</v>
      </c>
      <c r="S79" s="57">
        <f t="shared" si="22"/>
        <v>24</v>
      </c>
      <c r="T79" s="57">
        <f t="shared" si="23"/>
        <v>11.2</v>
      </c>
      <c r="U79" s="51">
        <f t="shared" si="19"/>
        <v>75.3</v>
      </c>
      <c r="V79" s="61">
        <f t="shared" si="24"/>
        <v>1.8767949762007</v>
      </c>
      <c r="W79" s="4"/>
      <c r="X79" s="4"/>
      <c r="Y79" s="4"/>
      <c r="Z79" s="4">
        <v>357.6</v>
      </c>
      <c r="AA79" s="4">
        <v>75.3</v>
      </c>
      <c r="AB79" s="4">
        <v>1829.3</v>
      </c>
      <c r="AC79" s="64">
        <f t="shared" si="25"/>
        <v>0.128905328144135</v>
      </c>
      <c r="AD79" s="65">
        <f t="shared" si="26"/>
        <v>29959.72</v>
      </c>
      <c r="AE79" s="57">
        <f t="shared" si="27"/>
        <v>1122.08689138577</v>
      </c>
      <c r="AF79" s="66">
        <v>287.36</v>
      </c>
      <c r="AG79" s="57">
        <f t="shared" si="28"/>
        <v>34.7995545657016</v>
      </c>
      <c r="AH79" s="61">
        <f t="shared" si="29"/>
        <v>1.65369727845556</v>
      </c>
      <c r="AI79" s="64">
        <f t="shared" si="30"/>
        <v>0.604705596984433</v>
      </c>
      <c r="AJ79" s="64">
        <f t="shared" si="31"/>
        <v>0.768509057120984</v>
      </c>
      <c r="AK79" s="74">
        <f t="shared" si="32"/>
        <v>2.2975377712509</v>
      </c>
      <c r="AL79" s="61">
        <f t="shared" si="33"/>
        <v>55.1409065100217</v>
      </c>
      <c r="AM79" s="57">
        <f t="shared" si="34"/>
        <v>18779.7868506955</v>
      </c>
      <c r="AN79" s="75">
        <f t="shared" si="35"/>
        <v>7.2e-5</v>
      </c>
      <c r="AO79" s="59">
        <f t="shared" si="36"/>
        <v>1352144.65325008</v>
      </c>
      <c r="AP79" s="64">
        <f t="shared" si="37"/>
        <v>0.604012655778179</v>
      </c>
      <c r="AQ79" s="4" t="str">
        <f t="shared" si="38"/>
        <v>WEAK</v>
      </c>
      <c r="AR79" s="4">
        <v>25.68</v>
      </c>
      <c r="AS79" s="84">
        <v>30.816</v>
      </c>
      <c r="AT79" s="83">
        <v>0.604012655778179</v>
      </c>
      <c r="AU79" s="83">
        <v>2.2975377712509</v>
      </c>
      <c r="AV79" s="83">
        <v>24</v>
      </c>
      <c r="AW79" s="83">
        <v>0.210747271200672</v>
      </c>
      <c r="AX79" s="4">
        <v>30816</v>
      </c>
    </row>
    <row r="80" ht="35" spans="1:50">
      <c r="A80" s="4">
        <v>79</v>
      </c>
      <c r="B80" s="30" t="s">
        <v>375</v>
      </c>
      <c r="C80" s="28">
        <v>32.83</v>
      </c>
      <c r="D80" s="29">
        <v>32.58</v>
      </c>
      <c r="E80" s="47">
        <v>319</v>
      </c>
      <c r="F80" s="46">
        <v>3</v>
      </c>
      <c r="G80" s="4" t="s">
        <v>57</v>
      </c>
      <c r="H80" s="4" t="s">
        <v>376</v>
      </c>
      <c r="I80" s="35">
        <v>877.7</v>
      </c>
      <c r="J80" s="4">
        <v>80</v>
      </c>
      <c r="K80" s="4" t="s">
        <v>377</v>
      </c>
      <c r="L80" s="4" t="s">
        <v>378</v>
      </c>
      <c r="M80" s="4">
        <v>80</v>
      </c>
      <c r="N80" s="54">
        <v>1.2</v>
      </c>
      <c r="O80" s="54">
        <v>21.4</v>
      </c>
      <c r="P80" s="54"/>
      <c r="Q80" s="56">
        <f t="shared" si="20"/>
        <v>22.6</v>
      </c>
      <c r="R80" s="56">
        <f t="shared" si="21"/>
        <v>22.6</v>
      </c>
      <c r="S80" s="57">
        <f t="shared" si="22"/>
        <v>21.4</v>
      </c>
      <c r="T80" s="57">
        <f t="shared" si="23"/>
        <v>22.6</v>
      </c>
      <c r="U80" s="51">
        <f t="shared" si="19"/>
        <v>80</v>
      </c>
      <c r="V80" s="61">
        <f t="shared" si="24"/>
        <v>1.90308998699194</v>
      </c>
      <c r="W80" s="4"/>
      <c r="X80" s="4"/>
      <c r="Y80" s="4"/>
      <c r="Z80" s="4">
        <v>877.7</v>
      </c>
      <c r="AA80" s="4">
        <v>80</v>
      </c>
      <c r="AB80" s="4">
        <v>1230.8</v>
      </c>
      <c r="AC80" s="64">
        <f t="shared" si="25"/>
        <v>0.268867209752763</v>
      </c>
      <c r="AD80" s="65">
        <f t="shared" si="26"/>
        <v>2765.24</v>
      </c>
      <c r="AE80" s="57">
        <f t="shared" si="27"/>
        <v>122.355752212389</v>
      </c>
      <c r="AF80" s="66">
        <v>192.29</v>
      </c>
      <c r="AG80" s="57">
        <f t="shared" si="28"/>
        <v>52.0047844401685</v>
      </c>
      <c r="AH80" s="61">
        <f t="shared" si="29"/>
        <v>1.62409331496876</v>
      </c>
      <c r="AI80" s="64">
        <f t="shared" si="30"/>
        <v>0.615728167084557</v>
      </c>
      <c r="AJ80" s="64">
        <f t="shared" si="31"/>
        <v>0.761599190371522</v>
      </c>
      <c r="AK80" s="74">
        <f t="shared" si="32"/>
        <v>2.07063062620675</v>
      </c>
      <c r="AL80" s="61">
        <f t="shared" si="33"/>
        <v>44.3114954008245</v>
      </c>
      <c r="AM80" s="57">
        <f t="shared" si="34"/>
        <v>41779.7196590953</v>
      </c>
      <c r="AN80" s="75">
        <f t="shared" si="35"/>
        <v>6.42e-5</v>
      </c>
      <c r="AO80" s="59">
        <f t="shared" si="36"/>
        <v>2682258.00211392</v>
      </c>
      <c r="AP80" s="64">
        <f t="shared" si="37"/>
        <v>0.768640747318276</v>
      </c>
      <c r="AQ80" s="4" t="str">
        <f t="shared" si="38"/>
        <v>MODERATE</v>
      </c>
      <c r="AR80" s="4">
        <v>22.898</v>
      </c>
      <c r="AS80" s="84">
        <v>27.4776</v>
      </c>
      <c r="AT80" s="83">
        <v>0.768640747318276</v>
      </c>
      <c r="AU80" s="83">
        <v>2.07063062620675</v>
      </c>
      <c r="AV80" s="83">
        <v>21.4</v>
      </c>
      <c r="AW80" s="83">
        <v>0.0911473168508602</v>
      </c>
      <c r="AX80" s="4">
        <v>27477.6</v>
      </c>
    </row>
    <row r="81" ht="24" spans="1:50">
      <c r="A81" s="4">
        <v>80</v>
      </c>
      <c r="B81" s="30" t="s">
        <v>379</v>
      </c>
      <c r="C81" s="28">
        <v>32.12</v>
      </c>
      <c r="D81" s="29">
        <v>31.64</v>
      </c>
      <c r="E81" s="47">
        <v>289</v>
      </c>
      <c r="F81" s="46">
        <v>3</v>
      </c>
      <c r="G81" s="4" t="s">
        <v>57</v>
      </c>
      <c r="H81" s="4" t="s">
        <v>380</v>
      </c>
      <c r="I81" s="35">
        <v>224</v>
      </c>
      <c r="J81" s="4">
        <v>28.7</v>
      </c>
      <c r="K81" s="4" t="s">
        <v>381</v>
      </c>
      <c r="L81" s="4" t="s">
        <v>382</v>
      </c>
      <c r="M81" s="4">
        <v>28.7</v>
      </c>
      <c r="N81" s="54">
        <v>1.5</v>
      </c>
      <c r="O81" s="54">
        <v>17.5</v>
      </c>
      <c r="P81" s="54"/>
      <c r="Q81" s="56">
        <f t="shared" si="20"/>
        <v>19</v>
      </c>
      <c r="R81" s="56">
        <f t="shared" si="21"/>
        <v>19</v>
      </c>
      <c r="S81" s="57">
        <f t="shared" si="22"/>
        <v>17.5</v>
      </c>
      <c r="T81" s="57">
        <f t="shared" si="23"/>
        <v>19</v>
      </c>
      <c r="U81" s="51">
        <f t="shared" si="19"/>
        <v>28.7</v>
      </c>
      <c r="V81" s="61">
        <f t="shared" si="24"/>
        <v>1.45788189673399</v>
      </c>
      <c r="W81" s="4"/>
      <c r="X81" s="4"/>
      <c r="Y81" s="4"/>
      <c r="Z81" s="4">
        <v>224</v>
      </c>
      <c r="AA81" s="4">
        <v>28.7</v>
      </c>
      <c r="AB81" s="4">
        <v>8692.8</v>
      </c>
      <c r="AC81" s="64">
        <f t="shared" si="25"/>
        <v>0.616452526132404</v>
      </c>
      <c r="AD81" s="65">
        <f t="shared" si="26"/>
        <v>838.25</v>
      </c>
      <c r="AE81" s="57">
        <f t="shared" si="27"/>
        <v>44.1184210526316</v>
      </c>
      <c r="AF81" s="66">
        <v>291.36</v>
      </c>
      <c r="AG81" s="57">
        <f t="shared" si="28"/>
        <v>34.3218012081274</v>
      </c>
      <c r="AH81" s="61">
        <f t="shared" si="29"/>
        <v>1.65453472681572</v>
      </c>
      <c r="AI81" s="64">
        <f t="shared" si="30"/>
        <v>0.60439952319682</v>
      </c>
      <c r="AJ81" s="64">
        <f t="shared" si="31"/>
        <v>0.768703622716221</v>
      </c>
      <c r="AK81" s="74">
        <f t="shared" si="32"/>
        <v>2.30431949733972</v>
      </c>
      <c r="AL81" s="61">
        <f t="shared" si="33"/>
        <v>40.3255912034451</v>
      </c>
      <c r="AM81" s="57">
        <f t="shared" si="34"/>
        <v>28199.832344374</v>
      </c>
      <c r="AN81" s="75">
        <f t="shared" si="35"/>
        <v>5.25e-5</v>
      </c>
      <c r="AO81" s="59">
        <f t="shared" si="36"/>
        <v>1480491.19807964</v>
      </c>
      <c r="AP81" s="64">
        <f t="shared" si="37"/>
        <v>1.02110687411949</v>
      </c>
      <c r="AQ81" s="4" t="str">
        <f t="shared" si="38"/>
        <v>MODERATE</v>
      </c>
      <c r="AR81" s="4">
        <v>18.725</v>
      </c>
      <c r="AS81" s="84">
        <v>22.47</v>
      </c>
      <c r="AT81" s="83">
        <v>1.02110687411949</v>
      </c>
      <c r="AU81" s="83">
        <v>2.30431949733972</v>
      </c>
      <c r="AV81" s="83">
        <v>17.5</v>
      </c>
      <c r="AW81" s="83">
        <v>0.128125</v>
      </c>
      <c r="AX81" s="4">
        <v>22470</v>
      </c>
    </row>
    <row r="82" ht="35" spans="1:50">
      <c r="A82" s="4">
        <v>81</v>
      </c>
      <c r="B82" s="31" t="s">
        <v>383</v>
      </c>
      <c r="C82" s="28">
        <v>34.8</v>
      </c>
      <c r="D82" s="29">
        <v>32.38</v>
      </c>
      <c r="E82" s="49">
        <v>302</v>
      </c>
      <c r="F82" s="46">
        <v>3</v>
      </c>
      <c r="G82" s="4" t="s">
        <v>57</v>
      </c>
      <c r="H82" s="4" t="s">
        <v>384</v>
      </c>
      <c r="I82" s="35">
        <v>4497.1</v>
      </c>
      <c r="J82" s="4">
        <v>65.9</v>
      </c>
      <c r="K82" s="4" t="s">
        <v>385</v>
      </c>
      <c r="L82" s="4" t="s">
        <v>386</v>
      </c>
      <c r="M82" s="4">
        <v>65.9</v>
      </c>
      <c r="N82" s="54">
        <v>1.6</v>
      </c>
      <c r="O82" s="54">
        <v>14.7</v>
      </c>
      <c r="P82" s="54"/>
      <c r="Q82" s="56">
        <f t="shared" si="20"/>
        <v>16.3</v>
      </c>
      <c r="R82" s="56">
        <f t="shared" si="21"/>
        <v>16.3</v>
      </c>
      <c r="S82" s="57">
        <f t="shared" si="22"/>
        <v>14.7</v>
      </c>
      <c r="T82" s="57">
        <f t="shared" si="23"/>
        <v>16.3</v>
      </c>
      <c r="U82" s="51">
        <f t="shared" si="19"/>
        <v>65.9</v>
      </c>
      <c r="V82" s="61">
        <f t="shared" si="24"/>
        <v>1.81888541459401</v>
      </c>
      <c r="W82" s="4"/>
      <c r="X82" s="4"/>
      <c r="Y82" s="4"/>
      <c r="Z82" s="4">
        <v>497.1</v>
      </c>
      <c r="AA82" s="4">
        <v>65.9</v>
      </c>
      <c r="AB82" s="4">
        <v>3657.8</v>
      </c>
      <c r="AC82" s="64">
        <f t="shared" si="25"/>
        <v>0.226283918655363</v>
      </c>
      <c r="AD82" s="65">
        <f t="shared" si="26"/>
        <v>1764.09</v>
      </c>
      <c r="AE82" s="57">
        <f t="shared" si="27"/>
        <v>108.226380368098</v>
      </c>
      <c r="AF82" s="66">
        <v>200.21</v>
      </c>
      <c r="AG82" s="57">
        <f t="shared" si="28"/>
        <v>49.9475550671795</v>
      </c>
      <c r="AH82" s="61">
        <f t="shared" si="29"/>
        <v>1.62757715070309</v>
      </c>
      <c r="AI82" s="64">
        <f t="shared" si="30"/>
        <v>0.614410198354046</v>
      </c>
      <c r="AJ82" s="64">
        <f t="shared" si="31"/>
        <v>0.762415604393387</v>
      </c>
      <c r="AK82" s="74">
        <f t="shared" si="32"/>
        <v>2.09608443416367</v>
      </c>
      <c r="AL82" s="61">
        <f t="shared" si="33"/>
        <v>30.8124411822059</v>
      </c>
      <c r="AM82" s="57">
        <f t="shared" si="34"/>
        <v>19735.0370969639</v>
      </c>
      <c r="AN82" s="75">
        <f t="shared" si="35"/>
        <v>4.41e-5</v>
      </c>
      <c r="AO82" s="59">
        <f t="shared" si="36"/>
        <v>870315.13597611</v>
      </c>
      <c r="AP82" s="64">
        <f t="shared" si="37"/>
        <v>0.810833912454402</v>
      </c>
      <c r="AQ82" s="4" t="str">
        <f t="shared" si="38"/>
        <v>MODERATE</v>
      </c>
      <c r="AR82" s="4">
        <v>15.729</v>
      </c>
      <c r="AS82" s="84">
        <v>18.8748</v>
      </c>
      <c r="AT82" s="83">
        <v>0.810833912454402</v>
      </c>
      <c r="AU82" s="83">
        <v>2.09608443416367</v>
      </c>
      <c r="AV82" s="83">
        <v>14.7</v>
      </c>
      <c r="AW82" s="83">
        <v>0.014653888061195</v>
      </c>
      <c r="AX82" s="4">
        <v>18874.8</v>
      </c>
    </row>
    <row r="83" ht="47" spans="1:50">
      <c r="A83" s="4">
        <v>82</v>
      </c>
      <c r="B83" s="31" t="s">
        <v>387</v>
      </c>
      <c r="C83" s="28">
        <v>35.17</v>
      </c>
      <c r="D83" s="29">
        <v>30.25</v>
      </c>
      <c r="E83" s="49">
        <v>320</v>
      </c>
      <c r="F83" s="46">
        <v>3</v>
      </c>
      <c r="G83" s="4" t="s">
        <v>57</v>
      </c>
      <c r="H83" s="4" t="s">
        <v>388</v>
      </c>
      <c r="I83" s="35">
        <v>790.2</v>
      </c>
      <c r="J83" s="4">
        <v>267.8</v>
      </c>
      <c r="K83" s="4" t="s">
        <v>389</v>
      </c>
      <c r="L83" s="4" t="s">
        <v>390</v>
      </c>
      <c r="M83" s="4">
        <v>267.8</v>
      </c>
      <c r="N83" s="54">
        <v>11.1</v>
      </c>
      <c r="O83" s="54">
        <v>9.1</v>
      </c>
      <c r="P83" s="54"/>
      <c r="Q83" s="56">
        <f t="shared" si="20"/>
        <v>20.2</v>
      </c>
      <c r="R83" s="56">
        <f t="shared" si="21"/>
        <v>20.2</v>
      </c>
      <c r="S83" s="57">
        <f t="shared" si="22"/>
        <v>9.1</v>
      </c>
      <c r="T83" s="57">
        <f t="shared" si="23"/>
        <v>20.2</v>
      </c>
      <c r="U83" s="51">
        <f t="shared" si="19"/>
        <v>267.8</v>
      </c>
      <c r="V83" s="61">
        <f t="shared" si="24"/>
        <v>2.42781057267599</v>
      </c>
      <c r="W83" s="4"/>
      <c r="X83" s="4"/>
      <c r="Y83" s="4"/>
      <c r="Z83" s="4">
        <v>790.2</v>
      </c>
      <c r="AA83" s="4">
        <v>267.8</v>
      </c>
      <c r="AB83" s="4">
        <v>377.2</v>
      </c>
      <c r="AC83" s="64">
        <f t="shared" si="25"/>
        <v>0.0480276592137176</v>
      </c>
      <c r="AD83" s="65">
        <f t="shared" si="26"/>
        <v>11208.2</v>
      </c>
      <c r="AE83" s="57">
        <f t="shared" si="27"/>
        <v>554.861386138614</v>
      </c>
      <c r="AF83" s="66">
        <v>85.36</v>
      </c>
      <c r="AG83" s="57">
        <f t="shared" si="28"/>
        <v>117.150890346767</v>
      </c>
      <c r="AH83" s="61">
        <f t="shared" si="29"/>
        <v>1.52099543378995</v>
      </c>
      <c r="AI83" s="64">
        <f t="shared" si="30"/>
        <v>0.657464169703811</v>
      </c>
      <c r="AJ83" s="64">
        <f t="shared" si="31"/>
        <v>0.737029616043334</v>
      </c>
      <c r="AK83" s="74">
        <f t="shared" si="32"/>
        <v>1.44443077548853</v>
      </c>
      <c r="AL83" s="61">
        <f t="shared" si="33"/>
        <v>13.1443200569456</v>
      </c>
      <c r="AM83" s="57">
        <f t="shared" si="34"/>
        <v>7311.0410982636</v>
      </c>
      <c r="AN83" s="75">
        <f t="shared" si="35"/>
        <v>2.73e-5</v>
      </c>
      <c r="AO83" s="59">
        <f t="shared" si="36"/>
        <v>199591.421982596</v>
      </c>
      <c r="AP83" s="64">
        <f t="shared" si="37"/>
        <v>0.537774966531868</v>
      </c>
      <c r="AQ83" s="4" t="str">
        <f t="shared" si="38"/>
        <v>POOR</v>
      </c>
      <c r="AR83" s="4">
        <v>9.737</v>
      </c>
      <c r="AS83" s="84">
        <v>11.6844</v>
      </c>
      <c r="AT83" s="83">
        <v>0.537774966531868</v>
      </c>
      <c r="AU83" s="83">
        <v>1.44443077548853</v>
      </c>
      <c r="AV83" s="83">
        <v>9.1</v>
      </c>
      <c r="AW83" s="83">
        <v>0.338901543912933</v>
      </c>
      <c r="AX83" s="4">
        <v>11684.4</v>
      </c>
    </row>
    <row r="84" ht="35" spans="1:50">
      <c r="A84" s="4">
        <v>83</v>
      </c>
      <c r="B84" s="30" t="s">
        <v>391</v>
      </c>
      <c r="C84" s="28">
        <v>33.54</v>
      </c>
      <c r="D84" s="29">
        <v>32.54</v>
      </c>
      <c r="E84" s="47">
        <v>308</v>
      </c>
      <c r="F84" s="46">
        <v>4</v>
      </c>
      <c r="G84" s="4" t="s">
        <v>144</v>
      </c>
      <c r="H84" s="4" t="s">
        <v>392</v>
      </c>
      <c r="I84" s="35">
        <v>106.9</v>
      </c>
      <c r="J84" s="4">
        <v>39.8</v>
      </c>
      <c r="K84" s="4" t="s">
        <v>393</v>
      </c>
      <c r="L84" s="4" t="s">
        <v>394</v>
      </c>
      <c r="M84" s="4">
        <v>39.8</v>
      </c>
      <c r="N84" s="54">
        <v>1.1</v>
      </c>
      <c r="O84" s="54">
        <v>8.6</v>
      </c>
      <c r="P84" s="54">
        <v>23.7</v>
      </c>
      <c r="Q84" s="56">
        <f t="shared" si="20"/>
        <v>9.7</v>
      </c>
      <c r="R84" s="56">
        <f t="shared" si="21"/>
        <v>33.4</v>
      </c>
      <c r="S84" s="57">
        <f t="shared" si="22"/>
        <v>32.3</v>
      </c>
      <c r="T84" s="57">
        <f t="shared" si="23"/>
        <v>9.7</v>
      </c>
      <c r="U84" s="51">
        <f t="shared" si="19"/>
        <v>39.8</v>
      </c>
      <c r="V84" s="61">
        <f t="shared" si="24"/>
        <v>1.59988307207369</v>
      </c>
      <c r="W84" s="4">
        <v>33.4</v>
      </c>
      <c r="X84" s="4">
        <v>296.5</v>
      </c>
      <c r="Y84" s="4"/>
      <c r="Z84" s="4">
        <v>105.9</v>
      </c>
      <c r="AA84" s="4">
        <v>39.8</v>
      </c>
      <c r="AB84" s="4">
        <v>867.5</v>
      </c>
      <c r="AC84" s="64">
        <f t="shared" si="25"/>
        <v>0.253787444432215</v>
      </c>
      <c r="AD84" s="65">
        <f t="shared" si="26"/>
        <v>21018.52</v>
      </c>
      <c r="AE84" s="57">
        <f t="shared" si="27"/>
        <v>629.297005988024</v>
      </c>
      <c r="AF84" s="66">
        <v>197.12</v>
      </c>
      <c r="AG84" s="57">
        <f t="shared" si="28"/>
        <v>50.7305194805195</v>
      </c>
      <c r="AH84" s="61">
        <f t="shared" si="29"/>
        <v>1.62624947145877</v>
      </c>
      <c r="AI84" s="64">
        <f t="shared" si="30"/>
        <v>0.614911806306681</v>
      </c>
      <c r="AJ84" s="64">
        <f t="shared" si="31"/>
        <v>0.762104574624669</v>
      </c>
      <c r="AK84" s="74">
        <f t="shared" si="32"/>
        <v>2.08634621256472</v>
      </c>
      <c r="AL84" s="61">
        <f t="shared" si="33"/>
        <v>67.3889826658405</v>
      </c>
      <c r="AM84" s="57">
        <f t="shared" si="34"/>
        <v>25358.7033493518</v>
      </c>
      <c r="AN84" s="75">
        <f t="shared" si="35"/>
        <v>9.69e-5</v>
      </c>
      <c r="AO84" s="59">
        <f t="shared" si="36"/>
        <v>2457258.35455219</v>
      </c>
      <c r="AP84" s="64">
        <f t="shared" si="37"/>
        <v>0.891961005464611</v>
      </c>
      <c r="AQ84" s="4" t="str">
        <f t="shared" si="38"/>
        <v>MODERATE</v>
      </c>
      <c r="AR84" s="4">
        <v>34.561</v>
      </c>
      <c r="AS84" s="84">
        <v>41.4732</v>
      </c>
      <c r="AT84" s="83">
        <v>0.891961005464611</v>
      </c>
      <c r="AU84" s="83">
        <v>2.08634621256472</v>
      </c>
      <c r="AV84" s="83">
        <v>32.3</v>
      </c>
      <c r="AW84" s="83">
        <v>0.372310570626754</v>
      </c>
      <c r="AX84" s="4">
        <v>41473.2</v>
      </c>
    </row>
    <row r="85" ht="42" spans="1:50">
      <c r="A85" s="4">
        <v>84</v>
      </c>
      <c r="B85" s="10" t="s">
        <v>395</v>
      </c>
      <c r="C85" s="6">
        <v>34.75</v>
      </c>
      <c r="D85" s="7">
        <v>30.5</v>
      </c>
      <c r="E85" s="34">
        <v>307</v>
      </c>
      <c r="F85" s="97">
        <v>3</v>
      </c>
      <c r="G85" s="98" t="s">
        <v>57</v>
      </c>
      <c r="H85" s="4" t="s">
        <v>396</v>
      </c>
      <c r="I85" s="35">
        <v>198.3</v>
      </c>
      <c r="J85" s="4">
        <v>78.5</v>
      </c>
      <c r="K85" s="4" t="s">
        <v>397</v>
      </c>
      <c r="L85" s="4" t="s">
        <v>398</v>
      </c>
      <c r="M85" s="4">
        <v>78.5</v>
      </c>
      <c r="N85" s="54">
        <v>0.9</v>
      </c>
      <c r="O85" s="54">
        <v>26.2</v>
      </c>
      <c r="P85" s="54"/>
      <c r="Q85" s="56">
        <f t="shared" si="20"/>
        <v>27.1</v>
      </c>
      <c r="R85" s="56">
        <f t="shared" si="21"/>
        <v>27.1</v>
      </c>
      <c r="S85" s="57">
        <f t="shared" si="22"/>
        <v>26.2</v>
      </c>
      <c r="T85" s="57">
        <f t="shared" si="23"/>
        <v>27.1</v>
      </c>
      <c r="U85" s="51">
        <f t="shared" si="19"/>
        <v>78.5</v>
      </c>
      <c r="V85" s="61">
        <f t="shared" si="24"/>
        <v>1.89486965674525</v>
      </c>
      <c r="W85" s="4"/>
      <c r="X85" s="4"/>
      <c r="Y85" s="4"/>
      <c r="Z85" s="4">
        <v>198.3</v>
      </c>
      <c r="AA85" s="4">
        <v>78.5</v>
      </c>
      <c r="AB85" s="4">
        <v>2122.3</v>
      </c>
      <c r="AC85" s="64">
        <f t="shared" si="25"/>
        <v>0.338296539695694</v>
      </c>
      <c r="AD85" s="65">
        <f t="shared" si="26"/>
        <v>2235.17</v>
      </c>
      <c r="AE85" s="57">
        <f t="shared" si="27"/>
        <v>82.4785977859779</v>
      </c>
      <c r="AF85" s="66">
        <v>287.36</v>
      </c>
      <c r="AG85" s="57">
        <f t="shared" si="28"/>
        <v>34.7995545657016</v>
      </c>
      <c r="AH85" s="61">
        <f t="shared" si="29"/>
        <v>1.65369727845556</v>
      </c>
      <c r="AI85" s="64">
        <f t="shared" si="30"/>
        <v>0.604705596984433</v>
      </c>
      <c r="AJ85" s="64">
        <f t="shared" si="31"/>
        <v>0.768509057120984</v>
      </c>
      <c r="AK85" s="74">
        <f t="shared" si="32"/>
        <v>2.2975377712509</v>
      </c>
      <c r="AL85" s="61">
        <f t="shared" si="33"/>
        <v>60.1954896067737</v>
      </c>
      <c r="AM85" s="57">
        <f t="shared" si="34"/>
        <v>63192.1415970168</v>
      </c>
      <c r="AN85" s="75">
        <f t="shared" si="35"/>
        <v>7.86e-5</v>
      </c>
      <c r="AO85" s="59">
        <f t="shared" si="36"/>
        <v>4966902.32952552</v>
      </c>
      <c r="AP85" s="64">
        <f t="shared" si="37"/>
        <v>0.517510381132079</v>
      </c>
      <c r="AQ85" s="4" t="str">
        <f t="shared" si="38"/>
        <v>MODERATE</v>
      </c>
      <c r="AR85" s="4">
        <v>28.034</v>
      </c>
      <c r="AS85" s="84">
        <v>33.6408</v>
      </c>
      <c r="AT85" s="83">
        <v>0.517510381132079</v>
      </c>
      <c r="AU85" s="83">
        <v>2.2975377712509</v>
      </c>
      <c r="AV85" s="83">
        <v>26.2</v>
      </c>
      <c r="AW85" s="83">
        <v>0.395864851235502</v>
      </c>
      <c r="AX85" s="4">
        <v>33640.8</v>
      </c>
    </row>
    <row r="86" spans="1:50">
      <c r="A86" s="4">
        <v>85</v>
      </c>
      <c r="B86" s="85" t="s">
        <v>399</v>
      </c>
      <c r="C86" s="28">
        <v>33.92</v>
      </c>
      <c r="D86" s="29">
        <v>32.25</v>
      </c>
      <c r="E86" s="85">
        <v>299</v>
      </c>
      <c r="F86" s="94">
        <v>3</v>
      </c>
      <c r="G86" s="4" t="s">
        <v>57</v>
      </c>
      <c r="H86" s="4" t="s">
        <v>400</v>
      </c>
      <c r="I86" s="35">
        <v>1057.2</v>
      </c>
      <c r="J86" s="4">
        <v>27.8</v>
      </c>
      <c r="K86" s="4" t="s">
        <v>401</v>
      </c>
      <c r="L86" s="4" t="s">
        <v>402</v>
      </c>
      <c r="M86" s="4">
        <v>27.8</v>
      </c>
      <c r="N86" s="54">
        <v>0.9</v>
      </c>
      <c r="O86" s="54">
        <v>24.2</v>
      </c>
      <c r="P86" s="54"/>
      <c r="Q86" s="56">
        <f t="shared" si="20"/>
        <v>25.1</v>
      </c>
      <c r="R86" s="56">
        <f t="shared" si="21"/>
        <v>25.1</v>
      </c>
      <c r="S86" s="57">
        <f t="shared" si="22"/>
        <v>24.2</v>
      </c>
      <c r="T86" s="57">
        <f t="shared" si="23"/>
        <v>25.1</v>
      </c>
      <c r="U86" s="51">
        <f t="shared" si="19"/>
        <v>27.8</v>
      </c>
      <c r="V86" s="61">
        <f t="shared" si="24"/>
        <v>1.44404479591808</v>
      </c>
      <c r="W86" s="4"/>
      <c r="X86" s="4"/>
      <c r="Y86" s="4"/>
      <c r="Z86" s="4">
        <v>1057.7</v>
      </c>
      <c r="AA86" s="4">
        <v>37.8</v>
      </c>
      <c r="AB86" s="4">
        <v>3877.5</v>
      </c>
      <c r="AC86" s="64">
        <f t="shared" si="25"/>
        <v>0.641062543114165</v>
      </c>
      <c r="AD86" s="65">
        <f t="shared" si="26"/>
        <v>1866.69</v>
      </c>
      <c r="AE86" s="57">
        <f t="shared" si="27"/>
        <v>74.3701195219124</v>
      </c>
      <c r="AF86" s="66">
        <v>386.32</v>
      </c>
      <c r="AG86" s="57">
        <f t="shared" si="28"/>
        <v>25.8852764547525</v>
      </c>
      <c r="AH86" s="61">
        <f t="shared" si="29"/>
        <v>1.66946400885936</v>
      </c>
      <c r="AI86" s="64">
        <f t="shared" si="30"/>
        <v>0.598994644205141</v>
      </c>
      <c r="AJ86" s="80">
        <f t="shared" si="31"/>
        <v>0.772163937270577</v>
      </c>
      <c r="AK86" s="74">
        <f t="shared" si="32"/>
        <v>2.4287809979861</v>
      </c>
      <c r="AL86" s="61">
        <f t="shared" si="33"/>
        <v>58.7765001512637</v>
      </c>
      <c r="AM86" s="57">
        <f t="shared" si="34"/>
        <v>54169.1159430295</v>
      </c>
      <c r="AN86" s="75">
        <f t="shared" si="35"/>
        <v>7.26e-5</v>
      </c>
      <c r="AO86" s="59">
        <f t="shared" si="36"/>
        <v>3932677.81746394</v>
      </c>
      <c r="AP86" s="64">
        <f t="shared" si="37"/>
        <v>0.952182691520622</v>
      </c>
      <c r="AQ86" s="4" t="str">
        <f t="shared" si="38"/>
        <v>MODERATE</v>
      </c>
      <c r="AR86" s="4">
        <v>25.894</v>
      </c>
      <c r="AS86" s="84">
        <v>31.0728</v>
      </c>
      <c r="AT86" s="83">
        <v>0.952182691520622</v>
      </c>
      <c r="AU86" s="83">
        <v>2.4287809979861</v>
      </c>
      <c r="AV86" s="83">
        <v>24.2</v>
      </c>
      <c r="AW86" s="83">
        <v>0.0262958758986001</v>
      </c>
      <c r="AX86" s="4">
        <v>31072.8</v>
      </c>
    </row>
    <row r="87" spans="1:50">
      <c r="A87" s="4">
        <v>86</v>
      </c>
      <c r="B87" s="85" t="s">
        <v>403</v>
      </c>
      <c r="C87" s="28">
        <v>35.08</v>
      </c>
      <c r="D87" s="29">
        <v>30.73</v>
      </c>
      <c r="E87" s="85">
        <v>284</v>
      </c>
      <c r="F87" s="94">
        <v>3</v>
      </c>
      <c r="G87" s="4" t="s">
        <v>57</v>
      </c>
      <c r="H87" s="4" t="s">
        <v>404</v>
      </c>
      <c r="I87" s="35">
        <v>125.6</v>
      </c>
      <c r="J87" s="4">
        <v>18.8</v>
      </c>
      <c r="K87" s="4" t="s">
        <v>405</v>
      </c>
      <c r="L87" s="4" t="s">
        <v>406</v>
      </c>
      <c r="M87" s="4">
        <v>18.8</v>
      </c>
      <c r="N87" s="54">
        <v>1.6</v>
      </c>
      <c r="O87" s="54">
        <v>23</v>
      </c>
      <c r="P87" s="54"/>
      <c r="Q87" s="56">
        <f t="shared" si="20"/>
        <v>24.6</v>
      </c>
      <c r="R87" s="56">
        <f t="shared" si="21"/>
        <v>24.6</v>
      </c>
      <c r="S87" s="57">
        <f t="shared" si="22"/>
        <v>23</v>
      </c>
      <c r="T87" s="57">
        <f t="shared" si="23"/>
        <v>24.6</v>
      </c>
      <c r="U87" s="51">
        <f t="shared" si="19"/>
        <v>18.8</v>
      </c>
      <c r="V87" s="61">
        <f t="shared" si="24"/>
        <v>1.27415784926368</v>
      </c>
      <c r="W87" s="4"/>
      <c r="X87" s="4"/>
      <c r="Y87" s="4"/>
      <c r="Z87" s="4">
        <v>125.6</v>
      </c>
      <c r="AA87" s="4">
        <v>38.8</v>
      </c>
      <c r="AB87" s="4">
        <v>397.7</v>
      </c>
      <c r="AC87" s="64">
        <f t="shared" si="25"/>
        <v>0.605522358657824</v>
      </c>
      <c r="AD87" s="65">
        <f t="shared" si="26"/>
        <v>1093.36</v>
      </c>
      <c r="AE87" s="57">
        <f t="shared" si="27"/>
        <v>44.4455284552845</v>
      </c>
      <c r="AF87" s="66">
        <v>359.36</v>
      </c>
      <c r="AG87" s="57">
        <f t="shared" si="28"/>
        <v>27.8272484416741</v>
      </c>
      <c r="AH87" s="61">
        <f t="shared" si="29"/>
        <v>1.66600367210282</v>
      </c>
      <c r="AI87" s="64">
        <f t="shared" si="30"/>
        <v>0.600238773026116</v>
      </c>
      <c r="AJ87" s="64">
        <f t="shared" si="31"/>
        <v>0.771363281123293</v>
      </c>
      <c r="AK87" s="74">
        <f t="shared" si="32"/>
        <v>2.3993221655486</v>
      </c>
      <c r="AL87" s="61">
        <f t="shared" si="33"/>
        <v>55.1844098076178</v>
      </c>
      <c r="AM87" s="57">
        <f t="shared" si="34"/>
        <v>48879.4302108674</v>
      </c>
      <c r="AN87" s="75">
        <f t="shared" si="35"/>
        <v>6.9e-5</v>
      </c>
      <c r="AO87" s="59">
        <f t="shared" si="36"/>
        <v>3372680.68454985</v>
      </c>
      <c r="AP87" s="64">
        <f t="shared" si="37"/>
        <v>1.12188157291277</v>
      </c>
      <c r="AQ87" s="4" t="str">
        <f t="shared" si="38"/>
        <v>MODERATE</v>
      </c>
      <c r="AR87" s="4">
        <v>24.61</v>
      </c>
      <c r="AS87" s="84">
        <v>29.532</v>
      </c>
      <c r="AT87" s="83">
        <v>1.12188157291277</v>
      </c>
      <c r="AU87" s="83">
        <v>2.3993221655486</v>
      </c>
      <c r="AV87" s="83">
        <v>23</v>
      </c>
      <c r="AW87" s="83">
        <v>0.14968152866242</v>
      </c>
      <c r="AX87" s="4">
        <v>29532</v>
      </c>
    </row>
    <row r="88" ht="56" spans="1:50">
      <c r="A88" s="4" t="s">
        <v>407</v>
      </c>
      <c r="B88" s="10" t="s">
        <v>408</v>
      </c>
      <c r="C88" s="6">
        <v>35.93</v>
      </c>
      <c r="D88" s="7">
        <v>30.06</v>
      </c>
      <c r="E88" s="34">
        <v>471</v>
      </c>
      <c r="F88" s="99">
        <v>4</v>
      </c>
      <c r="G88" s="100" t="s">
        <v>144</v>
      </c>
      <c r="H88" s="4" t="s">
        <v>409</v>
      </c>
      <c r="I88" s="35">
        <v>98.3</v>
      </c>
      <c r="J88" s="4">
        <v>24.7</v>
      </c>
      <c r="K88" s="4" t="s">
        <v>410</v>
      </c>
      <c r="L88" s="4" t="s">
        <v>411</v>
      </c>
      <c r="M88" s="4">
        <v>24.7</v>
      </c>
      <c r="N88" s="54">
        <v>1.4</v>
      </c>
      <c r="O88" s="54">
        <v>3</v>
      </c>
      <c r="P88" s="54">
        <v>31.7</v>
      </c>
      <c r="Q88" s="56">
        <f t="shared" si="20"/>
        <v>4.4</v>
      </c>
      <c r="R88" s="56">
        <f t="shared" si="21"/>
        <v>36.1</v>
      </c>
      <c r="S88" s="57">
        <f t="shared" si="22"/>
        <v>34.7</v>
      </c>
      <c r="T88" s="57">
        <f t="shared" si="23"/>
        <v>4.4</v>
      </c>
      <c r="U88" s="51">
        <f t="shared" si="19"/>
        <v>24.7</v>
      </c>
      <c r="V88" s="61">
        <f t="shared" si="24"/>
        <v>1.39269695325967</v>
      </c>
      <c r="W88" s="4"/>
      <c r="X88" s="4"/>
      <c r="Y88" s="4"/>
      <c r="Z88" s="4">
        <v>98.3</v>
      </c>
      <c r="AA88" s="4">
        <v>24.7</v>
      </c>
      <c r="AB88" s="4">
        <v>20.7</v>
      </c>
      <c r="AC88" s="80">
        <f t="shared" si="25"/>
        <v>1.66710057203363</v>
      </c>
      <c r="AD88" s="65">
        <f t="shared" si="26"/>
        <v>867.91</v>
      </c>
      <c r="AE88" s="57">
        <f t="shared" si="27"/>
        <v>24.0418282548476</v>
      </c>
      <c r="AF88" s="66">
        <v>78</v>
      </c>
      <c r="AG88" s="57">
        <f t="shared" si="28"/>
        <v>128.205128205128</v>
      </c>
      <c r="AH88" s="61">
        <f t="shared" si="29"/>
        <v>1.50478651685393</v>
      </c>
      <c r="AI88" s="64">
        <f t="shared" si="30"/>
        <v>0.664546092618312</v>
      </c>
      <c r="AJ88" s="64">
        <f t="shared" si="31"/>
        <v>0.733091915123378</v>
      </c>
      <c r="AK88" s="74">
        <f t="shared" si="32"/>
        <v>1.36506838376811</v>
      </c>
      <c r="AL88" s="61">
        <f t="shared" si="33"/>
        <v>47.3678729167533</v>
      </c>
      <c r="AM88" s="57">
        <f t="shared" si="34"/>
        <v>9141.56729419381</v>
      </c>
      <c r="AN88" s="75">
        <f t="shared" si="35"/>
        <v>0.0001041</v>
      </c>
      <c r="AO88" s="59">
        <f t="shared" si="36"/>
        <v>951637.155325576</v>
      </c>
      <c r="AP88" s="64">
        <f t="shared" si="37"/>
        <v>1.97136195208691</v>
      </c>
      <c r="AQ88" s="4" t="str">
        <f t="shared" si="38"/>
        <v>GOOD</v>
      </c>
      <c r="AR88" s="4">
        <v>37.129</v>
      </c>
      <c r="AS88" s="84">
        <v>44.5548</v>
      </c>
      <c r="AT88" s="83">
        <v>1.97136195208691</v>
      </c>
      <c r="AU88" s="83">
        <v>1.36506838376811</v>
      </c>
      <c r="AV88" s="83">
        <v>34.7</v>
      </c>
      <c r="AW88" s="83">
        <v>0.251271617497457</v>
      </c>
      <c r="AX88" s="4">
        <v>44554.8</v>
      </c>
    </row>
    <row r="89" ht="56" spans="1:50">
      <c r="A89" s="4">
        <v>88</v>
      </c>
      <c r="B89" s="14" t="s">
        <v>412</v>
      </c>
      <c r="C89" s="6">
        <v>35.72</v>
      </c>
      <c r="D89" s="7">
        <v>30.25</v>
      </c>
      <c r="E89" s="38">
        <v>337</v>
      </c>
      <c r="F89" s="101">
        <v>4</v>
      </c>
      <c r="G89" s="102" t="s">
        <v>52</v>
      </c>
      <c r="H89" s="4" t="s">
        <v>413</v>
      </c>
      <c r="I89" s="35">
        <v>98.1</v>
      </c>
      <c r="J89" s="4">
        <v>12.8</v>
      </c>
      <c r="K89" s="4" t="s">
        <v>414</v>
      </c>
      <c r="L89" s="4" t="s">
        <v>415</v>
      </c>
      <c r="M89" s="4">
        <v>12.8</v>
      </c>
      <c r="N89" s="54">
        <v>0.3</v>
      </c>
      <c r="O89" s="54">
        <v>28</v>
      </c>
      <c r="P89" s="54">
        <v>5.8</v>
      </c>
      <c r="Q89" s="56">
        <f t="shared" si="20"/>
        <v>28.3</v>
      </c>
      <c r="R89" s="56">
        <f t="shared" si="21"/>
        <v>34.1</v>
      </c>
      <c r="S89" s="57">
        <f t="shared" si="22"/>
        <v>33.8</v>
      </c>
      <c r="T89" s="57">
        <f t="shared" si="23"/>
        <v>28.3</v>
      </c>
      <c r="U89" s="51">
        <f t="shared" si="19"/>
        <v>12.8</v>
      </c>
      <c r="V89" s="61">
        <f t="shared" si="24"/>
        <v>1.10720996964787</v>
      </c>
      <c r="W89" s="4"/>
      <c r="X89" s="4"/>
      <c r="Y89" s="4"/>
      <c r="Z89" s="4">
        <v>98.1</v>
      </c>
      <c r="AA89" s="4">
        <v>1613.9</v>
      </c>
      <c r="AB89" s="4">
        <v>12.8</v>
      </c>
      <c r="AC89" s="64">
        <f t="shared" si="25"/>
        <v>0.473532382121641</v>
      </c>
      <c r="AD89" s="65">
        <f t="shared" si="26"/>
        <v>45292.87</v>
      </c>
      <c r="AE89" s="57">
        <f t="shared" si="27"/>
        <v>1328.2366568915</v>
      </c>
      <c r="AF89" s="66">
        <v>172</v>
      </c>
      <c r="AG89" s="57">
        <f t="shared" si="28"/>
        <v>58.1395348837209</v>
      </c>
      <c r="AH89" s="61">
        <f t="shared" si="29"/>
        <v>1.61379234972678</v>
      </c>
      <c r="AI89" s="64">
        <f t="shared" si="30"/>
        <v>0.619658409069361</v>
      </c>
      <c r="AJ89" s="64">
        <f t="shared" si="31"/>
        <v>0.759180091030255</v>
      </c>
      <c r="AK89" s="74">
        <f t="shared" si="32"/>
        <v>1.99721580153879</v>
      </c>
      <c r="AL89" s="61">
        <f t="shared" si="33"/>
        <v>67.5058940920111</v>
      </c>
      <c r="AM89" s="57">
        <f t="shared" si="34"/>
        <v>86065.8858700168</v>
      </c>
      <c r="AN89" s="75">
        <f t="shared" si="35"/>
        <v>0.0001014</v>
      </c>
      <c r="AO89" s="59">
        <f t="shared" si="36"/>
        <v>8727080.82721971</v>
      </c>
      <c r="AP89" s="64">
        <f t="shared" si="37"/>
        <v>1.98733372979438</v>
      </c>
      <c r="AQ89" s="4" t="str">
        <f t="shared" si="38"/>
        <v>MODERATE</v>
      </c>
      <c r="AR89" s="4">
        <v>36.166</v>
      </c>
      <c r="AS89" s="84">
        <v>43.3992</v>
      </c>
      <c r="AT89" s="83">
        <v>1.98733372979438</v>
      </c>
      <c r="AU89" s="83">
        <v>1.99721580153879</v>
      </c>
      <c r="AV89" s="83">
        <v>33.8</v>
      </c>
      <c r="AW89" s="83">
        <v>0.130479102956167</v>
      </c>
      <c r="AX89" s="4">
        <v>43399.2</v>
      </c>
    </row>
    <row r="90" ht="56" spans="1:50">
      <c r="A90" s="4">
        <v>89</v>
      </c>
      <c r="B90" s="14" t="s">
        <v>416</v>
      </c>
      <c r="C90" s="88">
        <v>34.82</v>
      </c>
      <c r="D90" s="89">
        <v>30.12</v>
      </c>
      <c r="E90" s="103">
        <v>306</v>
      </c>
      <c r="F90" s="99">
        <v>4</v>
      </c>
      <c r="G90" s="100" t="s">
        <v>52</v>
      </c>
      <c r="H90" s="4" t="s">
        <v>417</v>
      </c>
      <c r="I90" s="4">
        <v>2240</v>
      </c>
      <c r="J90" s="4">
        <v>16</v>
      </c>
      <c r="K90" s="4" t="s">
        <v>418</v>
      </c>
      <c r="L90" s="4" t="s">
        <v>419</v>
      </c>
      <c r="M90" s="4">
        <v>16</v>
      </c>
      <c r="N90" s="54">
        <v>4</v>
      </c>
      <c r="O90" s="54">
        <v>8.1</v>
      </c>
      <c r="P90" s="54">
        <v>16.6</v>
      </c>
      <c r="Q90" s="56">
        <f t="shared" si="20"/>
        <v>12.1</v>
      </c>
      <c r="R90" s="56">
        <f t="shared" si="21"/>
        <v>28.7</v>
      </c>
      <c r="S90" s="57">
        <f t="shared" si="22"/>
        <v>24.7</v>
      </c>
      <c r="T90" s="57">
        <f t="shared" si="23"/>
        <v>12.1</v>
      </c>
      <c r="U90" s="51">
        <f t="shared" si="19"/>
        <v>16</v>
      </c>
      <c r="V90" s="61">
        <f t="shared" si="24"/>
        <v>1.20411998265592</v>
      </c>
      <c r="W90" s="4"/>
      <c r="X90" s="4"/>
      <c r="Y90" s="4"/>
      <c r="Z90" s="4">
        <v>146.6</v>
      </c>
      <c r="AA90" s="4">
        <v>2240.5</v>
      </c>
      <c r="AB90" s="4">
        <v>16</v>
      </c>
      <c r="AC90" s="64">
        <f t="shared" si="25"/>
        <v>1.06840039405427</v>
      </c>
      <c r="AD90" s="65">
        <f t="shared" si="26"/>
        <v>19000.05</v>
      </c>
      <c r="AE90" s="57">
        <f t="shared" si="27"/>
        <v>662.022648083624</v>
      </c>
      <c r="AF90" s="66">
        <v>173</v>
      </c>
      <c r="AG90" s="57">
        <f t="shared" si="28"/>
        <v>57.8034682080925</v>
      </c>
      <c r="AH90" s="61">
        <f t="shared" si="29"/>
        <v>1.61435326086957</v>
      </c>
      <c r="AI90" s="64">
        <f t="shared" si="30"/>
        <v>0.61944310718049</v>
      </c>
      <c r="AJ90" s="64">
        <f t="shared" si="31"/>
        <v>0.759312014935129</v>
      </c>
      <c r="AK90" s="74">
        <f t="shared" si="32"/>
        <v>2.00114359944879</v>
      </c>
      <c r="AL90" s="61">
        <f t="shared" si="33"/>
        <v>49.428246906385</v>
      </c>
      <c r="AM90" s="57">
        <f t="shared" si="34"/>
        <v>18197.5845239676</v>
      </c>
      <c r="AN90" s="75">
        <f t="shared" si="35"/>
        <v>7.41e-5</v>
      </c>
      <c r="AO90" s="59">
        <f t="shared" si="36"/>
        <v>1348441.013226</v>
      </c>
      <c r="AP90" s="64">
        <f t="shared" si="37"/>
        <v>1.79399637195728</v>
      </c>
      <c r="AQ90" s="4" t="str">
        <f t="shared" si="38"/>
        <v>GOOD</v>
      </c>
      <c r="AR90" s="4">
        <v>26.429</v>
      </c>
      <c r="AS90" s="84">
        <v>31.7148</v>
      </c>
      <c r="AT90" s="83">
        <v>1.79399637195728</v>
      </c>
      <c r="AU90" s="83">
        <v>2.00114359944879</v>
      </c>
      <c r="AV90" s="83">
        <v>24.7</v>
      </c>
      <c r="AW90" s="83">
        <v>0.00714285714285714</v>
      </c>
      <c r="AX90" s="4">
        <v>31714.8</v>
      </c>
    </row>
    <row r="91" ht="42" spans="1:50">
      <c r="A91" s="4">
        <v>90</v>
      </c>
      <c r="B91" s="8" t="s">
        <v>420</v>
      </c>
      <c r="C91" s="88">
        <v>35.52</v>
      </c>
      <c r="D91" s="89">
        <v>30.43</v>
      </c>
      <c r="E91" s="38">
        <v>314</v>
      </c>
      <c r="F91" s="101">
        <v>3</v>
      </c>
      <c r="G91" s="104" t="s">
        <v>57</v>
      </c>
      <c r="H91" s="4" t="s">
        <v>421</v>
      </c>
      <c r="I91" s="4">
        <v>269.5</v>
      </c>
      <c r="J91" s="4">
        <v>133.6</v>
      </c>
      <c r="K91" s="4" t="s">
        <v>422</v>
      </c>
      <c r="L91" s="4" t="s">
        <v>423</v>
      </c>
      <c r="M91" s="4">
        <v>133.6</v>
      </c>
      <c r="N91" s="54">
        <v>10.1</v>
      </c>
      <c r="O91" s="54">
        <v>22</v>
      </c>
      <c r="P91" s="54"/>
      <c r="Q91" s="56">
        <f t="shared" si="20"/>
        <v>32.1</v>
      </c>
      <c r="R91" s="56">
        <f t="shared" si="21"/>
        <v>32.1</v>
      </c>
      <c r="S91" s="57">
        <f t="shared" si="22"/>
        <v>22</v>
      </c>
      <c r="T91" s="57">
        <f t="shared" si="23"/>
        <v>32.1</v>
      </c>
      <c r="U91" s="51">
        <f t="shared" si="19"/>
        <v>133.6</v>
      </c>
      <c r="V91" s="61">
        <f t="shared" si="24"/>
        <v>2.12580645813953</v>
      </c>
      <c r="W91" s="4"/>
      <c r="X91" s="4"/>
      <c r="Y91" s="4"/>
      <c r="Z91" s="4">
        <v>269.5</v>
      </c>
      <c r="AA91" s="4">
        <v>133.6</v>
      </c>
      <c r="AB91" s="4">
        <v>720.4</v>
      </c>
      <c r="AC91" s="64">
        <f t="shared" si="25"/>
        <v>0.202147467588015</v>
      </c>
      <c r="AD91" s="65">
        <f t="shared" si="26"/>
        <v>5661.15</v>
      </c>
      <c r="AE91" s="57">
        <f t="shared" si="27"/>
        <v>176.359813084112</v>
      </c>
      <c r="AF91" s="66">
        <v>179</v>
      </c>
      <c r="AG91" s="57">
        <f t="shared" si="28"/>
        <v>55.8659217877095</v>
      </c>
      <c r="AH91" s="61">
        <f t="shared" si="29"/>
        <v>1.61759473684211</v>
      </c>
      <c r="AI91" s="64">
        <f t="shared" si="30"/>
        <v>0.618201813608899</v>
      </c>
      <c r="AJ91" s="64">
        <f t="shared" si="31"/>
        <v>0.760073947728139</v>
      </c>
      <c r="AK91" s="74">
        <f t="shared" si="32"/>
        <v>2.0239982605113</v>
      </c>
      <c r="AL91" s="61">
        <f t="shared" si="33"/>
        <v>44.5279617312486</v>
      </c>
      <c r="AM91" s="57">
        <f t="shared" si="34"/>
        <v>44066.9212785265</v>
      </c>
      <c r="AN91" s="75">
        <f t="shared" si="35"/>
        <v>6.6e-5</v>
      </c>
      <c r="AO91" s="59">
        <f t="shared" si="36"/>
        <v>2908416.80438275</v>
      </c>
      <c r="AP91" s="64">
        <f t="shared" si="37"/>
        <v>0.45919864623321</v>
      </c>
      <c r="AQ91" s="4" t="str">
        <f t="shared" si="38"/>
        <v>MODERATE</v>
      </c>
      <c r="AR91" s="4">
        <v>23.54</v>
      </c>
      <c r="AS91" s="84">
        <v>28.248</v>
      </c>
      <c r="AT91" s="83">
        <v>0.45919864623321</v>
      </c>
      <c r="AU91" s="83">
        <v>2.0239982605113</v>
      </c>
      <c r="AV91" s="83">
        <v>22</v>
      </c>
      <c r="AW91" s="83">
        <v>0.495732838589981</v>
      </c>
      <c r="AX91" s="4">
        <v>28248</v>
      </c>
    </row>
    <row r="92" ht="28" spans="1:50">
      <c r="A92" s="4">
        <v>91</v>
      </c>
      <c r="B92" s="8" t="s">
        <v>424</v>
      </c>
      <c r="C92" s="6">
        <v>35.83</v>
      </c>
      <c r="D92" s="7">
        <v>30.36</v>
      </c>
      <c r="E92" s="36">
        <v>330</v>
      </c>
      <c r="F92" s="101">
        <v>4</v>
      </c>
      <c r="G92" s="105" t="s">
        <v>52</v>
      </c>
      <c r="H92" s="4" t="s">
        <v>425</v>
      </c>
      <c r="I92" s="4">
        <v>1598</v>
      </c>
      <c r="J92" s="4">
        <v>85.4</v>
      </c>
      <c r="K92" s="4" t="s">
        <v>426</v>
      </c>
      <c r="L92" s="4" t="s">
        <v>427</v>
      </c>
      <c r="M92" s="4">
        <v>85.4</v>
      </c>
      <c r="N92" s="54">
        <v>5.2</v>
      </c>
      <c r="O92" s="54">
        <v>26</v>
      </c>
      <c r="P92" s="54">
        <v>8</v>
      </c>
      <c r="Q92" s="56">
        <f t="shared" si="20"/>
        <v>31.2</v>
      </c>
      <c r="R92" s="56">
        <f t="shared" si="21"/>
        <v>39.2</v>
      </c>
      <c r="S92" s="57">
        <f t="shared" si="22"/>
        <v>34</v>
      </c>
      <c r="T92" s="57">
        <f t="shared" si="23"/>
        <v>31.2</v>
      </c>
      <c r="U92" s="51">
        <f t="shared" si="19"/>
        <v>85.4</v>
      </c>
      <c r="V92" s="61">
        <f t="shared" si="24"/>
        <v>1.93145787068901</v>
      </c>
      <c r="W92" s="4"/>
      <c r="X92" s="4"/>
      <c r="Y92" s="4"/>
      <c r="Z92" s="4">
        <v>430.7</v>
      </c>
      <c r="AA92" s="4">
        <v>1598</v>
      </c>
      <c r="AB92" s="4">
        <v>85.4</v>
      </c>
      <c r="AC92" s="70">
        <f t="shared" si="25"/>
        <v>0.122020521844986</v>
      </c>
      <c r="AD92" s="65">
        <f t="shared" si="26"/>
        <v>44470.84</v>
      </c>
      <c r="AE92" s="57">
        <f t="shared" si="27"/>
        <v>1134.46020408163</v>
      </c>
      <c r="AF92" s="66">
        <v>165</v>
      </c>
      <c r="AG92" s="57">
        <f t="shared" si="28"/>
        <v>60.6060606060606</v>
      </c>
      <c r="AH92" s="61">
        <f t="shared" si="29"/>
        <v>1.6096875</v>
      </c>
      <c r="AI92" s="64">
        <f t="shared" si="30"/>
        <v>0.62123859444768</v>
      </c>
      <c r="AJ92" s="64">
        <f t="shared" si="31"/>
        <v>0.758213949263097</v>
      </c>
      <c r="AK92" s="74">
        <f t="shared" si="32"/>
        <v>1.96871152609044</v>
      </c>
      <c r="AL92" s="61">
        <f t="shared" si="33"/>
        <v>66.936191887075</v>
      </c>
      <c r="AM92" s="57">
        <f t="shared" si="34"/>
        <v>80288.9052474603</v>
      </c>
      <c r="AN92" s="75">
        <f t="shared" si="35"/>
        <v>0.000102</v>
      </c>
      <c r="AO92" s="59">
        <f t="shared" si="36"/>
        <v>8189468.33524095</v>
      </c>
      <c r="AP92" s="64">
        <f t="shared" si="37"/>
        <v>0.754292771525713</v>
      </c>
      <c r="AQ92" s="4" t="str">
        <f t="shared" si="38"/>
        <v>WEAK</v>
      </c>
      <c r="AR92" s="4">
        <v>36.38</v>
      </c>
      <c r="AS92" s="84">
        <v>43.656</v>
      </c>
      <c r="AT92" s="83">
        <v>0.754292771525713</v>
      </c>
      <c r="AU92" s="83">
        <v>1.96871152609044</v>
      </c>
      <c r="AV92" s="83">
        <v>34</v>
      </c>
      <c r="AW92" s="83">
        <v>0.053441802252816</v>
      </c>
      <c r="AX92" s="4">
        <v>43656</v>
      </c>
    </row>
    <row r="93" ht="42" spans="1:50">
      <c r="A93" s="4">
        <v>92</v>
      </c>
      <c r="B93" s="10" t="s">
        <v>428</v>
      </c>
      <c r="C93" s="6">
        <v>35.93</v>
      </c>
      <c r="D93" s="7">
        <v>30.35</v>
      </c>
      <c r="E93" s="34">
        <v>339</v>
      </c>
      <c r="F93" s="99">
        <v>4</v>
      </c>
      <c r="G93" s="100" t="s">
        <v>52</v>
      </c>
      <c r="H93" s="4" t="s">
        <v>429</v>
      </c>
      <c r="I93" s="4">
        <v>3325</v>
      </c>
      <c r="J93" s="4">
        <v>141.6</v>
      </c>
      <c r="K93" s="4" t="s">
        <v>430</v>
      </c>
      <c r="L93" s="4" t="s">
        <v>431</v>
      </c>
      <c r="M93" s="4">
        <v>141.6</v>
      </c>
      <c r="N93" s="54">
        <v>4</v>
      </c>
      <c r="O93" s="54">
        <v>7.1</v>
      </c>
      <c r="P93" s="54">
        <v>28.4</v>
      </c>
      <c r="Q93" s="56">
        <f t="shared" si="20"/>
        <v>11.1</v>
      </c>
      <c r="R93" s="56">
        <f t="shared" si="21"/>
        <v>39.5</v>
      </c>
      <c r="S93" s="57">
        <f t="shared" si="22"/>
        <v>35.5</v>
      </c>
      <c r="T93" s="57">
        <f t="shared" si="23"/>
        <v>11.1</v>
      </c>
      <c r="U93" s="51">
        <f t="shared" si="19"/>
        <v>141.6</v>
      </c>
      <c r="V93" s="61">
        <f t="shared" si="24"/>
        <v>2.15106325335375</v>
      </c>
      <c r="W93" s="4"/>
      <c r="X93" s="4"/>
      <c r="Y93" s="4"/>
      <c r="Z93" s="4">
        <v>3325</v>
      </c>
      <c r="AA93" s="4">
        <v>141.6</v>
      </c>
      <c r="AB93" s="4">
        <v>2503</v>
      </c>
      <c r="AC93" s="64">
        <f t="shared" si="25"/>
        <v>0.0626906347954436</v>
      </c>
      <c r="AD93" s="65">
        <f t="shared" si="26"/>
        <v>85390.56</v>
      </c>
      <c r="AE93" s="57">
        <f t="shared" si="27"/>
        <v>2161.78632911392</v>
      </c>
      <c r="AF93" s="66">
        <v>176</v>
      </c>
      <c r="AG93" s="57">
        <f t="shared" si="28"/>
        <v>56.8181818181818</v>
      </c>
      <c r="AH93" s="61">
        <f t="shared" si="29"/>
        <v>1.616</v>
      </c>
      <c r="AI93" s="64">
        <f t="shared" si="30"/>
        <v>0.618811881188119</v>
      </c>
      <c r="AJ93" s="64">
        <f t="shared" si="31"/>
        <v>0.759699188589048</v>
      </c>
      <c r="AK93" s="74">
        <f t="shared" si="32"/>
        <v>2.01272089368315</v>
      </c>
      <c r="AL93" s="61">
        <f t="shared" si="33"/>
        <v>71.4515917257519</v>
      </c>
      <c r="AM93" s="57">
        <f t="shared" si="34"/>
        <v>22937.1716947115</v>
      </c>
      <c r="AN93" s="75">
        <f t="shared" si="35"/>
        <v>0.0001065</v>
      </c>
      <c r="AO93" s="59">
        <f t="shared" si="36"/>
        <v>2442808.78548678</v>
      </c>
      <c r="AP93" s="64">
        <f t="shared" si="37"/>
        <v>0.619814626473665</v>
      </c>
      <c r="AQ93" s="4" t="str">
        <f t="shared" si="38"/>
        <v>POOR</v>
      </c>
      <c r="AR93" s="4">
        <v>37.985</v>
      </c>
      <c r="AS93" s="84">
        <v>45.582</v>
      </c>
      <c r="AT93" s="83">
        <v>0.619814626473665</v>
      </c>
      <c r="AU93" s="83">
        <v>2.01272089368315</v>
      </c>
      <c r="AV93" s="83">
        <v>35.5</v>
      </c>
      <c r="AW93" s="83">
        <v>0.0425864661654135</v>
      </c>
      <c r="AX93" s="4">
        <v>45582</v>
      </c>
    </row>
    <row r="94" ht="70" spans="1:50">
      <c r="A94" s="4">
        <v>93</v>
      </c>
      <c r="B94" s="8" t="s">
        <v>432</v>
      </c>
      <c r="C94" s="6">
        <v>35.52</v>
      </c>
      <c r="D94" s="7">
        <v>30.32</v>
      </c>
      <c r="E94" s="36">
        <v>395</v>
      </c>
      <c r="F94" s="101">
        <v>4</v>
      </c>
      <c r="G94" s="105" t="s">
        <v>52</v>
      </c>
      <c r="H94" s="9" t="s">
        <v>433</v>
      </c>
      <c r="I94" s="9">
        <v>284.2</v>
      </c>
      <c r="J94" s="9">
        <v>12.7</v>
      </c>
      <c r="K94" s="9" t="s">
        <v>434</v>
      </c>
      <c r="L94" s="9" t="s">
        <v>435</v>
      </c>
      <c r="M94" s="9">
        <v>12.7</v>
      </c>
      <c r="N94" s="54">
        <v>2</v>
      </c>
      <c r="O94" s="54">
        <v>10.5</v>
      </c>
      <c r="P94" s="54">
        <v>12.8</v>
      </c>
      <c r="Q94" s="56">
        <f t="shared" si="20"/>
        <v>12.5</v>
      </c>
      <c r="R94" s="56">
        <f t="shared" si="21"/>
        <v>25.3</v>
      </c>
      <c r="S94" s="58">
        <f t="shared" si="22"/>
        <v>23.3</v>
      </c>
      <c r="T94" s="58">
        <f t="shared" si="23"/>
        <v>12.5</v>
      </c>
      <c r="U94" s="108">
        <f t="shared" si="19"/>
        <v>12.7</v>
      </c>
      <c r="V94" s="62">
        <f t="shared" si="24"/>
        <v>1.10380372095596</v>
      </c>
      <c r="W94" s="9"/>
      <c r="X94" s="9"/>
      <c r="Y94" s="9"/>
      <c r="Z94" s="9">
        <v>284.2</v>
      </c>
      <c r="AA94" s="9">
        <v>12.7</v>
      </c>
      <c r="AB94" s="9">
        <v>353.2</v>
      </c>
      <c r="AC94" s="67">
        <f t="shared" si="25"/>
        <v>0.870049041821225</v>
      </c>
      <c r="AD94" s="68">
        <f t="shared" si="26"/>
        <v>5222.71</v>
      </c>
      <c r="AE94" s="58">
        <f t="shared" si="27"/>
        <v>206.431225296443</v>
      </c>
      <c r="AF94" s="66">
        <v>214</v>
      </c>
      <c r="AG94" s="57">
        <f t="shared" si="28"/>
        <v>46.7289719626168</v>
      </c>
      <c r="AH94" s="61">
        <f t="shared" si="29"/>
        <v>1.63305777777778</v>
      </c>
      <c r="AI94" s="64">
        <f t="shared" si="30"/>
        <v>0.61234820568368</v>
      </c>
      <c r="AJ94" s="64">
        <f t="shared" si="31"/>
        <v>0.763698186874187</v>
      </c>
      <c r="AK94" s="74">
        <f t="shared" si="32"/>
        <v>2.13678293428456</v>
      </c>
      <c r="AL94" s="61">
        <f t="shared" si="33"/>
        <v>49.7870423688303</v>
      </c>
      <c r="AM94" s="57">
        <f t="shared" si="34"/>
        <v>22380.9481334509</v>
      </c>
      <c r="AN94" s="75">
        <f t="shared" si="35"/>
        <v>6.99e-5</v>
      </c>
      <c r="AO94" s="59">
        <f t="shared" si="36"/>
        <v>1564428.27452822</v>
      </c>
      <c r="AP94" s="64">
        <f t="shared" si="37"/>
        <v>1.87483966468948</v>
      </c>
      <c r="AQ94" s="4" t="str">
        <f t="shared" si="38"/>
        <v>GOOD</v>
      </c>
      <c r="AR94" s="9">
        <v>24.931</v>
      </c>
      <c r="AS94" s="84">
        <v>29.9172</v>
      </c>
      <c r="AT94" s="83">
        <v>1.87483966468948</v>
      </c>
      <c r="AU94" s="83">
        <v>2.13678293428456</v>
      </c>
      <c r="AV94" s="83">
        <v>23.3</v>
      </c>
      <c r="AW94" s="83">
        <v>0.0446868402533427</v>
      </c>
      <c r="AX94" s="9">
        <v>29917.2</v>
      </c>
    </row>
    <row r="95" ht="42" spans="1:50">
      <c r="A95" s="4">
        <v>94</v>
      </c>
      <c r="B95" s="14" t="s">
        <v>436</v>
      </c>
      <c r="C95" s="6">
        <v>35.53</v>
      </c>
      <c r="D95" s="7">
        <v>30.04</v>
      </c>
      <c r="E95" s="38">
        <v>357</v>
      </c>
      <c r="F95" s="101">
        <v>4</v>
      </c>
      <c r="G95" s="102" t="s">
        <v>52</v>
      </c>
      <c r="H95" s="9" t="s">
        <v>437</v>
      </c>
      <c r="I95" s="9">
        <v>316.1</v>
      </c>
      <c r="J95" s="9">
        <v>43.5</v>
      </c>
      <c r="K95" s="9" t="s">
        <v>438</v>
      </c>
      <c r="L95" s="9" t="s">
        <v>439</v>
      </c>
      <c r="M95" s="9">
        <v>43.5</v>
      </c>
      <c r="N95" s="54">
        <v>0.7</v>
      </c>
      <c r="O95" s="54">
        <v>7.2</v>
      </c>
      <c r="P95" s="54">
        <v>21</v>
      </c>
      <c r="Q95" s="56">
        <f t="shared" si="20"/>
        <v>7.9</v>
      </c>
      <c r="R95" s="56">
        <f t="shared" si="21"/>
        <v>28.9</v>
      </c>
      <c r="S95" s="58">
        <f t="shared" si="22"/>
        <v>28.2</v>
      </c>
      <c r="T95" s="58">
        <f t="shared" si="23"/>
        <v>7.9</v>
      </c>
      <c r="U95" s="108">
        <f t="shared" si="19"/>
        <v>43.5</v>
      </c>
      <c r="V95" s="62">
        <f t="shared" si="24"/>
        <v>1.63848925695464</v>
      </c>
      <c r="W95" s="9"/>
      <c r="X95" s="9"/>
      <c r="Y95" s="9"/>
      <c r="Z95" s="9">
        <v>143.7</v>
      </c>
      <c r="AA95" s="9">
        <v>316.1</v>
      </c>
      <c r="AB95" s="9">
        <v>43.5</v>
      </c>
      <c r="AC95" s="67">
        <f t="shared" si="25"/>
        <v>0.510407482282876</v>
      </c>
      <c r="AD95" s="68">
        <f t="shared" si="26"/>
        <v>3290.01</v>
      </c>
      <c r="AE95" s="58">
        <f t="shared" si="27"/>
        <v>113.841176470588</v>
      </c>
      <c r="AF95" s="66">
        <v>86</v>
      </c>
      <c r="AG95" s="57">
        <f t="shared" si="28"/>
        <v>116.279069767442</v>
      </c>
      <c r="AH95" s="61">
        <f t="shared" si="29"/>
        <v>1.52228865979381</v>
      </c>
      <c r="AI95" s="64">
        <f t="shared" si="30"/>
        <v>0.656905635844022</v>
      </c>
      <c r="AJ95" s="64">
        <f t="shared" si="31"/>
        <v>0.737342879096919</v>
      </c>
      <c r="AK95" s="74">
        <f t="shared" si="32"/>
        <v>1.45095789454692</v>
      </c>
      <c r="AL95" s="61">
        <f t="shared" si="33"/>
        <v>40.9170126262231</v>
      </c>
      <c r="AM95" s="57">
        <f t="shared" si="34"/>
        <v>17933.3983847591</v>
      </c>
      <c r="AN95" s="75">
        <f t="shared" si="35"/>
        <v>8.46e-5</v>
      </c>
      <c r="AO95" s="59">
        <f t="shared" si="36"/>
        <v>1517165.50335062</v>
      </c>
      <c r="AP95" s="64">
        <f t="shared" si="37"/>
        <v>1.36524823138364</v>
      </c>
      <c r="AQ95" s="4" t="str">
        <f t="shared" si="38"/>
        <v>MODERATE</v>
      </c>
      <c r="AR95" s="4">
        <v>30.174</v>
      </c>
      <c r="AS95" s="84">
        <v>36.2088</v>
      </c>
      <c r="AT95" s="83">
        <v>1.36524823138364</v>
      </c>
      <c r="AU95" s="83">
        <v>1.45095789454692</v>
      </c>
      <c r="AV95" s="83">
        <v>28.2</v>
      </c>
      <c r="AW95" s="83">
        <v>0.137614678899083</v>
      </c>
      <c r="AX95" s="4">
        <v>36208.8</v>
      </c>
    </row>
    <row r="96" ht="28" spans="1:50">
      <c r="A96" s="4">
        <v>95</v>
      </c>
      <c r="B96" s="8" t="s">
        <v>440</v>
      </c>
      <c r="C96" s="88">
        <v>34.64</v>
      </c>
      <c r="D96" s="89">
        <v>30.05</v>
      </c>
      <c r="E96" s="36">
        <v>300</v>
      </c>
      <c r="F96" s="101">
        <v>3</v>
      </c>
      <c r="G96" s="105" t="s">
        <v>57</v>
      </c>
      <c r="H96" s="9" t="s">
        <v>441</v>
      </c>
      <c r="I96" s="9">
        <v>247.9</v>
      </c>
      <c r="J96" s="9">
        <v>24.1</v>
      </c>
      <c r="K96" s="9" t="s">
        <v>442</v>
      </c>
      <c r="L96" s="9" t="s">
        <v>443</v>
      </c>
      <c r="M96" s="9">
        <v>24.1</v>
      </c>
      <c r="N96" s="54">
        <v>1.8</v>
      </c>
      <c r="O96" s="54">
        <v>12</v>
      </c>
      <c r="P96" s="54"/>
      <c r="Q96" s="56">
        <f t="shared" si="20"/>
        <v>13.8</v>
      </c>
      <c r="R96" s="56">
        <f t="shared" si="21"/>
        <v>13.8</v>
      </c>
      <c r="S96" s="58">
        <f t="shared" si="22"/>
        <v>12</v>
      </c>
      <c r="T96" s="58">
        <f t="shared" si="23"/>
        <v>13.8</v>
      </c>
      <c r="U96" s="108">
        <f t="shared" si="19"/>
        <v>24.1</v>
      </c>
      <c r="V96" s="62">
        <f t="shared" si="24"/>
        <v>1.38201704257487</v>
      </c>
      <c r="W96" s="9"/>
      <c r="X96" s="9"/>
      <c r="Y96" s="9"/>
      <c r="Z96" s="9">
        <v>247.9</v>
      </c>
      <c r="AA96" s="9">
        <v>24.1</v>
      </c>
      <c r="AB96" s="9">
        <v>150</v>
      </c>
      <c r="AC96" s="67">
        <f t="shared" si="25"/>
        <v>0.505186303538939</v>
      </c>
      <c r="AD96" s="68">
        <f t="shared" si="26"/>
        <v>735.42</v>
      </c>
      <c r="AE96" s="58">
        <f t="shared" si="27"/>
        <v>53.2913043478261</v>
      </c>
      <c r="AF96" s="66">
        <v>209</v>
      </c>
      <c r="AG96" s="57">
        <f t="shared" si="28"/>
        <v>47.8468899521531</v>
      </c>
      <c r="AH96" s="61">
        <f t="shared" si="29"/>
        <v>1.63115</v>
      </c>
      <c r="AI96" s="64">
        <f t="shared" si="30"/>
        <v>0.613064402415474</v>
      </c>
      <c r="AJ96" s="64">
        <f t="shared" si="31"/>
        <v>0.763251971126555</v>
      </c>
      <c r="AK96" s="74">
        <f t="shared" si="32"/>
        <v>2.12252417703315</v>
      </c>
      <c r="AL96" s="61">
        <f t="shared" si="33"/>
        <v>25.4702901243978</v>
      </c>
      <c r="AM96" s="57">
        <f t="shared" si="34"/>
        <v>13165.6385507504</v>
      </c>
      <c r="AN96" s="75">
        <f t="shared" si="35"/>
        <v>3.6e-5</v>
      </c>
      <c r="AO96" s="59">
        <f t="shared" si="36"/>
        <v>473962.987827014</v>
      </c>
      <c r="AP96" s="64">
        <f t="shared" si="37"/>
        <v>1.33878276683725</v>
      </c>
      <c r="AQ96" s="4" t="str">
        <f t="shared" si="38"/>
        <v>MODERATE</v>
      </c>
      <c r="AR96" s="4">
        <v>12.84</v>
      </c>
      <c r="AS96" s="84">
        <v>15.408</v>
      </c>
      <c r="AT96" s="83">
        <v>1.33878276683725</v>
      </c>
      <c r="AU96" s="83">
        <v>2.12252417703315</v>
      </c>
      <c r="AV96" s="83">
        <v>12</v>
      </c>
      <c r="AW96" s="83">
        <v>0.0972166196046793</v>
      </c>
      <c r="AX96" s="4">
        <v>15408</v>
      </c>
    </row>
    <row r="97" ht="56" spans="1:50">
      <c r="A97" s="4">
        <v>96</v>
      </c>
      <c r="B97" s="10" t="s">
        <v>444</v>
      </c>
      <c r="C97" s="6">
        <v>34.93</v>
      </c>
      <c r="D97" s="7">
        <v>29.75</v>
      </c>
      <c r="E97" s="34">
        <v>310</v>
      </c>
      <c r="F97" s="101">
        <v>4</v>
      </c>
      <c r="G97" s="105" t="s">
        <v>144</v>
      </c>
      <c r="H97" s="9" t="s">
        <v>445</v>
      </c>
      <c r="I97" s="9">
        <v>80.1</v>
      </c>
      <c r="J97" s="9">
        <v>78.4</v>
      </c>
      <c r="K97" s="9" t="s">
        <v>446</v>
      </c>
      <c r="L97" s="9" t="s">
        <v>447</v>
      </c>
      <c r="M97" s="9">
        <v>78.4</v>
      </c>
      <c r="N97" s="54">
        <v>1.1</v>
      </c>
      <c r="O97" s="54">
        <v>12.8</v>
      </c>
      <c r="P97" s="54">
        <v>6.1</v>
      </c>
      <c r="Q97" s="56">
        <f t="shared" si="20"/>
        <v>13.9</v>
      </c>
      <c r="R97" s="56">
        <f t="shared" si="21"/>
        <v>20</v>
      </c>
      <c r="S97" s="58">
        <f t="shared" si="22"/>
        <v>18.9</v>
      </c>
      <c r="T97" s="58">
        <f t="shared" si="23"/>
        <v>13.9</v>
      </c>
      <c r="U97" s="108">
        <f t="shared" si="19"/>
        <v>78.4</v>
      </c>
      <c r="V97" s="62">
        <f t="shared" si="24"/>
        <v>1.89431606268444</v>
      </c>
      <c r="W97" s="9"/>
      <c r="X97" s="9"/>
      <c r="Y97" s="9"/>
      <c r="Z97" s="9">
        <v>80.1</v>
      </c>
      <c r="AA97" s="9">
        <v>29.8</v>
      </c>
      <c r="AB97" s="9">
        <v>78.4</v>
      </c>
      <c r="AC97" s="67">
        <f t="shared" si="25"/>
        <v>0.521069157748814</v>
      </c>
      <c r="AD97" s="68">
        <f t="shared" si="26"/>
        <v>947.79</v>
      </c>
      <c r="AE97" s="58">
        <f t="shared" si="27"/>
        <v>47.3895</v>
      </c>
      <c r="AF97" s="66">
        <v>278</v>
      </c>
      <c r="AG97" s="57">
        <f t="shared" si="28"/>
        <v>35.9712230215827</v>
      </c>
      <c r="AH97" s="61">
        <f t="shared" si="29"/>
        <v>1.65164705882353</v>
      </c>
      <c r="AI97" s="64">
        <f t="shared" si="30"/>
        <v>0.605456229076145</v>
      </c>
      <c r="AJ97" s="64">
        <f t="shared" si="31"/>
        <v>0.768032518569254</v>
      </c>
      <c r="AK97" s="74">
        <f t="shared" si="32"/>
        <v>2.28102237194581</v>
      </c>
      <c r="AL97" s="61">
        <f t="shared" si="33"/>
        <v>43.1113228297758</v>
      </c>
      <c r="AM97" s="57">
        <f t="shared" si="34"/>
        <v>22256.8082113583</v>
      </c>
      <c r="AN97" s="75">
        <f t="shared" si="35"/>
        <v>5.67e-5</v>
      </c>
      <c r="AO97" s="59">
        <f t="shared" si="36"/>
        <v>1261961.02558401</v>
      </c>
      <c r="AP97" s="70">
        <f t="shared" si="37"/>
        <v>0.09867968928475</v>
      </c>
      <c r="AQ97" s="4" t="str">
        <f t="shared" si="38"/>
        <v>MODERATE</v>
      </c>
      <c r="AR97" s="4">
        <v>20.223</v>
      </c>
      <c r="AS97" s="84">
        <v>24.2676</v>
      </c>
      <c r="AT97" s="83">
        <v>0.09867968928475</v>
      </c>
      <c r="AU97" s="83">
        <v>2.28102237194581</v>
      </c>
      <c r="AV97" s="83">
        <v>18.9</v>
      </c>
      <c r="AW97" s="83">
        <v>0.978776529338327</v>
      </c>
      <c r="AX97" s="4">
        <v>24267.6</v>
      </c>
    </row>
    <row r="98" ht="14.8" spans="1:50">
      <c r="A98" s="4">
        <v>97</v>
      </c>
      <c r="B98" s="4" t="s">
        <v>448</v>
      </c>
      <c r="C98" s="88">
        <v>35.69</v>
      </c>
      <c r="D98" s="89">
        <v>29.4</v>
      </c>
      <c r="E98" s="103">
        <v>344</v>
      </c>
      <c r="F98" s="106">
        <v>4</v>
      </c>
      <c r="G98" s="107" t="s">
        <v>144</v>
      </c>
      <c r="H98" s="9" t="s">
        <v>449</v>
      </c>
      <c r="I98" s="9">
        <v>222.7</v>
      </c>
      <c r="J98" s="9">
        <v>68.6</v>
      </c>
      <c r="K98" s="9" t="s">
        <v>450</v>
      </c>
      <c r="L98" s="9" t="s">
        <v>451</v>
      </c>
      <c r="M98" s="9">
        <v>68.6</v>
      </c>
      <c r="N98" s="54">
        <v>2.4</v>
      </c>
      <c r="O98" s="54">
        <v>9.1</v>
      </c>
      <c r="P98" s="54">
        <v>26.1</v>
      </c>
      <c r="Q98" s="56">
        <f t="shared" si="20"/>
        <v>11.5</v>
      </c>
      <c r="R98" s="56">
        <f t="shared" si="21"/>
        <v>37.6</v>
      </c>
      <c r="S98" s="58">
        <f t="shared" si="22"/>
        <v>35.2</v>
      </c>
      <c r="T98" s="58">
        <f t="shared" si="23"/>
        <v>11.5</v>
      </c>
      <c r="U98" s="108">
        <f t="shared" si="19"/>
        <v>68.6</v>
      </c>
      <c r="V98" s="62">
        <f t="shared" si="24"/>
        <v>1.83632411570675</v>
      </c>
      <c r="W98" s="9"/>
      <c r="X98" s="9"/>
      <c r="Y98" s="9"/>
      <c r="Z98" s="9">
        <v>222.7</v>
      </c>
      <c r="AA98" s="9">
        <v>68.6</v>
      </c>
      <c r="AB98" s="9">
        <v>666.6</v>
      </c>
      <c r="AC98" s="67">
        <f t="shared" si="25"/>
        <v>0.182583806431925</v>
      </c>
      <c r="AD98" s="68">
        <f t="shared" si="26"/>
        <v>18557</v>
      </c>
      <c r="AE98" s="58">
        <f t="shared" si="27"/>
        <v>493.537234042553</v>
      </c>
      <c r="AF98" s="66">
        <v>96</v>
      </c>
      <c r="AG98" s="57">
        <f t="shared" si="28"/>
        <v>104.166666666667</v>
      </c>
      <c r="AH98" s="61">
        <f t="shared" si="29"/>
        <v>1.54048598130841</v>
      </c>
      <c r="AI98" s="64">
        <f t="shared" si="30"/>
        <v>0.649145796932634</v>
      </c>
      <c r="AJ98" s="64">
        <f t="shared" si="31"/>
        <v>0.74173685681177</v>
      </c>
      <c r="AK98" s="74">
        <f t="shared" si="32"/>
        <v>1.54600235122802</v>
      </c>
      <c r="AL98" s="61">
        <f t="shared" si="33"/>
        <v>54.4192827632263</v>
      </c>
      <c r="AM98" s="57">
        <f t="shared" si="34"/>
        <v>28460.6894525041</v>
      </c>
      <c r="AN98" s="75">
        <f t="shared" si="35"/>
        <v>0.0001056</v>
      </c>
      <c r="AO98" s="59">
        <f t="shared" si="36"/>
        <v>3005448.80618443</v>
      </c>
      <c r="AP98" s="64">
        <f t="shared" si="37"/>
        <v>1.02504642773894</v>
      </c>
      <c r="AQ98" s="4" t="str">
        <f t="shared" si="38"/>
        <v>WEAK</v>
      </c>
      <c r="AR98" s="4">
        <v>37.664</v>
      </c>
      <c r="AS98" s="84">
        <v>45.1968</v>
      </c>
      <c r="AT98" s="83">
        <v>1.02504642773894</v>
      </c>
      <c r="AU98" s="83">
        <v>1.54600235122802</v>
      </c>
      <c r="AV98" s="83">
        <v>35.2</v>
      </c>
      <c r="AW98" s="83">
        <v>0.308037718904356</v>
      </c>
      <c r="AX98" s="4">
        <v>45196.8</v>
      </c>
    </row>
    <row r="99" ht="42" spans="1:50">
      <c r="A99" s="4">
        <v>98</v>
      </c>
      <c r="B99" s="10" t="s">
        <v>452</v>
      </c>
      <c r="C99" s="6">
        <v>35.1</v>
      </c>
      <c r="D99" s="7">
        <v>29.95</v>
      </c>
      <c r="E99" s="34">
        <v>328</v>
      </c>
      <c r="F99" s="101">
        <v>4</v>
      </c>
      <c r="G99" s="105" t="s">
        <v>232</v>
      </c>
      <c r="H99" s="9" t="s">
        <v>453</v>
      </c>
      <c r="I99" s="9">
        <v>112.6</v>
      </c>
      <c r="J99" s="9">
        <v>176.8</v>
      </c>
      <c r="K99" s="9" t="s">
        <v>454</v>
      </c>
      <c r="L99" s="9" t="s">
        <v>455</v>
      </c>
      <c r="M99" s="9">
        <v>176.8</v>
      </c>
      <c r="N99" s="54">
        <v>0.9</v>
      </c>
      <c r="O99" s="54">
        <v>39.9</v>
      </c>
      <c r="P99" s="54">
        <v>40.5</v>
      </c>
      <c r="Q99" s="56">
        <f t="shared" si="20"/>
        <v>40.8</v>
      </c>
      <c r="R99" s="56">
        <f t="shared" si="21"/>
        <v>81.3</v>
      </c>
      <c r="S99" s="58">
        <f t="shared" si="22"/>
        <v>80.4</v>
      </c>
      <c r="T99" s="58">
        <f t="shared" si="23"/>
        <v>40.8</v>
      </c>
      <c r="U99" s="108">
        <f t="shared" si="19"/>
        <v>176.8</v>
      </c>
      <c r="V99" s="62">
        <f t="shared" si="24"/>
        <v>2.24748226067705</v>
      </c>
      <c r="W99" s="9"/>
      <c r="X99" s="9"/>
      <c r="Y99" s="9"/>
      <c r="Z99" s="9">
        <v>1355.6</v>
      </c>
      <c r="AA99" s="9">
        <v>176.68</v>
      </c>
      <c r="AB99" s="9">
        <v>1338</v>
      </c>
      <c r="AC99" s="67">
        <f t="shared" si="25"/>
        <v>0.256764983632854</v>
      </c>
      <c r="AD99" s="110">
        <f t="shared" si="26"/>
        <v>62458.572</v>
      </c>
      <c r="AE99" s="58">
        <f t="shared" si="27"/>
        <v>768.248118081181</v>
      </c>
      <c r="AF99" s="66">
        <v>36.21</v>
      </c>
      <c r="AG99" s="57">
        <f t="shared" si="28"/>
        <v>276.166804750069</v>
      </c>
      <c r="AH99" s="61">
        <f t="shared" si="29"/>
        <v>1.31693645414107</v>
      </c>
      <c r="AI99" s="64">
        <f t="shared" si="30"/>
        <v>0.759338081086241</v>
      </c>
      <c r="AJ99" s="70">
        <f t="shared" si="31"/>
        <v>0.685809337868424</v>
      </c>
      <c r="AK99" s="112">
        <f t="shared" si="32"/>
        <v>0.705856048034378</v>
      </c>
      <c r="AL99" s="61">
        <f t="shared" si="33"/>
        <v>56.750826261964</v>
      </c>
      <c r="AM99" s="113">
        <f t="shared" si="34"/>
        <v>263538.360424761</v>
      </c>
      <c r="AN99" s="75">
        <f t="shared" si="35"/>
        <v>0.0002412</v>
      </c>
      <c r="AO99" s="59">
        <f t="shared" si="36"/>
        <v>63565452.5344524</v>
      </c>
      <c r="AP99" s="64">
        <f t="shared" si="37"/>
        <v>1.16546407409685</v>
      </c>
      <c r="AQ99" s="4" t="str">
        <f t="shared" si="38"/>
        <v>MODERATE</v>
      </c>
      <c r="AR99" s="4">
        <v>86.028</v>
      </c>
      <c r="AS99" s="84">
        <v>103.2336</v>
      </c>
      <c r="AT99" s="83">
        <v>1.16546407409685</v>
      </c>
      <c r="AU99" s="83">
        <v>0.705856048034378</v>
      </c>
      <c r="AV99" s="83">
        <v>80.4</v>
      </c>
      <c r="AW99" s="83">
        <v>1.57015985790409</v>
      </c>
      <c r="AX99" s="4">
        <v>103233.6</v>
      </c>
    </row>
    <row r="100" ht="70" spans="1:50">
      <c r="A100" s="4">
        <v>99</v>
      </c>
      <c r="B100" s="10" t="s">
        <v>456</v>
      </c>
      <c r="C100" s="6">
        <v>35.8</v>
      </c>
      <c r="D100" s="7">
        <v>32.86</v>
      </c>
      <c r="E100" s="36">
        <v>369</v>
      </c>
      <c r="F100" s="101">
        <v>4</v>
      </c>
      <c r="G100" s="105" t="s">
        <v>232</v>
      </c>
      <c r="H100" s="9" t="s">
        <v>457</v>
      </c>
      <c r="I100" s="9">
        <v>346.7</v>
      </c>
      <c r="J100" s="9">
        <v>236.9</v>
      </c>
      <c r="K100" s="9" t="s">
        <v>458</v>
      </c>
      <c r="L100" s="9" t="s">
        <v>459</v>
      </c>
      <c r="M100" s="9">
        <v>236.9</v>
      </c>
      <c r="N100" s="54">
        <v>0.6</v>
      </c>
      <c r="O100" s="54">
        <v>8.4</v>
      </c>
      <c r="P100" s="54">
        <v>24.7</v>
      </c>
      <c r="Q100" s="56">
        <f t="shared" si="20"/>
        <v>9</v>
      </c>
      <c r="R100" s="56">
        <f t="shared" si="21"/>
        <v>33.7</v>
      </c>
      <c r="S100" s="58">
        <f t="shared" si="22"/>
        <v>33.1</v>
      </c>
      <c r="T100" s="58">
        <f t="shared" si="23"/>
        <v>9</v>
      </c>
      <c r="U100" s="108">
        <f t="shared" si="19"/>
        <v>236.9</v>
      </c>
      <c r="V100" s="62">
        <f t="shared" si="24"/>
        <v>2.37456506072276</v>
      </c>
      <c r="W100" s="9"/>
      <c r="X100" s="9"/>
      <c r="Y100" s="9"/>
      <c r="Z100" s="9">
        <v>346.7</v>
      </c>
      <c r="AA100" s="9">
        <v>236.9</v>
      </c>
      <c r="AB100" s="9">
        <v>676.6</v>
      </c>
      <c r="AC100" s="67">
        <f t="shared" si="25"/>
        <v>0.0736946616927295</v>
      </c>
      <c r="AD100" s="68">
        <f t="shared" si="26"/>
        <v>18910</v>
      </c>
      <c r="AE100" s="58">
        <f t="shared" si="27"/>
        <v>561.127596439169</v>
      </c>
      <c r="AF100" s="66">
        <v>79.55</v>
      </c>
      <c r="AG100" s="57">
        <f t="shared" si="28"/>
        <v>125.707102451289</v>
      </c>
      <c r="AH100" s="61">
        <f t="shared" si="29"/>
        <v>1.50841910546659</v>
      </c>
      <c r="AI100" s="64">
        <f t="shared" si="30"/>
        <v>0.662945726672346</v>
      </c>
      <c r="AJ100" s="64">
        <f t="shared" si="31"/>
        <v>0.733976231968864</v>
      </c>
      <c r="AK100" s="74">
        <f t="shared" si="32"/>
        <v>1.38246714333582</v>
      </c>
      <c r="AL100" s="61">
        <f t="shared" si="33"/>
        <v>45.7596624444156</v>
      </c>
      <c r="AM100" s="57">
        <f t="shared" si="34"/>
        <v>24445.6042996932</v>
      </c>
      <c r="AN100" s="75">
        <f t="shared" si="35"/>
        <v>9.93e-5</v>
      </c>
      <c r="AO100" s="59">
        <f t="shared" si="36"/>
        <v>2427448.50695954</v>
      </c>
      <c r="AP100" s="64">
        <f t="shared" si="37"/>
        <v>0.409941255509667</v>
      </c>
      <c r="AQ100" s="4" t="str">
        <f t="shared" si="38"/>
        <v>POOR</v>
      </c>
      <c r="AR100" s="4">
        <v>35.417</v>
      </c>
      <c r="AS100" s="84">
        <v>42.5004</v>
      </c>
      <c r="AT100" s="83">
        <v>0.409941255509667</v>
      </c>
      <c r="AU100" s="83">
        <v>1.38246714333582</v>
      </c>
      <c r="AV100" s="83">
        <v>33.1</v>
      </c>
      <c r="AW100" s="83">
        <v>0.683299682722815</v>
      </c>
      <c r="AX100" s="4">
        <v>42500.4</v>
      </c>
    </row>
    <row r="101" ht="56" spans="1:50">
      <c r="A101" s="4">
        <v>100</v>
      </c>
      <c r="B101" s="8" t="s">
        <v>460</v>
      </c>
      <c r="C101" s="6">
        <v>34.29</v>
      </c>
      <c r="D101" s="7">
        <v>29.31</v>
      </c>
      <c r="E101" s="36">
        <v>287</v>
      </c>
      <c r="F101" s="101">
        <v>3</v>
      </c>
      <c r="G101" s="105" t="s">
        <v>57</v>
      </c>
      <c r="H101" s="9" t="s">
        <v>461</v>
      </c>
      <c r="I101" s="9">
        <v>162.8</v>
      </c>
      <c r="J101" s="9">
        <v>47.2</v>
      </c>
      <c r="K101" s="9" t="s">
        <v>462</v>
      </c>
      <c r="L101" s="9" t="s">
        <v>463</v>
      </c>
      <c r="M101" s="9">
        <v>47.2</v>
      </c>
      <c r="N101" s="54">
        <v>0.9</v>
      </c>
      <c r="O101" s="54">
        <v>22</v>
      </c>
      <c r="P101" s="54"/>
      <c r="Q101" s="56">
        <f t="shared" si="20"/>
        <v>22.9</v>
      </c>
      <c r="R101" s="56">
        <f t="shared" si="21"/>
        <v>22.9</v>
      </c>
      <c r="S101" s="58">
        <f t="shared" si="22"/>
        <v>22</v>
      </c>
      <c r="T101" s="58">
        <f t="shared" si="23"/>
        <v>22.9</v>
      </c>
      <c r="U101" s="108">
        <f t="shared" si="19"/>
        <v>47.2</v>
      </c>
      <c r="V101" s="62">
        <f t="shared" si="24"/>
        <v>1.67394199863409</v>
      </c>
      <c r="W101" s="9"/>
      <c r="X101" s="9"/>
      <c r="Y101" s="9"/>
      <c r="Z101" s="9">
        <v>162.8</v>
      </c>
      <c r="AA101" s="9">
        <v>47.2</v>
      </c>
      <c r="AB101" s="9">
        <v>284.5</v>
      </c>
      <c r="AC101" s="67">
        <f t="shared" si="25"/>
        <v>0.47162995044351</v>
      </c>
      <c r="AD101" s="68">
        <f t="shared" si="26"/>
        <v>1184.92</v>
      </c>
      <c r="AE101" s="58">
        <f t="shared" si="27"/>
        <v>51.743231441048</v>
      </c>
      <c r="AF101" s="66">
        <v>279.55</v>
      </c>
      <c r="AG101" s="57">
        <f t="shared" si="28"/>
        <v>35.7717760686818</v>
      </c>
      <c r="AH101" s="61">
        <f t="shared" si="29"/>
        <v>1.65199569781449</v>
      </c>
      <c r="AI101" s="64">
        <f t="shared" si="30"/>
        <v>0.605328452926937</v>
      </c>
      <c r="AJ101" s="64">
        <f t="shared" si="31"/>
        <v>0.76811357461327</v>
      </c>
      <c r="AK101" s="74">
        <f t="shared" si="32"/>
        <v>2.28382207632758</v>
      </c>
      <c r="AL101" s="61">
        <f t="shared" si="33"/>
        <v>50.2440856792067</v>
      </c>
      <c r="AM101" s="57">
        <f t="shared" si="34"/>
        <v>44533.0359323897</v>
      </c>
      <c r="AN101" s="75">
        <f t="shared" si="35"/>
        <v>6.6e-5</v>
      </c>
      <c r="AO101" s="59">
        <f t="shared" si="36"/>
        <v>2939180.37153772</v>
      </c>
      <c r="AP101" s="64">
        <f t="shared" si="37"/>
        <v>0.733585889582387</v>
      </c>
      <c r="AQ101" s="4" t="str">
        <f t="shared" si="38"/>
        <v>MODERATE</v>
      </c>
      <c r="AR101" s="9">
        <v>23.54</v>
      </c>
      <c r="AS101" s="84">
        <v>28.248</v>
      </c>
      <c r="AT101" s="83">
        <v>0.733585889582387</v>
      </c>
      <c r="AU101" s="83">
        <v>2.28382207632758</v>
      </c>
      <c r="AV101" s="83">
        <v>22</v>
      </c>
      <c r="AW101" s="83">
        <v>0.28992628992629</v>
      </c>
      <c r="AX101" s="9">
        <v>28248</v>
      </c>
    </row>
    <row r="102" ht="56" spans="1:50">
      <c r="A102" s="4">
        <v>101</v>
      </c>
      <c r="B102" s="8" t="s">
        <v>464</v>
      </c>
      <c r="C102" s="6">
        <v>34.71</v>
      </c>
      <c r="D102" s="7">
        <v>29.65</v>
      </c>
      <c r="E102" s="36">
        <v>384</v>
      </c>
      <c r="F102" s="101">
        <v>3</v>
      </c>
      <c r="G102" s="105" t="s">
        <v>57</v>
      </c>
      <c r="H102" s="9" t="s">
        <v>465</v>
      </c>
      <c r="I102" s="9">
        <v>46.5</v>
      </c>
      <c r="J102" s="9">
        <v>21.7</v>
      </c>
      <c r="K102" s="9" t="s">
        <v>466</v>
      </c>
      <c r="L102" s="9" t="s">
        <v>467</v>
      </c>
      <c r="M102" s="9">
        <v>21.7</v>
      </c>
      <c r="N102" s="54">
        <v>2.1</v>
      </c>
      <c r="O102" s="54">
        <v>18</v>
      </c>
      <c r="P102" s="54"/>
      <c r="Q102" s="56">
        <f t="shared" si="20"/>
        <v>20.1</v>
      </c>
      <c r="R102" s="56">
        <f t="shared" si="21"/>
        <v>20.1</v>
      </c>
      <c r="S102" s="58">
        <f t="shared" si="22"/>
        <v>18</v>
      </c>
      <c r="T102" s="58">
        <f t="shared" si="23"/>
        <v>20.1</v>
      </c>
      <c r="U102" s="108">
        <f t="shared" si="19"/>
        <v>21.7</v>
      </c>
      <c r="V102" s="62">
        <f t="shared" si="24"/>
        <v>1.33645973384853</v>
      </c>
      <c r="W102" s="9"/>
      <c r="X102" s="9"/>
      <c r="Y102" s="9"/>
      <c r="Z102" s="9">
        <v>46.5</v>
      </c>
      <c r="AA102" s="9">
        <v>21.7</v>
      </c>
      <c r="AB102" s="9">
        <v>94.5</v>
      </c>
      <c r="AC102" s="67">
        <f t="shared" si="25"/>
        <v>0.874654377880184</v>
      </c>
      <c r="AD102" s="68">
        <f t="shared" si="26"/>
        <v>488.25</v>
      </c>
      <c r="AE102" s="58">
        <f t="shared" si="27"/>
        <v>24.2910447761194</v>
      </c>
      <c r="AF102" s="66">
        <v>279.35</v>
      </c>
      <c r="AG102" s="57">
        <f t="shared" si="28"/>
        <v>35.7973867907643</v>
      </c>
      <c r="AH102" s="61">
        <f t="shared" si="29"/>
        <v>1.65195092130188</v>
      </c>
      <c r="AI102" s="64">
        <f t="shared" si="30"/>
        <v>0.605344860494957</v>
      </c>
      <c r="AJ102" s="64">
        <f t="shared" si="31"/>
        <v>0.768103164876651</v>
      </c>
      <c r="AK102" s="74">
        <f t="shared" si="32"/>
        <v>2.28346230401265</v>
      </c>
      <c r="AL102" s="61">
        <f t="shared" si="33"/>
        <v>41.1023214722277</v>
      </c>
      <c r="AM102" s="57">
        <f t="shared" si="34"/>
        <v>29810.9671475024</v>
      </c>
      <c r="AN102" s="75">
        <f t="shared" si="35"/>
        <v>5.4e-5</v>
      </c>
      <c r="AO102" s="59">
        <f t="shared" si="36"/>
        <v>1609792.22596513</v>
      </c>
      <c r="AP102" s="64">
        <f t="shared" si="37"/>
        <v>0.937983414455988</v>
      </c>
      <c r="AQ102" s="4" t="str">
        <f t="shared" si="38"/>
        <v>GOOD</v>
      </c>
      <c r="AR102" s="9">
        <v>19.26</v>
      </c>
      <c r="AS102" s="84">
        <v>23.112</v>
      </c>
      <c r="AT102" s="83">
        <v>0.937983414455988</v>
      </c>
      <c r="AU102" s="83">
        <v>2.28346230401265</v>
      </c>
      <c r="AV102" s="83">
        <v>18</v>
      </c>
      <c r="AW102" s="83">
        <v>0.466666666666667</v>
      </c>
      <c r="AX102" s="9">
        <v>23112</v>
      </c>
    </row>
    <row r="103" ht="56" spans="1:50">
      <c r="A103" s="4">
        <v>102</v>
      </c>
      <c r="B103" s="8" t="s">
        <v>468</v>
      </c>
      <c r="C103" s="88">
        <v>35.43</v>
      </c>
      <c r="D103" s="89">
        <v>31.6</v>
      </c>
      <c r="E103" s="103">
        <v>293</v>
      </c>
      <c r="F103" s="101">
        <v>3</v>
      </c>
      <c r="G103" s="105" t="s">
        <v>57</v>
      </c>
      <c r="H103" s="9" t="s">
        <v>469</v>
      </c>
      <c r="I103" s="9">
        <v>387.2</v>
      </c>
      <c r="J103" s="9">
        <v>149.9</v>
      </c>
      <c r="K103" s="9" t="s">
        <v>470</v>
      </c>
      <c r="L103" s="9" t="s">
        <v>471</v>
      </c>
      <c r="M103" s="9">
        <v>149.9</v>
      </c>
      <c r="N103" s="54">
        <v>1.6</v>
      </c>
      <c r="O103" s="54">
        <v>29</v>
      </c>
      <c r="P103" s="54"/>
      <c r="Q103" s="56">
        <f t="shared" si="20"/>
        <v>30.6</v>
      </c>
      <c r="R103" s="56">
        <f t="shared" si="21"/>
        <v>30.6</v>
      </c>
      <c r="S103" s="58">
        <f t="shared" si="22"/>
        <v>29</v>
      </c>
      <c r="T103" s="58">
        <f t="shared" si="23"/>
        <v>30.6</v>
      </c>
      <c r="U103" s="108">
        <f t="shared" si="19"/>
        <v>149.9</v>
      </c>
      <c r="V103" s="62">
        <f t="shared" si="24"/>
        <v>2.17580163284828</v>
      </c>
      <c r="W103" s="9"/>
      <c r="X103" s="9"/>
      <c r="Y103" s="9"/>
      <c r="Z103" s="9">
        <v>387.2</v>
      </c>
      <c r="AA103" s="9">
        <v>149.9</v>
      </c>
      <c r="AB103" s="9">
        <v>2071.4</v>
      </c>
      <c r="AC103" s="67">
        <f t="shared" si="25"/>
        <v>0.197594539610429</v>
      </c>
      <c r="AD103" s="68">
        <f t="shared" si="26"/>
        <v>4966.62</v>
      </c>
      <c r="AE103" s="58">
        <f t="shared" si="27"/>
        <v>162.307843137255</v>
      </c>
      <c r="AF103" s="66">
        <v>78.95</v>
      </c>
      <c r="AG103" s="57">
        <f t="shared" si="28"/>
        <v>126.66244458518</v>
      </c>
      <c r="AH103" s="61">
        <f t="shared" si="29"/>
        <v>1.50702779321846</v>
      </c>
      <c r="AI103" s="64">
        <f t="shared" si="30"/>
        <v>0.663557768808211</v>
      </c>
      <c r="AJ103" s="64">
        <f t="shared" si="31"/>
        <v>0.73363765706494</v>
      </c>
      <c r="AK103" s="74">
        <f t="shared" si="32"/>
        <v>1.37577730286614</v>
      </c>
      <c r="AL103" s="61">
        <f t="shared" si="33"/>
        <v>39.897541783118</v>
      </c>
      <c r="AM103" s="57">
        <f t="shared" si="34"/>
        <v>73907.6021312055</v>
      </c>
      <c r="AN103" s="75">
        <f t="shared" si="35"/>
        <v>8.7e-5</v>
      </c>
      <c r="AO103" s="59">
        <f t="shared" si="36"/>
        <v>6429961.38541488</v>
      </c>
      <c r="AP103" s="64">
        <f t="shared" si="37"/>
        <v>0.719621799898644</v>
      </c>
      <c r="AQ103" s="4" t="str">
        <f t="shared" si="38"/>
        <v>MODERATE</v>
      </c>
      <c r="AR103" s="4">
        <v>31.03</v>
      </c>
      <c r="AS103" s="84">
        <v>37.236</v>
      </c>
      <c r="AT103" s="83">
        <v>0.719621799898644</v>
      </c>
      <c r="AU103" s="83">
        <v>1.37577730286614</v>
      </c>
      <c r="AV103" s="83">
        <v>29</v>
      </c>
      <c r="AW103" s="83">
        <v>0.387138429752066</v>
      </c>
      <c r="AX103" s="4">
        <v>37236</v>
      </c>
    </row>
    <row r="104" ht="42" spans="1:50">
      <c r="A104" s="4">
        <v>103</v>
      </c>
      <c r="B104" s="8" t="s">
        <v>472</v>
      </c>
      <c r="C104" s="6">
        <v>35.41</v>
      </c>
      <c r="D104" s="7">
        <v>30.32</v>
      </c>
      <c r="E104" s="34">
        <v>434</v>
      </c>
      <c r="F104" s="101">
        <v>4</v>
      </c>
      <c r="G104" s="105" t="s">
        <v>144</v>
      </c>
      <c r="H104" s="9" t="s">
        <v>473</v>
      </c>
      <c r="I104" s="9">
        <v>338.2</v>
      </c>
      <c r="J104" s="9">
        <v>110</v>
      </c>
      <c r="K104" s="9" t="s">
        <v>474</v>
      </c>
      <c r="L104" s="9" t="s">
        <v>475</v>
      </c>
      <c r="M104" s="9">
        <v>110</v>
      </c>
      <c r="N104" s="54">
        <v>1.4</v>
      </c>
      <c r="O104" s="54">
        <v>8.7</v>
      </c>
      <c r="P104" s="54">
        <v>23.5</v>
      </c>
      <c r="Q104" s="56">
        <f t="shared" si="20"/>
        <v>10.1</v>
      </c>
      <c r="R104" s="56">
        <f t="shared" si="21"/>
        <v>33.6</v>
      </c>
      <c r="S104" s="58">
        <f t="shared" si="22"/>
        <v>32.2</v>
      </c>
      <c r="T104" s="58">
        <f t="shared" si="23"/>
        <v>10.1</v>
      </c>
      <c r="U104" s="108">
        <f t="shared" si="19"/>
        <v>110</v>
      </c>
      <c r="V104" s="62">
        <f t="shared" si="24"/>
        <v>2.04139268515822</v>
      </c>
      <c r="W104" s="9"/>
      <c r="X104" s="9"/>
      <c r="Y104" s="9"/>
      <c r="Z104" s="9">
        <v>338.2</v>
      </c>
      <c r="AA104" s="9">
        <v>110</v>
      </c>
      <c r="AB104" s="9">
        <v>403.8</v>
      </c>
      <c r="AC104" s="67">
        <f t="shared" si="25"/>
        <v>0.141427598770766</v>
      </c>
      <c r="AD104" s="68">
        <f t="shared" si="26"/>
        <v>10919.78</v>
      </c>
      <c r="AE104" s="58">
        <f t="shared" si="27"/>
        <v>324.993452380952</v>
      </c>
      <c r="AF104" s="66">
        <v>78.68</v>
      </c>
      <c r="AG104" s="57">
        <f t="shared" si="28"/>
        <v>127.09710218607</v>
      </c>
      <c r="AH104" s="61">
        <f t="shared" si="29"/>
        <v>1.50639562890277</v>
      </c>
      <c r="AI104" s="64">
        <f t="shared" si="30"/>
        <v>0.663836233200161</v>
      </c>
      <c r="AJ104" s="64">
        <f t="shared" si="31"/>
        <v>0.733483768664205</v>
      </c>
      <c r="AK104" s="74">
        <f t="shared" si="32"/>
        <v>1.37274834380163</v>
      </c>
      <c r="AL104" s="61">
        <f t="shared" si="33"/>
        <v>44.2024966704124</v>
      </c>
      <c r="AM104" s="57">
        <f t="shared" si="34"/>
        <v>24613.7130490532</v>
      </c>
      <c r="AN104" s="75">
        <f t="shared" si="35"/>
        <v>9.66e-5</v>
      </c>
      <c r="AO104" s="59">
        <f t="shared" si="36"/>
        <v>2377684.68053854</v>
      </c>
      <c r="AP104" s="64">
        <f t="shared" si="37"/>
        <v>0.882962989999626</v>
      </c>
      <c r="AQ104" s="4" t="str">
        <f t="shared" si="38"/>
        <v>WEAK</v>
      </c>
      <c r="AR104" s="4">
        <v>34.454</v>
      </c>
      <c r="AS104" s="84">
        <v>41.3448</v>
      </c>
      <c r="AT104" s="83">
        <v>0.882962989999626</v>
      </c>
      <c r="AU104" s="83">
        <v>1.37274834380163</v>
      </c>
      <c r="AV104" s="83">
        <v>32.2</v>
      </c>
      <c r="AW104" s="83">
        <v>0.325251330573625</v>
      </c>
      <c r="AX104" s="4">
        <v>41344.8</v>
      </c>
    </row>
    <row r="105" ht="14.8" spans="1:50">
      <c r="A105" s="4">
        <v>104</v>
      </c>
      <c r="B105" s="4" t="s">
        <v>476</v>
      </c>
      <c r="C105" s="88">
        <v>33.91</v>
      </c>
      <c r="D105" s="89">
        <v>29.11</v>
      </c>
      <c r="E105" s="103">
        <v>421</v>
      </c>
      <c r="F105" s="101">
        <v>4</v>
      </c>
      <c r="G105" s="105" t="s">
        <v>144</v>
      </c>
      <c r="H105" s="9" t="s">
        <v>477</v>
      </c>
      <c r="I105" s="9">
        <v>137.9</v>
      </c>
      <c r="J105" s="9">
        <v>38.4</v>
      </c>
      <c r="K105" s="9" t="s">
        <v>478</v>
      </c>
      <c r="L105" s="9" t="s">
        <v>479</v>
      </c>
      <c r="M105" s="9">
        <v>38.4</v>
      </c>
      <c r="N105" s="54">
        <v>0.9</v>
      </c>
      <c r="O105" s="54">
        <v>13.6</v>
      </c>
      <c r="P105" s="54">
        <v>65.7</v>
      </c>
      <c r="Q105" s="56">
        <f t="shared" si="20"/>
        <v>14.5</v>
      </c>
      <c r="R105" s="56">
        <f t="shared" si="21"/>
        <v>80.2</v>
      </c>
      <c r="S105" s="58">
        <f t="shared" si="22"/>
        <v>79.3</v>
      </c>
      <c r="T105" s="58">
        <f t="shared" si="23"/>
        <v>14.5</v>
      </c>
      <c r="U105" s="108">
        <f t="shared" si="19"/>
        <v>38.4</v>
      </c>
      <c r="V105" s="62">
        <f t="shared" si="24"/>
        <v>1.58433122436753</v>
      </c>
      <c r="W105" s="9"/>
      <c r="X105" s="9"/>
      <c r="Y105" s="9"/>
      <c r="Z105" s="9">
        <v>137.9</v>
      </c>
      <c r="AA105" s="9">
        <v>38.4</v>
      </c>
      <c r="AB105" s="9">
        <v>647.2</v>
      </c>
      <c r="AC105" s="67">
        <f t="shared" si="25"/>
        <v>0.462207350202415</v>
      </c>
      <c r="AD105" s="68">
        <f t="shared" si="26"/>
        <v>43167.39</v>
      </c>
      <c r="AE105" s="58">
        <f t="shared" si="27"/>
        <v>538.246758104738</v>
      </c>
      <c r="AF105" s="66">
        <v>54</v>
      </c>
      <c r="AG105" s="57">
        <f t="shared" si="28"/>
        <v>185.185185185185</v>
      </c>
      <c r="AH105" s="61">
        <f t="shared" si="29"/>
        <v>1.42643076923077</v>
      </c>
      <c r="AI105" s="64">
        <f t="shared" si="30"/>
        <v>0.701050497206583</v>
      </c>
      <c r="AJ105" s="64">
        <f t="shared" si="31"/>
        <v>0.713750348819222</v>
      </c>
      <c r="AK105" s="74">
        <f t="shared" si="32"/>
        <v>1.03831099277728</v>
      </c>
      <c r="AL105" s="61">
        <f t="shared" si="33"/>
        <v>82.3380617272384</v>
      </c>
      <c r="AM105" s="57">
        <f t="shared" si="34"/>
        <v>92208.2819796551</v>
      </c>
      <c r="AN105" s="75">
        <f t="shared" si="35"/>
        <v>0.0002379</v>
      </c>
      <c r="AO105" s="59">
        <f t="shared" si="36"/>
        <v>21936350.28296</v>
      </c>
      <c r="AP105" s="64">
        <f t="shared" si="37"/>
        <v>1.8653782780679</v>
      </c>
      <c r="AQ105" s="4" t="str">
        <f t="shared" si="38"/>
        <v>MODERATE</v>
      </c>
      <c r="AR105" s="4">
        <v>84.851</v>
      </c>
      <c r="AS105" s="84">
        <v>101.8212</v>
      </c>
      <c r="AT105" s="83">
        <v>1.8653782780679</v>
      </c>
      <c r="AU105" s="83">
        <v>1.03831099277728</v>
      </c>
      <c r="AV105" s="83">
        <v>79.3</v>
      </c>
      <c r="AW105" s="83">
        <v>0.278462654097172</v>
      </c>
      <c r="AX105" s="4">
        <v>101821.2</v>
      </c>
    </row>
    <row r="106" ht="28" spans="1:50">
      <c r="A106" s="4">
        <v>105</v>
      </c>
      <c r="B106" s="14" t="s">
        <v>480</v>
      </c>
      <c r="C106" s="88">
        <v>34.57</v>
      </c>
      <c r="D106" s="89">
        <v>29.2</v>
      </c>
      <c r="E106" s="38">
        <v>285</v>
      </c>
      <c r="F106" s="101">
        <v>3</v>
      </c>
      <c r="G106" s="102" t="s">
        <v>57</v>
      </c>
      <c r="H106" s="9" t="s">
        <v>481</v>
      </c>
      <c r="I106" s="9">
        <v>196</v>
      </c>
      <c r="J106" s="9">
        <v>52.5</v>
      </c>
      <c r="K106" s="9" t="s">
        <v>482</v>
      </c>
      <c r="L106" s="9" t="s">
        <v>483</v>
      </c>
      <c r="M106" s="9">
        <v>52.5</v>
      </c>
      <c r="N106" s="54">
        <v>1.7</v>
      </c>
      <c r="O106" s="54">
        <v>14.6</v>
      </c>
      <c r="P106" s="54"/>
      <c r="Q106" s="56">
        <f t="shared" si="20"/>
        <v>16.3</v>
      </c>
      <c r="R106" s="56">
        <f t="shared" si="21"/>
        <v>16.3</v>
      </c>
      <c r="S106" s="58">
        <f t="shared" si="22"/>
        <v>14.6</v>
      </c>
      <c r="T106" s="58">
        <f t="shared" si="23"/>
        <v>16.3</v>
      </c>
      <c r="U106" s="108">
        <f t="shared" si="19"/>
        <v>52.5</v>
      </c>
      <c r="V106" s="62">
        <f t="shared" si="24"/>
        <v>1.72015930340596</v>
      </c>
      <c r="W106" s="9"/>
      <c r="X106" s="9"/>
      <c r="Y106" s="9"/>
      <c r="Z106" s="9">
        <v>196</v>
      </c>
      <c r="AA106" s="9">
        <v>52.5</v>
      </c>
      <c r="AB106" s="9">
        <v>630.1</v>
      </c>
      <c r="AC106" s="67">
        <f t="shared" si="25"/>
        <v>0.286768707482993</v>
      </c>
      <c r="AD106" s="68">
        <f t="shared" si="26"/>
        <v>1099.7</v>
      </c>
      <c r="AE106" s="58">
        <f t="shared" si="27"/>
        <v>67.4662576687117</v>
      </c>
      <c r="AF106" s="66">
        <v>76</v>
      </c>
      <c r="AG106" s="57">
        <f t="shared" si="28"/>
        <v>131.578947368421</v>
      </c>
      <c r="AH106" s="61">
        <f t="shared" si="29"/>
        <v>1.49990804597701</v>
      </c>
      <c r="AI106" s="64">
        <f t="shared" si="30"/>
        <v>0.666707537626828</v>
      </c>
      <c r="AJ106" s="64">
        <f t="shared" si="31"/>
        <v>0.73190261988313</v>
      </c>
      <c r="AK106" s="74">
        <f t="shared" si="32"/>
        <v>1.34204502172845</v>
      </c>
      <c r="AL106" s="61">
        <f t="shared" si="33"/>
        <v>19.5938573172354</v>
      </c>
      <c r="AM106" s="57">
        <f t="shared" si="34"/>
        <v>18688.330867493</v>
      </c>
      <c r="AN106" s="75">
        <f t="shared" si="35"/>
        <v>4.38e-5</v>
      </c>
      <c r="AO106" s="59">
        <f t="shared" si="36"/>
        <v>818548.891996195</v>
      </c>
      <c r="AP106" s="64">
        <f t="shared" si="37"/>
        <v>1.3546012343555</v>
      </c>
      <c r="AQ106" s="4" t="str">
        <f t="shared" si="38"/>
        <v>MODERATE</v>
      </c>
      <c r="AR106" s="4">
        <v>15.622</v>
      </c>
      <c r="AS106" s="84">
        <v>18.7464</v>
      </c>
      <c r="AT106" s="83">
        <v>1.3546012343555</v>
      </c>
      <c r="AU106" s="83">
        <v>1.34204502172845</v>
      </c>
      <c r="AV106" s="83">
        <v>14.6</v>
      </c>
      <c r="AW106" s="83">
        <v>0.267857142857143</v>
      </c>
      <c r="AX106" s="4">
        <v>18746.4</v>
      </c>
    </row>
    <row r="107" ht="70" spans="1:50">
      <c r="A107" s="4">
        <v>106</v>
      </c>
      <c r="B107" s="10" t="s">
        <v>484</v>
      </c>
      <c r="C107" s="6">
        <v>35.5</v>
      </c>
      <c r="D107" s="7">
        <v>30.94</v>
      </c>
      <c r="E107" s="34">
        <v>307.6</v>
      </c>
      <c r="F107" s="101">
        <v>4</v>
      </c>
      <c r="G107" s="105" t="s">
        <v>52</v>
      </c>
      <c r="H107" s="9" t="s">
        <v>485</v>
      </c>
      <c r="I107" s="9">
        <v>389.6</v>
      </c>
      <c r="J107" s="9">
        <v>34.1</v>
      </c>
      <c r="K107" s="9" t="s">
        <v>486</v>
      </c>
      <c r="L107" s="9" t="s">
        <v>487</v>
      </c>
      <c r="M107" s="9">
        <v>34.1</v>
      </c>
      <c r="N107" s="54">
        <v>0.6</v>
      </c>
      <c r="O107" s="54">
        <v>1.7</v>
      </c>
      <c r="P107" s="54">
        <v>23</v>
      </c>
      <c r="Q107" s="56">
        <f t="shared" si="20"/>
        <v>2.3</v>
      </c>
      <c r="R107" s="56">
        <f t="shared" si="21"/>
        <v>25.3</v>
      </c>
      <c r="S107" s="58">
        <f t="shared" si="22"/>
        <v>24.7</v>
      </c>
      <c r="T107" s="58">
        <f t="shared" si="23"/>
        <v>2.3</v>
      </c>
      <c r="U107" s="108">
        <f t="shared" si="19"/>
        <v>34.1</v>
      </c>
      <c r="V107" s="62">
        <f t="shared" si="24"/>
        <v>1.5327543789925</v>
      </c>
      <c r="W107" s="9"/>
      <c r="X107" s="9"/>
      <c r="Y107" s="9"/>
      <c r="Z107" s="9">
        <v>170.9</v>
      </c>
      <c r="AA107" s="9">
        <v>389.6</v>
      </c>
      <c r="AB107" s="9">
        <v>34.1</v>
      </c>
      <c r="AC107" s="67">
        <f t="shared" si="25"/>
        <v>0.682361078254939</v>
      </c>
      <c r="AD107" s="68">
        <f t="shared" si="26"/>
        <v>1549.16</v>
      </c>
      <c r="AE107" s="58">
        <f t="shared" si="27"/>
        <v>61.2316205533597</v>
      </c>
      <c r="AF107" s="66">
        <v>75.64</v>
      </c>
      <c r="AG107" s="57">
        <f t="shared" si="28"/>
        <v>132.205182443152</v>
      </c>
      <c r="AH107" s="61">
        <f t="shared" si="29"/>
        <v>1.49900600184672</v>
      </c>
      <c r="AI107" s="64">
        <f t="shared" si="30"/>
        <v>0.667108736568123</v>
      </c>
      <c r="AJ107" s="64">
        <f t="shared" si="31"/>
        <v>0.731682503804642</v>
      </c>
      <c r="AK107" s="74">
        <f t="shared" si="32"/>
        <v>1.3378304677502</v>
      </c>
      <c r="AL107" s="61">
        <f t="shared" si="33"/>
        <v>33.04441255343</v>
      </c>
      <c r="AM107" s="57">
        <f t="shared" si="34"/>
        <v>3680.27308864969</v>
      </c>
      <c r="AN107" s="75">
        <f t="shared" si="35"/>
        <v>7.41e-5</v>
      </c>
      <c r="AO107" s="59">
        <f t="shared" si="36"/>
        <v>272708.235868942</v>
      </c>
      <c r="AP107" s="64">
        <f t="shared" si="37"/>
        <v>1.76164772678642</v>
      </c>
      <c r="AQ107" s="4" t="str">
        <f t="shared" si="38"/>
        <v>MODERATE</v>
      </c>
      <c r="AR107" s="4">
        <v>26.429</v>
      </c>
      <c r="AS107" s="84">
        <v>31.7148</v>
      </c>
      <c r="AT107" s="83">
        <v>1.76164772678642</v>
      </c>
      <c r="AU107" s="83">
        <v>1.3378304677502</v>
      </c>
      <c r="AV107" s="83">
        <v>24.7</v>
      </c>
      <c r="AW107" s="83">
        <v>0.0875256673511294</v>
      </c>
      <c r="AX107" s="4">
        <v>31714.8</v>
      </c>
    </row>
    <row r="108" ht="35" spans="1:50">
      <c r="A108" s="4">
        <v>107</v>
      </c>
      <c r="B108" s="27" t="s">
        <v>488</v>
      </c>
      <c r="C108" s="28">
        <v>35.7</v>
      </c>
      <c r="D108" s="29">
        <v>31.39</v>
      </c>
      <c r="E108" s="45">
        <v>372</v>
      </c>
      <c r="F108" s="101">
        <v>3</v>
      </c>
      <c r="G108" s="105" t="s">
        <v>57</v>
      </c>
      <c r="H108" s="9" t="s">
        <v>489</v>
      </c>
      <c r="I108" s="9">
        <v>205.5</v>
      </c>
      <c r="J108" s="9">
        <v>43.8</v>
      </c>
      <c r="K108" s="9" t="s">
        <v>490</v>
      </c>
      <c r="L108" s="9" t="s">
        <v>491</v>
      </c>
      <c r="M108" s="9">
        <v>43.8</v>
      </c>
      <c r="N108" s="54">
        <v>9.6</v>
      </c>
      <c r="O108" s="54">
        <v>24</v>
      </c>
      <c r="P108" s="54"/>
      <c r="Q108" s="56">
        <f t="shared" si="20"/>
        <v>33.6</v>
      </c>
      <c r="R108" s="56">
        <f t="shared" si="21"/>
        <v>33.6</v>
      </c>
      <c r="S108" s="58">
        <f t="shared" si="22"/>
        <v>24</v>
      </c>
      <c r="T108" s="58">
        <f t="shared" si="23"/>
        <v>33.6</v>
      </c>
      <c r="U108" s="108">
        <f t="shared" si="19"/>
        <v>43.8</v>
      </c>
      <c r="V108" s="62">
        <f t="shared" si="24"/>
        <v>1.6414741105041</v>
      </c>
      <c r="W108" s="9"/>
      <c r="X108" s="9"/>
      <c r="Y108" s="9"/>
      <c r="Z108" s="9">
        <v>205.5</v>
      </c>
      <c r="AA108" s="9">
        <v>43.8</v>
      </c>
      <c r="AB108" s="9">
        <v>615.1</v>
      </c>
      <c r="AC108" s="67">
        <f t="shared" si="25"/>
        <v>0.594660533946605</v>
      </c>
      <c r="AD108" s="68">
        <f t="shared" si="26"/>
        <v>3024</v>
      </c>
      <c r="AE108" s="58">
        <f t="shared" si="27"/>
        <v>90</v>
      </c>
      <c r="AF108" s="66">
        <v>96.98</v>
      </c>
      <c r="AG108" s="57">
        <f t="shared" si="28"/>
        <v>103.114044132811</v>
      </c>
      <c r="AH108" s="61">
        <f t="shared" si="29"/>
        <v>1.54208797925542</v>
      </c>
      <c r="AI108" s="64">
        <f t="shared" si="30"/>
        <v>0.648471431884736</v>
      </c>
      <c r="AJ108" s="64">
        <f t="shared" si="31"/>
        <v>0.742122433886037</v>
      </c>
      <c r="AK108" s="74">
        <f t="shared" si="32"/>
        <v>1.5546634650042</v>
      </c>
      <c r="AL108" s="61">
        <f t="shared" si="33"/>
        <v>37.3119231601009</v>
      </c>
      <c r="AM108" s="57">
        <f t="shared" si="34"/>
        <v>51204.6668442952</v>
      </c>
      <c r="AN108" s="75">
        <f t="shared" si="35"/>
        <v>7.2e-5</v>
      </c>
      <c r="AO108" s="59">
        <f t="shared" si="36"/>
        <v>3686736.01278926</v>
      </c>
      <c r="AP108" s="64">
        <f t="shared" si="37"/>
        <v>1.36104019652048</v>
      </c>
      <c r="AQ108" s="4" t="str">
        <f t="shared" si="38"/>
        <v>MODERATE</v>
      </c>
      <c r="AR108" s="4">
        <v>25.68</v>
      </c>
      <c r="AS108" s="84">
        <v>30.816</v>
      </c>
      <c r="AT108" s="83">
        <v>1.36104019652048</v>
      </c>
      <c r="AU108" s="83">
        <v>1.5546634650042</v>
      </c>
      <c r="AV108" s="83">
        <v>24</v>
      </c>
      <c r="AW108" s="83">
        <v>0.213138686131387</v>
      </c>
      <c r="AX108" s="4">
        <v>30816</v>
      </c>
    </row>
    <row r="109" ht="56" spans="1:50">
      <c r="A109" s="4">
        <v>108</v>
      </c>
      <c r="B109" s="8" t="s">
        <v>492</v>
      </c>
      <c r="C109" s="90">
        <v>35.31</v>
      </c>
      <c r="D109" s="90">
        <v>31.19</v>
      </c>
      <c r="E109" s="103">
        <v>310</v>
      </c>
      <c r="F109" s="101">
        <v>4</v>
      </c>
      <c r="G109" s="102" t="s">
        <v>144</v>
      </c>
      <c r="H109" s="9" t="s">
        <v>493</v>
      </c>
      <c r="I109" s="9">
        <v>101.9</v>
      </c>
      <c r="J109" s="9">
        <v>18</v>
      </c>
      <c r="K109" s="9" t="s">
        <v>494</v>
      </c>
      <c r="L109" s="9" t="s">
        <v>495</v>
      </c>
      <c r="M109" s="9">
        <v>18</v>
      </c>
      <c r="N109" s="54">
        <v>0.7</v>
      </c>
      <c r="O109" s="54">
        <v>3.3</v>
      </c>
      <c r="P109" s="54">
        <v>18.5</v>
      </c>
      <c r="Q109" s="56">
        <f t="shared" si="20"/>
        <v>4</v>
      </c>
      <c r="R109" s="56">
        <f t="shared" si="21"/>
        <v>22.5</v>
      </c>
      <c r="S109" s="58">
        <f t="shared" si="22"/>
        <v>21.8</v>
      </c>
      <c r="T109" s="58">
        <f t="shared" si="23"/>
        <v>4</v>
      </c>
      <c r="U109" s="108">
        <f t="shared" ref="U109:U139" si="39">M109</f>
        <v>18</v>
      </c>
      <c r="V109" s="62">
        <f t="shared" si="24"/>
        <v>1.25527250510331</v>
      </c>
      <c r="W109" s="9"/>
      <c r="X109" s="9"/>
      <c r="Y109" s="9"/>
      <c r="Z109" s="9">
        <v>101.9</v>
      </c>
      <c r="AA109" s="9">
        <v>118</v>
      </c>
      <c r="AB109" s="9">
        <v>294.7</v>
      </c>
      <c r="AC109" s="67">
        <f t="shared" si="25"/>
        <v>0.0976112856830231</v>
      </c>
      <c r="AD109" s="68">
        <f t="shared" si="26"/>
        <v>5912.68</v>
      </c>
      <c r="AE109" s="58">
        <f t="shared" si="27"/>
        <v>262.785777777778</v>
      </c>
      <c r="AF109" s="66">
        <v>93.97</v>
      </c>
      <c r="AG109" s="57">
        <f t="shared" si="28"/>
        <v>106.416941577099</v>
      </c>
      <c r="AH109" s="61">
        <f t="shared" si="29"/>
        <v>1.53707240163856</v>
      </c>
      <c r="AI109" s="64">
        <f t="shared" si="30"/>
        <v>0.650587440730815</v>
      </c>
      <c r="AJ109" s="64">
        <f t="shared" si="31"/>
        <v>0.740914589650271</v>
      </c>
      <c r="AK109" s="74">
        <f t="shared" si="32"/>
        <v>1.52770864127315</v>
      </c>
      <c r="AL109" s="61">
        <f t="shared" si="33"/>
        <v>33.3040483797547</v>
      </c>
      <c r="AM109" s="57">
        <f t="shared" si="34"/>
        <v>6384.84092297223</v>
      </c>
      <c r="AN109" s="75">
        <f t="shared" si="35"/>
        <v>6.54e-5</v>
      </c>
      <c r="AO109" s="59">
        <f t="shared" si="36"/>
        <v>417568.596362384</v>
      </c>
      <c r="AP109" s="64">
        <f t="shared" si="37"/>
        <v>2.20629216352882</v>
      </c>
      <c r="AQ109" s="4" t="str">
        <f t="shared" si="38"/>
        <v>POOR</v>
      </c>
      <c r="AR109" s="4">
        <v>23.326</v>
      </c>
      <c r="AS109" s="84">
        <v>27.9912</v>
      </c>
      <c r="AT109" s="83">
        <v>2.20629216352882</v>
      </c>
      <c r="AU109" s="83">
        <v>1.52770864127315</v>
      </c>
      <c r="AV109" s="83">
        <v>21.8</v>
      </c>
      <c r="AW109" s="83">
        <v>0.176643768400393</v>
      </c>
      <c r="AX109" s="4">
        <v>27991.2</v>
      </c>
    </row>
    <row r="110" ht="56" spans="1:50">
      <c r="A110" s="4">
        <v>109</v>
      </c>
      <c r="B110" s="14" t="s">
        <v>496</v>
      </c>
      <c r="C110" s="6">
        <v>35</v>
      </c>
      <c r="D110" s="7">
        <v>31.39</v>
      </c>
      <c r="E110" s="38">
        <v>279</v>
      </c>
      <c r="F110" s="101">
        <v>3</v>
      </c>
      <c r="G110" s="102" t="s">
        <v>57</v>
      </c>
      <c r="H110" s="9" t="s">
        <v>497</v>
      </c>
      <c r="I110" s="9">
        <v>770.4</v>
      </c>
      <c r="J110" s="9">
        <v>41.2</v>
      </c>
      <c r="K110" s="9" t="s">
        <v>498</v>
      </c>
      <c r="L110" s="9" t="s">
        <v>499</v>
      </c>
      <c r="M110" s="9">
        <v>41.2</v>
      </c>
      <c r="N110" s="54">
        <v>1.1</v>
      </c>
      <c r="O110" s="54">
        <v>14.3</v>
      </c>
      <c r="P110" s="54"/>
      <c r="Q110" s="56">
        <f t="shared" si="20"/>
        <v>15.4</v>
      </c>
      <c r="R110" s="56">
        <f t="shared" si="21"/>
        <v>15.4</v>
      </c>
      <c r="S110" s="58">
        <f t="shared" si="22"/>
        <v>14.3</v>
      </c>
      <c r="T110" s="58">
        <f t="shared" si="23"/>
        <v>15.4</v>
      </c>
      <c r="U110" s="108">
        <f t="shared" si="39"/>
        <v>41.2</v>
      </c>
      <c r="V110" s="62">
        <f t="shared" si="24"/>
        <v>1.61489721603313</v>
      </c>
      <c r="W110" s="9"/>
      <c r="X110" s="9"/>
      <c r="Y110" s="9"/>
      <c r="Z110" s="9">
        <v>770.4</v>
      </c>
      <c r="AA110" s="9">
        <v>41.2</v>
      </c>
      <c r="AB110" s="9">
        <v>131.7</v>
      </c>
      <c r="AC110" s="67">
        <f t="shared" si="25"/>
        <v>0.348515208339634</v>
      </c>
      <c r="AD110" s="68">
        <f t="shared" si="26"/>
        <v>1436.6</v>
      </c>
      <c r="AE110" s="58">
        <f t="shared" si="27"/>
        <v>93.2857142857143</v>
      </c>
      <c r="AF110" s="66">
        <v>89.54</v>
      </c>
      <c r="AG110" s="57">
        <f t="shared" si="28"/>
        <v>111.681929863748</v>
      </c>
      <c r="AH110" s="61">
        <f t="shared" si="29"/>
        <v>1.52914442013129</v>
      </c>
      <c r="AI110" s="64">
        <f t="shared" si="30"/>
        <v>0.653960467588889</v>
      </c>
      <c r="AJ110" s="64">
        <f t="shared" si="31"/>
        <v>0.739001358043236</v>
      </c>
      <c r="AK110" s="74">
        <f t="shared" si="32"/>
        <v>1.48605678169931</v>
      </c>
      <c r="AL110" s="61">
        <f t="shared" si="33"/>
        <v>21.2506119783002</v>
      </c>
      <c r="AM110" s="57">
        <f t="shared" si="34"/>
        <v>18102.0938673638</v>
      </c>
      <c r="AN110" s="75">
        <f t="shared" si="35"/>
        <v>4.29e-5</v>
      </c>
      <c r="AO110" s="59">
        <f t="shared" si="36"/>
        <v>776579.826909906</v>
      </c>
      <c r="AP110" s="64">
        <f t="shared" si="37"/>
        <v>1.60179908001731</v>
      </c>
      <c r="AQ110" s="4" t="str">
        <f t="shared" si="38"/>
        <v>MODERATE</v>
      </c>
      <c r="AR110" s="4">
        <v>15.301</v>
      </c>
      <c r="AS110" s="84">
        <v>18.3612</v>
      </c>
      <c r="AT110" s="83">
        <v>1.60179908001731</v>
      </c>
      <c r="AU110" s="83">
        <v>1.48605678169931</v>
      </c>
      <c r="AV110" s="83">
        <v>14.3</v>
      </c>
      <c r="AW110" s="83">
        <v>0.053478712357217</v>
      </c>
      <c r="AX110" s="4">
        <v>18361.2</v>
      </c>
    </row>
    <row r="111" ht="56" spans="1:50">
      <c r="A111" s="4">
        <v>110</v>
      </c>
      <c r="B111" s="8" t="s">
        <v>500</v>
      </c>
      <c r="C111" s="88">
        <v>33.93</v>
      </c>
      <c r="D111" s="89">
        <v>29.46</v>
      </c>
      <c r="E111" s="36">
        <v>289</v>
      </c>
      <c r="F111" s="101">
        <v>4</v>
      </c>
      <c r="G111" s="105" t="s">
        <v>131</v>
      </c>
      <c r="H111" s="9" t="s">
        <v>501</v>
      </c>
      <c r="I111" s="9">
        <v>512</v>
      </c>
      <c r="J111" s="9">
        <v>186.1</v>
      </c>
      <c r="K111" s="9" t="s">
        <v>502</v>
      </c>
      <c r="L111" s="9" t="s">
        <v>503</v>
      </c>
      <c r="M111" s="9">
        <v>186.1</v>
      </c>
      <c r="N111" s="54">
        <v>0.6</v>
      </c>
      <c r="O111" s="54">
        <v>6.5</v>
      </c>
      <c r="P111" s="54">
        <v>19.1</v>
      </c>
      <c r="Q111" s="56">
        <f t="shared" si="20"/>
        <v>7.1</v>
      </c>
      <c r="R111" s="56">
        <f t="shared" si="21"/>
        <v>26.2</v>
      </c>
      <c r="S111" s="58">
        <f t="shared" si="22"/>
        <v>25.6</v>
      </c>
      <c r="T111" s="58">
        <f t="shared" si="23"/>
        <v>7.1</v>
      </c>
      <c r="U111" s="108">
        <v>112</v>
      </c>
      <c r="V111" s="62">
        <f t="shared" si="24"/>
        <v>2.04921802267018</v>
      </c>
      <c r="W111" s="9"/>
      <c r="X111" s="9"/>
      <c r="Y111" s="9"/>
      <c r="Z111" s="9">
        <v>186.1</v>
      </c>
      <c r="AA111" s="9">
        <v>112</v>
      </c>
      <c r="AB111" s="9">
        <v>927.4</v>
      </c>
      <c r="AC111" s="67">
        <f t="shared" si="25"/>
        <v>0.0818549997865285</v>
      </c>
      <c r="AD111" s="68">
        <f t="shared" si="26"/>
        <v>18553</v>
      </c>
      <c r="AE111" s="58">
        <f t="shared" si="27"/>
        <v>708.129770992366</v>
      </c>
      <c r="AF111" s="66">
        <v>79.55</v>
      </c>
      <c r="AG111" s="57">
        <f t="shared" si="28"/>
        <v>125.707102451289</v>
      </c>
      <c r="AH111" s="61">
        <f t="shared" si="29"/>
        <v>1.50841910546659</v>
      </c>
      <c r="AI111" s="64">
        <f t="shared" si="30"/>
        <v>0.662945726672346</v>
      </c>
      <c r="AJ111" s="64">
        <f t="shared" si="31"/>
        <v>0.733976231968864</v>
      </c>
      <c r="AK111" s="74">
        <f t="shared" si="32"/>
        <v>1.38246714333582</v>
      </c>
      <c r="AL111" s="61">
        <f t="shared" si="33"/>
        <v>35.391158869397</v>
      </c>
      <c r="AM111" s="57">
        <f t="shared" si="34"/>
        <v>14630.0840003919</v>
      </c>
      <c r="AN111" s="75">
        <f t="shared" si="35"/>
        <v>7.68e-5</v>
      </c>
      <c r="AO111" s="59">
        <f t="shared" si="36"/>
        <v>1123590.4512301</v>
      </c>
      <c r="AP111" s="64">
        <f t="shared" si="37"/>
        <v>0.668508316001672</v>
      </c>
      <c r="AQ111" s="4" t="str">
        <f t="shared" si="38"/>
        <v>POOR</v>
      </c>
      <c r="AR111" s="4">
        <v>27.392</v>
      </c>
      <c r="AS111" s="84">
        <v>32.8704</v>
      </c>
      <c r="AT111" s="83">
        <v>0.668508316001672</v>
      </c>
      <c r="AU111" s="83">
        <v>1.38246714333582</v>
      </c>
      <c r="AV111" s="83">
        <v>25.6</v>
      </c>
      <c r="AW111" s="83">
        <v>0.3634765625</v>
      </c>
      <c r="AX111" s="4">
        <v>32870.4</v>
      </c>
    </row>
    <row r="112" spans="1:50">
      <c r="A112" s="4">
        <v>111</v>
      </c>
      <c r="B112" s="13" t="s">
        <v>504</v>
      </c>
      <c r="C112" s="6">
        <v>33.5</v>
      </c>
      <c r="D112" s="7">
        <v>29.11</v>
      </c>
      <c r="E112" s="38">
        <v>318</v>
      </c>
      <c r="F112" s="101">
        <v>4</v>
      </c>
      <c r="G112" s="102" t="s">
        <v>144</v>
      </c>
      <c r="H112" s="9" t="s">
        <v>505</v>
      </c>
      <c r="I112" s="9">
        <v>34.7</v>
      </c>
      <c r="J112" s="9">
        <v>15.5</v>
      </c>
      <c r="K112" s="9" t="s">
        <v>506</v>
      </c>
      <c r="L112" s="9" t="s">
        <v>507</v>
      </c>
      <c r="M112" s="9">
        <v>15.5</v>
      </c>
      <c r="N112" s="54">
        <v>0.8</v>
      </c>
      <c r="O112" s="54">
        <v>2.9</v>
      </c>
      <c r="P112" s="54">
        <v>18.2</v>
      </c>
      <c r="Q112" s="56">
        <f t="shared" si="20"/>
        <v>3.7</v>
      </c>
      <c r="R112" s="56">
        <f t="shared" si="21"/>
        <v>21.9</v>
      </c>
      <c r="S112" s="58">
        <f t="shared" si="22"/>
        <v>21.1</v>
      </c>
      <c r="T112" s="58">
        <f t="shared" si="23"/>
        <v>3.7</v>
      </c>
      <c r="U112" s="108">
        <f t="shared" si="39"/>
        <v>15.5</v>
      </c>
      <c r="V112" s="62">
        <f t="shared" si="24"/>
        <v>1.19033169817029</v>
      </c>
      <c r="W112" s="9"/>
      <c r="X112" s="9"/>
      <c r="Y112" s="9"/>
      <c r="Z112" s="9">
        <v>34.7</v>
      </c>
      <c r="AA112" s="9">
        <v>15.5</v>
      </c>
      <c r="AB112" s="9">
        <v>874.5</v>
      </c>
      <c r="AC112" s="67">
        <f t="shared" si="25"/>
        <v>0.230963421746782</v>
      </c>
      <c r="AD112" s="68">
        <f t="shared" si="26"/>
        <v>15988.61</v>
      </c>
      <c r="AE112" s="58">
        <f t="shared" si="27"/>
        <v>730.073515981735</v>
      </c>
      <c r="AF112" s="66">
        <v>78.65</v>
      </c>
      <c r="AG112" s="57">
        <f t="shared" si="28"/>
        <v>127.145581691036</v>
      </c>
      <c r="AH112" s="61">
        <f t="shared" si="29"/>
        <v>1.50632515337423</v>
      </c>
      <c r="AI112" s="64">
        <f t="shared" si="30"/>
        <v>0.663867291706546</v>
      </c>
      <c r="AJ112" s="64">
        <f t="shared" si="31"/>
        <v>0.733466610734413</v>
      </c>
      <c r="AK112" s="74">
        <f t="shared" si="32"/>
        <v>1.3724110786987</v>
      </c>
      <c r="AL112" s="61">
        <f t="shared" si="33"/>
        <v>28.9578737605425</v>
      </c>
      <c r="AM112" s="57">
        <f t="shared" si="34"/>
        <v>5376.16145464459</v>
      </c>
      <c r="AN112" s="75">
        <f t="shared" si="35"/>
        <v>6.33e-5</v>
      </c>
      <c r="AO112" s="59">
        <f t="shared" si="36"/>
        <v>340311.020079003</v>
      </c>
      <c r="AP112" s="64">
        <f t="shared" si="37"/>
        <v>2.13044665583675</v>
      </c>
      <c r="AQ112" s="4" t="str">
        <f t="shared" si="38"/>
        <v>MODERATE</v>
      </c>
      <c r="AR112" s="4">
        <v>22.577</v>
      </c>
      <c r="AS112" s="84">
        <v>27.0924</v>
      </c>
      <c r="AT112" s="83">
        <v>2.13044665583675</v>
      </c>
      <c r="AU112" s="83">
        <v>1.3724110786987</v>
      </c>
      <c r="AV112" s="83">
        <v>21.1</v>
      </c>
      <c r="AW112" s="83">
        <v>0.446685878962536</v>
      </c>
      <c r="AX112" s="4">
        <v>27092.4</v>
      </c>
    </row>
    <row r="113" ht="56" spans="1:50">
      <c r="A113" s="4">
        <v>112</v>
      </c>
      <c r="B113" s="10" t="s">
        <v>508</v>
      </c>
      <c r="C113" s="6">
        <v>33.73</v>
      </c>
      <c r="D113" s="7">
        <v>29.25</v>
      </c>
      <c r="E113" s="34">
        <v>385</v>
      </c>
      <c r="F113" s="101">
        <v>4</v>
      </c>
      <c r="G113" s="105" t="s">
        <v>245</v>
      </c>
      <c r="H113" s="9" t="s">
        <v>509</v>
      </c>
      <c r="I113" s="9">
        <v>78.5</v>
      </c>
      <c r="J113" s="9">
        <v>40.2</v>
      </c>
      <c r="K113" s="9" t="s">
        <v>510</v>
      </c>
      <c r="L113" s="9" t="s">
        <v>511</v>
      </c>
      <c r="M113" s="9">
        <v>40.2</v>
      </c>
      <c r="N113" s="54">
        <v>0.9</v>
      </c>
      <c r="O113" s="54">
        <v>2.8</v>
      </c>
      <c r="P113" s="54">
        <v>11.7</v>
      </c>
      <c r="Q113" s="56">
        <f t="shared" si="20"/>
        <v>3.7</v>
      </c>
      <c r="R113" s="56">
        <f t="shared" si="21"/>
        <v>15.4</v>
      </c>
      <c r="S113" s="58">
        <f t="shared" si="22"/>
        <v>14.5</v>
      </c>
      <c r="T113" s="58">
        <f t="shared" si="23"/>
        <v>3.7</v>
      </c>
      <c r="U113" s="108">
        <f t="shared" si="39"/>
        <v>40.2</v>
      </c>
      <c r="V113" s="62">
        <f t="shared" si="24"/>
        <v>1.60422605308447</v>
      </c>
      <c r="W113" s="9"/>
      <c r="X113" s="9"/>
      <c r="Y113" s="9"/>
      <c r="Z113" s="9">
        <v>17.6</v>
      </c>
      <c r="AA113" s="9">
        <v>23.1</v>
      </c>
      <c r="AB113" s="9">
        <v>78.5</v>
      </c>
      <c r="AC113" s="67">
        <f t="shared" si="25"/>
        <v>0.321393070835746</v>
      </c>
      <c r="AD113" s="68">
        <f t="shared" si="26"/>
        <v>998.97</v>
      </c>
      <c r="AE113" s="58">
        <f t="shared" si="27"/>
        <v>64.8681818181818</v>
      </c>
      <c r="AF113" s="66">
        <v>188</v>
      </c>
      <c r="AG113" s="57">
        <f t="shared" si="28"/>
        <v>53.1914893617021</v>
      </c>
      <c r="AH113" s="61">
        <f t="shared" si="29"/>
        <v>1.62209045226131</v>
      </c>
      <c r="AI113" s="64">
        <f t="shared" si="30"/>
        <v>0.616488432322581</v>
      </c>
      <c r="AJ113" s="64">
        <f t="shared" si="31"/>
        <v>0.761129436209606</v>
      </c>
      <c r="AK113" s="74">
        <f t="shared" si="32"/>
        <v>2.05614169179514</v>
      </c>
      <c r="AL113" s="61">
        <f t="shared" si="33"/>
        <v>29.8140545310296</v>
      </c>
      <c r="AM113" s="57">
        <f t="shared" si="34"/>
        <v>3701.6559690023</v>
      </c>
      <c r="AN113" s="75">
        <f t="shared" si="35"/>
        <v>4.35e-5</v>
      </c>
      <c r="AO113" s="59">
        <f t="shared" si="36"/>
        <v>161022.0346516</v>
      </c>
      <c r="AP113" s="64"/>
      <c r="AQ113" s="4" t="str">
        <f t="shared" si="38"/>
        <v>MODERATE</v>
      </c>
      <c r="AR113" s="4">
        <v>15.515</v>
      </c>
      <c r="AS113" s="84">
        <v>18.618</v>
      </c>
      <c r="AT113" s="83"/>
      <c r="AU113" s="83">
        <v>2.05614169179514</v>
      </c>
      <c r="AV113" s="83">
        <v>14.5</v>
      </c>
      <c r="AW113" s="83">
        <v>0.512101910828025</v>
      </c>
      <c r="AX113" s="4">
        <v>18618</v>
      </c>
    </row>
    <row r="114" ht="56" spans="1:50">
      <c r="A114" s="4">
        <v>113</v>
      </c>
      <c r="B114" s="91" t="s">
        <v>512</v>
      </c>
      <c r="C114" s="6">
        <v>32.4</v>
      </c>
      <c r="D114" s="7">
        <v>28.74</v>
      </c>
      <c r="E114" s="36">
        <v>306</v>
      </c>
      <c r="F114" s="101">
        <v>3</v>
      </c>
      <c r="G114" s="105" t="s">
        <v>57</v>
      </c>
      <c r="H114" s="9" t="s">
        <v>513</v>
      </c>
      <c r="I114" s="9">
        <v>157.3</v>
      </c>
      <c r="J114" s="9">
        <v>19.8</v>
      </c>
      <c r="K114" s="9" t="s">
        <v>514</v>
      </c>
      <c r="L114" s="9" t="s">
        <v>515</v>
      </c>
      <c r="M114" s="9">
        <v>19.8</v>
      </c>
      <c r="N114" s="54">
        <v>8</v>
      </c>
      <c r="O114" s="54">
        <v>19</v>
      </c>
      <c r="P114" s="54"/>
      <c r="Q114" s="56">
        <f t="shared" si="20"/>
        <v>27</v>
      </c>
      <c r="R114" s="58">
        <f t="shared" si="21"/>
        <v>27</v>
      </c>
      <c r="S114" s="58">
        <f t="shared" si="22"/>
        <v>19</v>
      </c>
      <c r="T114" s="58">
        <f t="shared" si="23"/>
        <v>27</v>
      </c>
      <c r="U114" s="108">
        <f t="shared" si="39"/>
        <v>19.8</v>
      </c>
      <c r="V114" s="62">
        <f t="shared" si="24"/>
        <v>1.29666519026153</v>
      </c>
      <c r="W114" s="9"/>
      <c r="X114" s="9"/>
      <c r="Y114" s="9"/>
      <c r="Z114" s="9">
        <v>157.3</v>
      </c>
      <c r="AA114" s="9">
        <v>19.8</v>
      </c>
      <c r="AB114" s="9">
        <v>57</v>
      </c>
      <c r="AC114" s="67">
        <f t="shared" si="25"/>
        <v>1.01045419227237</v>
      </c>
      <c r="AD114" s="68">
        <f t="shared" si="26"/>
        <v>1634.6</v>
      </c>
      <c r="AE114" s="58">
        <f t="shared" si="27"/>
        <v>60.5407407407407</v>
      </c>
      <c r="AF114" s="66">
        <v>179.32</v>
      </c>
      <c r="AG114" s="57">
        <f t="shared" si="28"/>
        <v>55.76622797234</v>
      </c>
      <c r="AH114" s="61">
        <f t="shared" si="29"/>
        <v>1.61776187473728</v>
      </c>
      <c r="AI114" s="64">
        <f t="shared" si="30"/>
        <v>0.618137944536735</v>
      </c>
      <c r="AJ114" s="64">
        <f t="shared" si="31"/>
        <v>0.760113214015162</v>
      </c>
      <c r="AK114" s="74">
        <f t="shared" si="32"/>
        <v>2.02518395361233</v>
      </c>
      <c r="AL114" s="61">
        <f t="shared" si="33"/>
        <v>38.4784951186342</v>
      </c>
      <c r="AM114" s="57">
        <f t="shared" si="34"/>
        <v>32869.7942462067</v>
      </c>
      <c r="AN114" s="75">
        <f t="shared" si="35"/>
        <v>5.7e-5</v>
      </c>
      <c r="AO114" s="59">
        <f t="shared" si="36"/>
        <v>1873578.27203378</v>
      </c>
      <c r="AP114" s="64">
        <f t="shared" ref="AP114:AP127" si="40">(AG114/U114)^0.5*(1-(U114/Z114))^0.5</f>
        <v>1.56906172138201</v>
      </c>
      <c r="AQ114" s="4" t="str">
        <f t="shared" si="38"/>
        <v>GOOD</v>
      </c>
      <c r="AR114" s="4">
        <v>20.33</v>
      </c>
      <c r="AS114" s="84">
        <v>24.396</v>
      </c>
      <c r="AT114" s="83">
        <v>1.56906172138201</v>
      </c>
      <c r="AU114" s="83">
        <v>2.02518395361233</v>
      </c>
      <c r="AV114" s="83">
        <v>19</v>
      </c>
      <c r="AW114" s="83">
        <v>0.125874125874126</v>
      </c>
      <c r="AX114" s="4">
        <v>24396</v>
      </c>
    </row>
    <row r="115" ht="42" spans="1:50">
      <c r="A115" s="4">
        <v>114</v>
      </c>
      <c r="B115" s="8" t="s">
        <v>516</v>
      </c>
      <c r="C115" s="6">
        <v>33.23</v>
      </c>
      <c r="D115" s="7">
        <v>29.02</v>
      </c>
      <c r="E115" s="36">
        <v>603</v>
      </c>
      <c r="F115" s="101">
        <v>4</v>
      </c>
      <c r="G115" s="105"/>
      <c r="H115" s="9" t="s">
        <v>517</v>
      </c>
      <c r="I115" s="9">
        <v>646.5</v>
      </c>
      <c r="J115" s="9">
        <v>152.9</v>
      </c>
      <c r="K115" s="9" t="s">
        <v>518</v>
      </c>
      <c r="L115" s="9" t="s">
        <v>519</v>
      </c>
      <c r="M115" s="9">
        <v>152.9</v>
      </c>
      <c r="N115" s="54">
        <v>2</v>
      </c>
      <c r="O115" s="54">
        <v>17.9</v>
      </c>
      <c r="P115" s="54">
        <v>36.2</v>
      </c>
      <c r="Q115" s="56">
        <f t="shared" si="20"/>
        <v>19.9</v>
      </c>
      <c r="R115" s="56">
        <f t="shared" si="21"/>
        <v>56.1</v>
      </c>
      <c r="S115" s="58">
        <f t="shared" si="22"/>
        <v>54.1</v>
      </c>
      <c r="T115" s="58">
        <f t="shared" si="23"/>
        <v>19.9</v>
      </c>
      <c r="U115" s="108">
        <f t="shared" si="39"/>
        <v>152.9</v>
      </c>
      <c r="V115" s="62">
        <f t="shared" si="24"/>
        <v>2.18440748541232</v>
      </c>
      <c r="W115" s="9"/>
      <c r="X115" s="9"/>
      <c r="Y115" s="9"/>
      <c r="Z115" s="9">
        <v>26.6</v>
      </c>
      <c r="AA115" s="9">
        <v>646.5</v>
      </c>
      <c r="AB115" s="9">
        <v>152.9</v>
      </c>
      <c r="AC115" s="67">
        <f t="shared" si="25"/>
        <v>0.339631567967702</v>
      </c>
      <c r="AD115" s="68">
        <f t="shared" si="26"/>
        <v>17160.53</v>
      </c>
      <c r="AE115" s="58">
        <f t="shared" si="27"/>
        <v>305.891800356506</v>
      </c>
      <c r="AF115" s="66">
        <v>102</v>
      </c>
      <c r="AG115" s="57">
        <f t="shared" si="28"/>
        <v>98.0392156862745</v>
      </c>
      <c r="AH115" s="61">
        <f t="shared" si="29"/>
        <v>1.54985840707965</v>
      </c>
      <c r="AI115" s="64">
        <f t="shared" si="30"/>
        <v>0.645220231365697</v>
      </c>
      <c r="AJ115" s="64">
        <f t="shared" si="31"/>
        <v>0.743989824978341</v>
      </c>
      <c r="AK115" s="74">
        <f t="shared" si="32"/>
        <v>1.59737264898752</v>
      </c>
      <c r="AL115" s="114">
        <f t="shared" si="33"/>
        <v>86.4178603102248</v>
      </c>
      <c r="AM115" s="57">
        <f t="shared" si="34"/>
        <v>86303.5764281382</v>
      </c>
      <c r="AN115" s="75">
        <f t="shared" si="35"/>
        <v>0.0001623</v>
      </c>
      <c r="AO115" s="59">
        <f t="shared" si="36"/>
        <v>14007070.4542868</v>
      </c>
      <c r="AP115" s="64"/>
      <c r="AQ115" s="4" t="str">
        <f t="shared" si="38"/>
        <v>MODERATE</v>
      </c>
      <c r="AR115" s="4">
        <v>57.887</v>
      </c>
      <c r="AS115" s="84">
        <v>69.4644</v>
      </c>
      <c r="AT115" s="83"/>
      <c r="AU115" s="83">
        <v>1.59737264898752</v>
      </c>
      <c r="AV115" s="83">
        <v>54.1</v>
      </c>
      <c r="AW115" s="83">
        <v>0.236504253673627</v>
      </c>
      <c r="AX115" s="4">
        <v>69464.4</v>
      </c>
    </row>
    <row r="116" ht="42" spans="1:50">
      <c r="A116" s="4">
        <v>115</v>
      </c>
      <c r="B116" s="10" t="s">
        <v>520</v>
      </c>
      <c r="C116" s="6">
        <v>33.45</v>
      </c>
      <c r="D116" s="7">
        <v>28.99</v>
      </c>
      <c r="E116" s="34">
        <v>930</v>
      </c>
      <c r="F116" s="101">
        <v>3</v>
      </c>
      <c r="G116" s="105" t="s">
        <v>57</v>
      </c>
      <c r="H116" s="9" t="s">
        <v>521</v>
      </c>
      <c r="I116" s="9">
        <v>70.6</v>
      </c>
      <c r="J116" s="9">
        <v>27.3</v>
      </c>
      <c r="K116" s="9" t="s">
        <v>522</v>
      </c>
      <c r="L116" s="9" t="s">
        <v>523</v>
      </c>
      <c r="M116" s="9">
        <v>27.3</v>
      </c>
      <c r="N116" s="54">
        <v>7.2</v>
      </c>
      <c r="O116" s="54">
        <v>25</v>
      </c>
      <c r="P116" s="54"/>
      <c r="Q116" s="56">
        <f t="shared" si="20"/>
        <v>32.2</v>
      </c>
      <c r="R116" s="56">
        <f t="shared" si="21"/>
        <v>32.2</v>
      </c>
      <c r="S116" s="58">
        <f t="shared" si="22"/>
        <v>25</v>
      </c>
      <c r="T116" s="58">
        <f t="shared" si="23"/>
        <v>32.2</v>
      </c>
      <c r="U116" s="108">
        <f t="shared" si="39"/>
        <v>27.3</v>
      </c>
      <c r="V116" s="62">
        <f t="shared" si="24"/>
        <v>1.43616264704076</v>
      </c>
      <c r="W116" s="9"/>
      <c r="X116" s="9"/>
      <c r="Y116" s="9"/>
      <c r="Z116" s="9">
        <v>70.6</v>
      </c>
      <c r="AA116" s="9">
        <v>27.3</v>
      </c>
      <c r="AB116" s="9">
        <v>154.5</v>
      </c>
      <c r="AC116" s="67">
        <f t="shared" si="25"/>
        <v>1.01773391858378</v>
      </c>
      <c r="AD116" s="68">
        <f t="shared" si="26"/>
        <v>1190.82</v>
      </c>
      <c r="AE116" s="58">
        <f t="shared" si="27"/>
        <v>36.9819875776397</v>
      </c>
      <c r="AF116" s="66">
        <v>236.54</v>
      </c>
      <c r="AG116" s="57">
        <f t="shared" si="28"/>
        <v>42.2761477974127</v>
      </c>
      <c r="AH116" s="61">
        <f t="shared" si="29"/>
        <v>1.64070122000485</v>
      </c>
      <c r="AI116" s="64">
        <f t="shared" si="30"/>
        <v>0.609495493638412</v>
      </c>
      <c r="AJ116" s="64">
        <f t="shared" si="31"/>
        <v>0.765483325377047</v>
      </c>
      <c r="AK116" s="74">
        <f t="shared" si="32"/>
        <v>2.19491110697825</v>
      </c>
      <c r="AL116" s="61">
        <f t="shared" si="33"/>
        <v>54.8727776744562</v>
      </c>
      <c r="AM116" s="57">
        <f t="shared" si="34"/>
        <v>57309.5836491269</v>
      </c>
      <c r="AN116" s="75">
        <f t="shared" si="35"/>
        <v>7.5e-5</v>
      </c>
      <c r="AO116" s="59">
        <f t="shared" si="36"/>
        <v>4298218.77368452</v>
      </c>
      <c r="AP116" s="64">
        <f t="shared" si="40"/>
        <v>0.974558644027138</v>
      </c>
      <c r="AQ116" s="4" t="str">
        <f t="shared" si="38"/>
        <v>GOOD</v>
      </c>
      <c r="AR116" s="4">
        <v>26.75</v>
      </c>
      <c r="AS116" s="84">
        <v>32.1</v>
      </c>
      <c r="AT116" s="83">
        <v>0.974558644027138</v>
      </c>
      <c r="AU116" s="83">
        <v>2.19491110697825</v>
      </c>
      <c r="AV116" s="83">
        <v>25</v>
      </c>
      <c r="AW116" s="83">
        <v>0.386685552407932</v>
      </c>
      <c r="AX116" s="4">
        <v>32100</v>
      </c>
    </row>
    <row r="117" ht="42" spans="1:50">
      <c r="A117" s="4">
        <v>116</v>
      </c>
      <c r="B117" s="5" t="s">
        <v>524</v>
      </c>
      <c r="C117" s="6">
        <v>33.87</v>
      </c>
      <c r="D117" s="7">
        <v>28.72</v>
      </c>
      <c r="E117" s="34">
        <v>305</v>
      </c>
      <c r="F117" s="101">
        <v>3</v>
      </c>
      <c r="G117" s="105" t="s">
        <v>57</v>
      </c>
      <c r="H117" s="9" t="s">
        <v>525</v>
      </c>
      <c r="I117" s="9">
        <v>395.2</v>
      </c>
      <c r="J117" s="9">
        <v>34.7</v>
      </c>
      <c r="K117" s="9" t="s">
        <v>526</v>
      </c>
      <c r="L117" s="9" t="s">
        <v>527</v>
      </c>
      <c r="M117" s="9">
        <v>34.7</v>
      </c>
      <c r="N117" s="54">
        <v>7.1</v>
      </c>
      <c r="O117" s="54">
        <v>18.1</v>
      </c>
      <c r="P117" s="54"/>
      <c r="Q117" s="56">
        <f t="shared" si="20"/>
        <v>25.2</v>
      </c>
      <c r="R117" s="56">
        <f t="shared" si="21"/>
        <v>25.2</v>
      </c>
      <c r="S117" s="58">
        <f t="shared" si="22"/>
        <v>18.1</v>
      </c>
      <c r="T117" s="58">
        <f t="shared" si="23"/>
        <v>25.2</v>
      </c>
      <c r="U117" s="108">
        <f t="shared" si="39"/>
        <v>34.7</v>
      </c>
      <c r="V117" s="62">
        <f t="shared" si="24"/>
        <v>1.54032947479087</v>
      </c>
      <c r="W117" s="9"/>
      <c r="X117" s="9"/>
      <c r="Y117" s="9"/>
      <c r="Z117" s="9">
        <v>395.2</v>
      </c>
      <c r="AA117" s="9">
        <v>34.7</v>
      </c>
      <c r="AB117" s="9">
        <v>297.9</v>
      </c>
      <c r="AC117" s="67">
        <f t="shared" si="25"/>
        <v>0.53957941989756</v>
      </c>
      <c r="AD117" s="68">
        <f t="shared" si="26"/>
        <v>3433.99</v>
      </c>
      <c r="AE117" s="58">
        <f t="shared" si="27"/>
        <v>136.269444444444</v>
      </c>
      <c r="AF117" s="66">
        <v>288.36</v>
      </c>
      <c r="AG117" s="57">
        <f t="shared" si="28"/>
        <v>34.6788736301845</v>
      </c>
      <c r="AH117" s="61">
        <f t="shared" si="29"/>
        <v>1.65390873864244</v>
      </c>
      <c r="AI117" s="64">
        <f t="shared" si="30"/>
        <v>0.604628282465465</v>
      </c>
      <c r="AJ117" s="64">
        <f t="shared" si="31"/>
        <v>0.768558190622089</v>
      </c>
      <c r="AK117" s="74">
        <f t="shared" si="32"/>
        <v>2.29924823205808</v>
      </c>
      <c r="AL117" s="61">
        <f t="shared" si="33"/>
        <v>41.6163930002512</v>
      </c>
      <c r="AM117" s="57">
        <f t="shared" si="34"/>
        <v>30160.977047938</v>
      </c>
      <c r="AN117" s="75">
        <f t="shared" si="35"/>
        <v>5.43e-5</v>
      </c>
      <c r="AO117" s="59">
        <f t="shared" si="36"/>
        <v>1637741.05370303</v>
      </c>
      <c r="AP117" s="64">
        <f t="shared" si="40"/>
        <v>0.954798923641775</v>
      </c>
      <c r="AQ117" s="4" t="str">
        <f t="shared" si="38"/>
        <v>MODERATE</v>
      </c>
      <c r="AR117" s="4">
        <v>19.367</v>
      </c>
      <c r="AS117" s="84">
        <v>23.2404</v>
      </c>
      <c r="AT117" s="83">
        <v>0.954798923641775</v>
      </c>
      <c r="AU117" s="83">
        <v>2.29924823205808</v>
      </c>
      <c r="AV117" s="83">
        <v>18.1</v>
      </c>
      <c r="AW117" s="83">
        <v>0.0878036437246964</v>
      </c>
      <c r="AX117" s="4">
        <v>23240.4</v>
      </c>
    </row>
    <row r="118" ht="56" spans="1:50">
      <c r="A118" s="4">
        <v>117</v>
      </c>
      <c r="B118" s="8" t="s">
        <v>528</v>
      </c>
      <c r="C118" s="88">
        <v>33.51</v>
      </c>
      <c r="D118" s="89">
        <v>28.66</v>
      </c>
      <c r="E118" s="36">
        <v>304</v>
      </c>
      <c r="F118" s="106">
        <v>4</v>
      </c>
      <c r="G118" s="107" t="s">
        <v>144</v>
      </c>
      <c r="H118" s="9" t="s">
        <v>529</v>
      </c>
      <c r="I118" s="9">
        <v>86.2</v>
      </c>
      <c r="J118" s="9">
        <v>20</v>
      </c>
      <c r="K118" s="9" t="s">
        <v>530</v>
      </c>
      <c r="L118" s="9" t="s">
        <v>531</v>
      </c>
      <c r="M118" s="9">
        <v>20</v>
      </c>
      <c r="N118" s="54">
        <v>0.8</v>
      </c>
      <c r="O118" s="54">
        <v>3.1</v>
      </c>
      <c r="P118" s="54">
        <v>13.6</v>
      </c>
      <c r="Q118" s="56">
        <f t="shared" si="20"/>
        <v>3.9</v>
      </c>
      <c r="R118" s="56">
        <f t="shared" si="21"/>
        <v>17.5</v>
      </c>
      <c r="S118" s="58">
        <f t="shared" si="22"/>
        <v>16.7</v>
      </c>
      <c r="T118" s="58">
        <f t="shared" si="23"/>
        <v>3.9</v>
      </c>
      <c r="U118" s="108">
        <f t="shared" si="39"/>
        <v>20</v>
      </c>
      <c r="V118" s="62">
        <f t="shared" si="24"/>
        <v>1.30102999566398</v>
      </c>
      <c r="W118" s="9"/>
      <c r="X118" s="9"/>
      <c r="Y118" s="9"/>
      <c r="Z118" s="9">
        <v>86.2</v>
      </c>
      <c r="AA118" s="9">
        <v>20</v>
      </c>
      <c r="AB118" s="9">
        <v>737.1</v>
      </c>
      <c r="AC118" s="67">
        <f t="shared" si="25"/>
        <v>0.182731427576749</v>
      </c>
      <c r="AD118" s="68">
        <f t="shared" si="26"/>
        <v>10155.52</v>
      </c>
      <c r="AE118" s="58">
        <f t="shared" si="27"/>
        <v>580.315428571428</v>
      </c>
      <c r="AF118" s="66">
        <v>294.61</v>
      </c>
      <c r="AG118" s="57">
        <f t="shared" si="28"/>
        <v>33.9431791181562</v>
      </c>
      <c r="AH118" s="61">
        <f t="shared" si="29"/>
        <v>1.65519901181244</v>
      </c>
      <c r="AI118" s="64">
        <f t="shared" si="30"/>
        <v>0.604156958083851</v>
      </c>
      <c r="AJ118" s="64">
        <f t="shared" si="31"/>
        <v>0.76885792199777</v>
      </c>
      <c r="AK118" s="74">
        <f t="shared" si="32"/>
        <v>2.30971373880812</v>
      </c>
      <c r="AL118" s="61">
        <f t="shared" si="33"/>
        <v>38.5722194380956</v>
      </c>
      <c r="AM118" s="57">
        <f t="shared" si="34"/>
        <v>4767.99465251181</v>
      </c>
      <c r="AN118" s="75">
        <f t="shared" si="35"/>
        <v>5.01e-5</v>
      </c>
      <c r="AO118" s="59">
        <f t="shared" si="36"/>
        <v>238876.532090842</v>
      </c>
      <c r="AP118" s="64">
        <f t="shared" si="40"/>
        <v>1.14165957112742</v>
      </c>
      <c r="AQ118" s="4" t="str">
        <f t="shared" si="38"/>
        <v>WEAK</v>
      </c>
      <c r="AR118" s="4">
        <v>17.869</v>
      </c>
      <c r="AS118" s="84">
        <v>21.4428</v>
      </c>
      <c r="AT118" s="83">
        <v>1.14165957112742</v>
      </c>
      <c r="AU118" s="83">
        <v>2.30971373880812</v>
      </c>
      <c r="AV118" s="83">
        <v>16.7</v>
      </c>
      <c r="AW118" s="83">
        <v>0.232018561484919</v>
      </c>
      <c r="AX118" s="4">
        <v>21442.8</v>
      </c>
    </row>
    <row r="119" ht="14.8" spans="1:50">
      <c r="A119" s="4" t="s">
        <v>532</v>
      </c>
      <c r="B119" s="4" t="s">
        <v>533</v>
      </c>
      <c r="C119" s="88">
        <v>34.77</v>
      </c>
      <c r="D119" s="89">
        <v>28.34</v>
      </c>
      <c r="E119" s="4">
        <v>294</v>
      </c>
      <c r="F119" s="4">
        <v>3</v>
      </c>
      <c r="G119" s="4" t="s">
        <v>57</v>
      </c>
      <c r="H119" s="4" t="s">
        <v>534</v>
      </c>
      <c r="I119" s="9">
        <v>499.9</v>
      </c>
      <c r="J119" s="4">
        <v>11.6</v>
      </c>
      <c r="K119" s="4" t="s">
        <v>535</v>
      </c>
      <c r="L119" s="4" t="s">
        <v>536</v>
      </c>
      <c r="M119" s="4">
        <v>11.6</v>
      </c>
      <c r="N119" s="54">
        <v>1.6</v>
      </c>
      <c r="O119" s="54">
        <v>26.1</v>
      </c>
      <c r="P119" s="54"/>
      <c r="Q119" s="54">
        <f t="shared" si="20"/>
        <v>27.7</v>
      </c>
      <c r="R119" s="54">
        <f t="shared" ref="R119:R139" si="41">SUM(N119:P119)</f>
        <v>27.7</v>
      </c>
      <c r="S119" s="4">
        <f t="shared" si="22"/>
        <v>26.1</v>
      </c>
      <c r="T119" s="4">
        <f t="shared" ref="T119:T139" si="42">Q119</f>
        <v>27.7</v>
      </c>
      <c r="U119" s="4">
        <f t="shared" si="39"/>
        <v>11.6</v>
      </c>
      <c r="V119" s="74">
        <f t="shared" si="24"/>
        <v>1.06445798922692</v>
      </c>
      <c r="W119" s="4"/>
      <c r="X119" s="4"/>
      <c r="Y119" s="4"/>
      <c r="Z119" s="4">
        <v>499.9</v>
      </c>
      <c r="AA119" s="4">
        <v>11.6</v>
      </c>
      <c r="AB119" s="4">
        <v>152.4</v>
      </c>
      <c r="AC119" s="64">
        <f t="shared" si="25"/>
        <v>2.25320064012803</v>
      </c>
      <c r="AD119" s="4">
        <f t="shared" si="26"/>
        <v>1102.6</v>
      </c>
      <c r="AE119" s="4">
        <f t="shared" si="27"/>
        <v>39.8050541516245</v>
      </c>
      <c r="AF119" s="66">
        <v>205.53</v>
      </c>
      <c r="AG119" s="57">
        <f t="shared" si="28"/>
        <v>48.6546976110543</v>
      </c>
      <c r="AH119" s="61">
        <f t="shared" si="29"/>
        <v>1.62977421142567</v>
      </c>
      <c r="AI119" s="64">
        <f t="shared" si="30"/>
        <v>0.61358192625053</v>
      </c>
      <c r="AJ119" s="64">
        <f t="shared" si="31"/>
        <v>0.762930021932752</v>
      </c>
      <c r="AK119" s="74">
        <f t="shared" si="32"/>
        <v>2.11230254891776</v>
      </c>
      <c r="AL119" s="61">
        <f t="shared" si="33"/>
        <v>55.1310965267536</v>
      </c>
      <c r="AM119" s="57">
        <f t="shared" si="34"/>
        <v>62255.4276723461</v>
      </c>
      <c r="AN119" s="75">
        <f t="shared" si="35"/>
        <v>7.83e-5</v>
      </c>
      <c r="AO119" s="59">
        <f t="shared" si="36"/>
        <v>4874599.9867447</v>
      </c>
      <c r="AP119" s="64">
        <f t="shared" si="40"/>
        <v>2.02411502210652</v>
      </c>
      <c r="AQ119" s="4" t="str">
        <f t="shared" si="38"/>
        <v>GOOD</v>
      </c>
      <c r="AR119" s="4">
        <v>27.927</v>
      </c>
      <c r="AS119" s="84">
        <v>33.5124</v>
      </c>
      <c r="AT119" s="83">
        <v>2.02411502210652</v>
      </c>
      <c r="AU119" s="83">
        <v>2.11230254891776</v>
      </c>
      <c r="AV119" s="83">
        <v>26.1</v>
      </c>
      <c r="AW119" s="83">
        <v>0.0232046409281856</v>
      </c>
      <c r="AX119" s="4">
        <v>33512.4</v>
      </c>
    </row>
    <row r="120" ht="70" spans="1:50">
      <c r="A120" s="4">
        <v>119</v>
      </c>
      <c r="B120" s="5" t="s">
        <v>537</v>
      </c>
      <c r="C120" s="92">
        <v>35.3</v>
      </c>
      <c r="D120" s="93">
        <v>28.38</v>
      </c>
      <c r="E120" s="34">
        <v>295</v>
      </c>
      <c r="F120" s="4">
        <v>4</v>
      </c>
      <c r="G120" s="4" t="s">
        <v>144</v>
      </c>
      <c r="H120" s="4" t="s">
        <v>538</v>
      </c>
      <c r="I120" s="9">
        <v>369.4</v>
      </c>
      <c r="J120" s="4">
        <v>56.8</v>
      </c>
      <c r="K120" s="4" t="s">
        <v>539</v>
      </c>
      <c r="L120" s="4" t="s">
        <v>540</v>
      </c>
      <c r="M120" s="4">
        <v>56.8</v>
      </c>
      <c r="N120" s="54">
        <v>1.3</v>
      </c>
      <c r="O120" s="54">
        <v>5.7</v>
      </c>
      <c r="P120" s="54">
        <v>53.21</v>
      </c>
      <c r="Q120" s="54">
        <f t="shared" si="20"/>
        <v>7</v>
      </c>
      <c r="R120" s="54">
        <f t="shared" si="41"/>
        <v>60.21</v>
      </c>
      <c r="S120" s="4">
        <f t="shared" si="22"/>
        <v>58.91</v>
      </c>
      <c r="T120" s="4">
        <f t="shared" si="42"/>
        <v>7</v>
      </c>
      <c r="U120" s="4">
        <f t="shared" si="39"/>
        <v>56.8</v>
      </c>
      <c r="V120" s="74">
        <f t="shared" si="24"/>
        <v>1.75434833571102</v>
      </c>
      <c r="W120" s="4">
        <v>60.21</v>
      </c>
      <c r="X120" s="4">
        <v>136.1</v>
      </c>
      <c r="Y120" s="4">
        <f>LOG10(X120)</f>
        <v>2.13385812520333</v>
      </c>
      <c r="Z120" s="4">
        <v>369.4</v>
      </c>
      <c r="AA120" s="4">
        <v>56.8</v>
      </c>
      <c r="AB120" s="4">
        <v>136.1</v>
      </c>
      <c r="AC120" s="64">
        <f t="shared" si="25"/>
        <v>0.494833860586662</v>
      </c>
      <c r="AD120" s="4">
        <f t="shared" si="26"/>
        <v>8045.861</v>
      </c>
      <c r="AE120" s="4">
        <f t="shared" si="27"/>
        <v>133.629978408902</v>
      </c>
      <c r="AF120" s="109">
        <v>87.91</v>
      </c>
      <c r="AG120" s="57">
        <f t="shared" si="28"/>
        <v>113.752701626664</v>
      </c>
      <c r="AH120" s="61">
        <f t="shared" si="29"/>
        <v>1.52604863006774</v>
      </c>
      <c r="AI120" s="64">
        <f t="shared" si="30"/>
        <v>0.655287112282662</v>
      </c>
      <c r="AJ120" s="64">
        <f t="shared" si="31"/>
        <v>0.738252915931482</v>
      </c>
      <c r="AK120" s="74">
        <f t="shared" si="32"/>
        <v>1.47010335028321</v>
      </c>
      <c r="AL120" s="114">
        <f t="shared" si="33"/>
        <v>86.603788365184</v>
      </c>
      <c r="AM120" s="57">
        <f t="shared" si="34"/>
        <v>29694.8099828012</v>
      </c>
      <c r="AN120" s="75">
        <f t="shared" si="35"/>
        <v>0.00017673</v>
      </c>
      <c r="AO120" s="59">
        <f t="shared" si="36"/>
        <v>5247963.76826046</v>
      </c>
      <c r="AP120" s="64">
        <f t="shared" si="40"/>
        <v>1.30182537772918</v>
      </c>
      <c r="AQ120" s="4" t="str">
        <f t="shared" si="38"/>
        <v>MODERATE</v>
      </c>
      <c r="AR120" s="96">
        <v>63.0337</v>
      </c>
      <c r="AS120" s="84">
        <v>75.64044</v>
      </c>
      <c r="AT120" s="83">
        <v>1.30182537772918</v>
      </c>
      <c r="AU120" s="83">
        <v>1.47010335028321</v>
      </c>
      <c r="AV120" s="83">
        <v>58.91</v>
      </c>
      <c r="AW120" s="83">
        <v>0.153762858689767</v>
      </c>
      <c r="AX120" s="96">
        <v>75640.44</v>
      </c>
    </row>
    <row r="121" ht="70" spans="1:50">
      <c r="A121" s="4">
        <v>120</v>
      </c>
      <c r="B121" s="10" t="s">
        <v>541</v>
      </c>
      <c r="C121" s="6">
        <v>34.29</v>
      </c>
      <c r="D121" s="7">
        <v>28.07</v>
      </c>
      <c r="E121" s="34">
        <v>324</v>
      </c>
      <c r="F121" s="4">
        <v>3</v>
      </c>
      <c r="G121" s="4" t="s">
        <v>57</v>
      </c>
      <c r="H121" s="4" t="s">
        <v>542</v>
      </c>
      <c r="I121" s="9">
        <v>157.1</v>
      </c>
      <c r="J121" s="4">
        <v>36.2</v>
      </c>
      <c r="K121" s="4" t="s">
        <v>543</v>
      </c>
      <c r="L121" s="4" t="s">
        <v>544</v>
      </c>
      <c r="M121" s="4">
        <v>36.2</v>
      </c>
      <c r="N121" s="54">
        <v>1.2</v>
      </c>
      <c r="O121" s="54">
        <v>23</v>
      </c>
      <c r="P121" s="54"/>
      <c r="Q121" s="54">
        <f t="shared" si="20"/>
        <v>24.2</v>
      </c>
      <c r="R121" s="54">
        <f t="shared" si="41"/>
        <v>24.2</v>
      </c>
      <c r="S121" s="4">
        <f t="shared" si="22"/>
        <v>23</v>
      </c>
      <c r="T121" s="4">
        <f t="shared" si="42"/>
        <v>24.2</v>
      </c>
      <c r="U121" s="4">
        <f t="shared" si="39"/>
        <v>36.2</v>
      </c>
      <c r="V121" s="74">
        <f t="shared" si="24"/>
        <v>1.55870857053317</v>
      </c>
      <c r="W121" s="4"/>
      <c r="X121" s="4"/>
      <c r="Y121" s="4"/>
      <c r="Z121" s="4">
        <v>157.1</v>
      </c>
      <c r="AA121" s="4">
        <v>36.2</v>
      </c>
      <c r="AB121" s="4">
        <v>391.9</v>
      </c>
      <c r="AC121" s="64">
        <f t="shared" si="25"/>
        <v>0.64299756287124</v>
      </c>
      <c r="AD121" s="4">
        <f t="shared" si="26"/>
        <v>1021.12</v>
      </c>
      <c r="AE121" s="4">
        <f t="shared" si="27"/>
        <v>42.1950413223141</v>
      </c>
      <c r="AF121" s="66">
        <v>286.21</v>
      </c>
      <c r="AG121" s="57">
        <f t="shared" si="28"/>
        <v>34.9393801753957</v>
      </c>
      <c r="AH121" s="61">
        <f t="shared" si="29"/>
        <v>1.65345234009623</v>
      </c>
      <c r="AI121" s="64">
        <f t="shared" si="30"/>
        <v>0.604795176582956</v>
      </c>
      <c r="AJ121" s="64">
        <f t="shared" si="31"/>
        <v>0.768452140924541</v>
      </c>
      <c r="AK121" s="74">
        <f t="shared" si="32"/>
        <v>2.29555816582228</v>
      </c>
      <c r="AL121" s="61">
        <f t="shared" si="33"/>
        <v>52.7978378139124</v>
      </c>
      <c r="AM121" s="57">
        <f t="shared" si="34"/>
        <v>48694.9582795982</v>
      </c>
      <c r="AN121" s="75">
        <f t="shared" si="35"/>
        <v>6.9e-5</v>
      </c>
      <c r="AO121" s="59">
        <f t="shared" si="36"/>
        <v>3359952.12129227</v>
      </c>
      <c r="AP121" s="64">
        <f t="shared" si="40"/>
        <v>0.861843421159575</v>
      </c>
      <c r="AQ121" s="4" t="str">
        <f t="shared" si="38"/>
        <v>MODERATE</v>
      </c>
      <c r="AR121" s="4">
        <v>24.61</v>
      </c>
      <c r="AS121" s="84">
        <v>29.532</v>
      </c>
      <c r="AT121" s="83">
        <v>0.861843421159575</v>
      </c>
      <c r="AU121" s="83">
        <v>2.29555816582228</v>
      </c>
      <c r="AV121" s="83">
        <v>23</v>
      </c>
      <c r="AW121" s="83">
        <v>0.230426479949077</v>
      </c>
      <c r="AX121" s="4">
        <v>29532</v>
      </c>
    </row>
    <row r="122" ht="84" spans="1:50">
      <c r="A122" s="4">
        <v>121</v>
      </c>
      <c r="B122" s="5" t="s">
        <v>545</v>
      </c>
      <c r="C122" s="6">
        <v>34.75</v>
      </c>
      <c r="D122" s="7">
        <v>28.01</v>
      </c>
      <c r="E122" s="34">
        <v>372</v>
      </c>
      <c r="F122" s="4">
        <v>3</v>
      </c>
      <c r="G122" s="4" t="s">
        <v>57</v>
      </c>
      <c r="H122" s="4" t="s">
        <v>546</v>
      </c>
      <c r="I122" s="9">
        <v>233.4</v>
      </c>
      <c r="J122" s="4">
        <v>72.8</v>
      </c>
      <c r="K122" s="4" t="s">
        <v>547</v>
      </c>
      <c r="L122" s="4" t="s">
        <v>548</v>
      </c>
      <c r="M122" s="4">
        <v>72.8</v>
      </c>
      <c r="N122" s="54">
        <v>1.8</v>
      </c>
      <c r="O122" s="54">
        <v>27</v>
      </c>
      <c r="P122" s="54"/>
      <c r="Q122" s="54">
        <f t="shared" si="20"/>
        <v>28.8</v>
      </c>
      <c r="R122" s="54">
        <f t="shared" si="41"/>
        <v>28.8</v>
      </c>
      <c r="S122" s="4">
        <f t="shared" si="22"/>
        <v>27</v>
      </c>
      <c r="T122" s="4">
        <f t="shared" si="42"/>
        <v>28.8</v>
      </c>
      <c r="U122" s="4">
        <f t="shared" si="39"/>
        <v>72.8</v>
      </c>
      <c r="V122" s="74">
        <f t="shared" si="24"/>
        <v>1.86213137931304</v>
      </c>
      <c r="W122" s="4"/>
      <c r="X122" s="4"/>
      <c r="Y122" s="4"/>
      <c r="Z122" s="4">
        <v>233.4</v>
      </c>
      <c r="AA122" s="4">
        <v>72.8</v>
      </c>
      <c r="AB122" s="4">
        <v>706.5</v>
      </c>
      <c r="AC122" s="64">
        <f t="shared" si="25"/>
        <v>0.378591203141332</v>
      </c>
      <c r="AD122" s="4">
        <f t="shared" si="26"/>
        <v>2385.72</v>
      </c>
      <c r="AE122" s="4">
        <f t="shared" si="27"/>
        <v>82.8375</v>
      </c>
      <c r="AF122" s="66">
        <v>185.97</v>
      </c>
      <c r="AG122" s="57">
        <f t="shared" si="28"/>
        <v>53.7721137817928</v>
      </c>
      <c r="AH122" s="61">
        <f t="shared" si="29"/>
        <v>1.62111230136569</v>
      </c>
      <c r="AI122" s="64">
        <f t="shared" si="30"/>
        <v>0.616860410693053</v>
      </c>
      <c r="AJ122" s="64">
        <f t="shared" si="31"/>
        <v>0.760899913956609</v>
      </c>
      <c r="AK122" s="74">
        <f t="shared" si="32"/>
        <v>2.04910364985812</v>
      </c>
      <c r="AL122" s="61">
        <f t="shared" si="33"/>
        <v>55.3257985461692</v>
      </c>
      <c r="AM122" s="57">
        <f t="shared" si="34"/>
        <v>66445.6515650034</v>
      </c>
      <c r="AN122" s="75">
        <f t="shared" si="35"/>
        <v>8.1e-5</v>
      </c>
      <c r="AO122" s="59">
        <f t="shared" si="36"/>
        <v>5382097.77676527</v>
      </c>
      <c r="AP122" s="64">
        <f t="shared" si="40"/>
        <v>0.712910825386322</v>
      </c>
      <c r="AQ122" s="4" t="str">
        <f t="shared" si="38"/>
        <v>MODERATE</v>
      </c>
      <c r="AR122" s="4">
        <v>28.89</v>
      </c>
      <c r="AS122" s="84">
        <v>34.668</v>
      </c>
      <c r="AT122" s="83">
        <v>0.712910825386322</v>
      </c>
      <c r="AU122" s="83">
        <v>2.04910364985812</v>
      </c>
      <c r="AV122" s="83">
        <v>27</v>
      </c>
      <c r="AW122" s="83">
        <v>0.31191088260497</v>
      </c>
      <c r="AX122" s="4">
        <v>34668</v>
      </c>
    </row>
    <row r="123" ht="70" spans="1:50">
      <c r="A123" s="4">
        <v>122</v>
      </c>
      <c r="B123" s="10" t="s">
        <v>549</v>
      </c>
      <c r="C123" s="6">
        <v>34.71</v>
      </c>
      <c r="D123" s="7">
        <v>28.1</v>
      </c>
      <c r="E123" s="34">
        <v>366</v>
      </c>
      <c r="F123" s="4">
        <v>3</v>
      </c>
      <c r="G123" s="4" t="s">
        <v>57</v>
      </c>
      <c r="H123" s="4" t="s">
        <v>550</v>
      </c>
      <c r="I123" s="9">
        <v>69.4</v>
      </c>
      <c r="J123" s="4">
        <v>15.7</v>
      </c>
      <c r="K123" s="4" t="s">
        <v>551</v>
      </c>
      <c r="L123" s="4" t="s">
        <v>552</v>
      </c>
      <c r="M123" s="4">
        <v>15.7</v>
      </c>
      <c r="N123" s="54">
        <v>8.2</v>
      </c>
      <c r="O123" s="54">
        <v>26</v>
      </c>
      <c r="P123" s="54"/>
      <c r="Q123" s="54">
        <f t="shared" si="20"/>
        <v>34.2</v>
      </c>
      <c r="R123" s="54">
        <f t="shared" si="41"/>
        <v>34.2</v>
      </c>
      <c r="S123" s="4">
        <f t="shared" si="22"/>
        <v>26</v>
      </c>
      <c r="T123" s="4">
        <f t="shared" si="42"/>
        <v>34.2</v>
      </c>
      <c r="U123" s="4">
        <f t="shared" si="39"/>
        <v>15.7</v>
      </c>
      <c r="V123" s="74">
        <f t="shared" si="24"/>
        <v>1.19589965240923</v>
      </c>
      <c r="W123" s="4"/>
      <c r="X123" s="4"/>
      <c r="Y123" s="4"/>
      <c r="Z123" s="4">
        <v>69.4</v>
      </c>
      <c r="AA123" s="4">
        <v>15.7</v>
      </c>
      <c r="AB123" s="4">
        <v>3375.6</v>
      </c>
      <c r="AC123" s="64">
        <f t="shared" si="25"/>
        <v>1.77420657501055</v>
      </c>
      <c r="AD123" s="4">
        <f t="shared" si="26"/>
        <v>977.28</v>
      </c>
      <c r="AE123" s="4">
        <f t="shared" si="27"/>
        <v>28.5754385964912</v>
      </c>
      <c r="AF123" s="66">
        <v>287.54</v>
      </c>
      <c r="AG123" s="57">
        <f t="shared" si="28"/>
        <v>34.7777700493844</v>
      </c>
      <c r="AH123" s="61">
        <f t="shared" si="29"/>
        <v>1.6537354458364</v>
      </c>
      <c r="AI123" s="64">
        <f t="shared" si="30"/>
        <v>0.604691640683939</v>
      </c>
      <c r="AJ123" s="64">
        <f t="shared" si="31"/>
        <v>0.768517925675407</v>
      </c>
      <c r="AK123" s="74">
        <f t="shared" si="32"/>
        <v>2.29784640196728</v>
      </c>
      <c r="AL123" s="61">
        <f t="shared" si="33"/>
        <v>59.7440064511494</v>
      </c>
      <c r="AM123" s="57">
        <f t="shared" si="34"/>
        <v>62231.7765307657</v>
      </c>
      <c r="AN123" s="75">
        <f t="shared" si="35"/>
        <v>7.8e-5</v>
      </c>
      <c r="AO123" s="59">
        <f t="shared" si="36"/>
        <v>4854078.56939973</v>
      </c>
      <c r="AP123" s="64">
        <f t="shared" si="40"/>
        <v>1.30920738740425</v>
      </c>
      <c r="AQ123" s="4" t="str">
        <f t="shared" si="38"/>
        <v>GOOD</v>
      </c>
      <c r="AR123" s="4">
        <v>27.82</v>
      </c>
      <c r="AS123" s="84">
        <v>33.384</v>
      </c>
      <c r="AT123" s="83">
        <v>1.30920738740425</v>
      </c>
      <c r="AU123" s="83">
        <v>2.29784640196728</v>
      </c>
      <c r="AV123" s="83">
        <v>26</v>
      </c>
      <c r="AW123" s="83">
        <v>0.226224783861671</v>
      </c>
      <c r="AX123" s="4">
        <v>33384</v>
      </c>
    </row>
    <row r="124" ht="14.8" spans="1:50">
      <c r="A124" s="4">
        <v>123</v>
      </c>
      <c r="B124" s="4" t="s">
        <v>553</v>
      </c>
      <c r="C124" s="88">
        <v>35.23</v>
      </c>
      <c r="D124" s="89">
        <v>29.52</v>
      </c>
      <c r="E124" s="4">
        <v>318</v>
      </c>
      <c r="F124" s="4">
        <v>3</v>
      </c>
      <c r="G124" s="4" t="s">
        <v>57</v>
      </c>
      <c r="H124" s="4" t="s">
        <v>554</v>
      </c>
      <c r="I124" s="9">
        <v>261.5</v>
      </c>
      <c r="J124" s="4">
        <v>52.4</v>
      </c>
      <c r="K124" s="4" t="s">
        <v>555</v>
      </c>
      <c r="L124" s="4" t="s">
        <v>556</v>
      </c>
      <c r="M124" s="4">
        <v>52.4</v>
      </c>
      <c r="N124" s="54">
        <v>4.2</v>
      </c>
      <c r="O124" s="54">
        <v>15</v>
      </c>
      <c r="P124" s="54"/>
      <c r="Q124" s="54">
        <f t="shared" si="20"/>
        <v>19.2</v>
      </c>
      <c r="R124" s="54">
        <f t="shared" si="41"/>
        <v>19.2</v>
      </c>
      <c r="S124" s="4">
        <f t="shared" si="22"/>
        <v>15</v>
      </c>
      <c r="T124" s="4">
        <f t="shared" si="42"/>
        <v>19.2</v>
      </c>
      <c r="U124" s="4">
        <f t="shared" si="39"/>
        <v>52.4</v>
      </c>
      <c r="V124" s="74">
        <f t="shared" si="24"/>
        <v>1.71933128698373</v>
      </c>
      <c r="W124" s="4"/>
      <c r="X124" s="4"/>
      <c r="Y124" s="4"/>
      <c r="Z124" s="4">
        <v>261.5</v>
      </c>
      <c r="AA124" s="4">
        <v>52.4</v>
      </c>
      <c r="AB124" s="4">
        <v>1649.5</v>
      </c>
      <c r="AC124" s="64">
        <f t="shared" si="25"/>
        <v>0.302320727453184</v>
      </c>
      <c r="AD124" s="4">
        <f t="shared" si="26"/>
        <v>1884.3</v>
      </c>
      <c r="AE124" s="4">
        <f t="shared" si="27"/>
        <v>98.140625</v>
      </c>
      <c r="AF124" s="66">
        <v>189.36</v>
      </c>
      <c r="AG124" s="57">
        <f t="shared" si="28"/>
        <v>52.8094634558513</v>
      </c>
      <c r="AH124" s="61">
        <f t="shared" si="29"/>
        <v>1.62273467758036</v>
      </c>
      <c r="AI124" s="64">
        <f t="shared" si="30"/>
        <v>0.616243686547138</v>
      </c>
      <c r="AJ124" s="64">
        <f t="shared" si="31"/>
        <v>0.76128056532125</v>
      </c>
      <c r="AK124" s="74">
        <f t="shared" si="32"/>
        <v>2.06079065545279</v>
      </c>
      <c r="AL124" s="61">
        <f t="shared" si="33"/>
        <v>30.9118598317919</v>
      </c>
      <c r="AM124" s="57">
        <f t="shared" si="34"/>
        <v>20518.1765366443</v>
      </c>
      <c r="AN124" s="75">
        <f t="shared" si="35"/>
        <v>4.5e-5</v>
      </c>
      <c r="AO124" s="59">
        <f t="shared" si="36"/>
        <v>923317.944148994</v>
      </c>
      <c r="AP124" s="64">
        <f t="shared" si="40"/>
        <v>0.897700369319268</v>
      </c>
      <c r="AQ124" s="4" t="str">
        <f t="shared" si="38"/>
        <v>MODERATE</v>
      </c>
      <c r="AR124" s="4">
        <v>16.05</v>
      </c>
      <c r="AS124" s="84">
        <v>19.26</v>
      </c>
      <c r="AT124" s="83">
        <v>0.897700369319268</v>
      </c>
      <c r="AU124" s="83">
        <v>2.06079065545279</v>
      </c>
      <c r="AV124" s="83">
        <v>15</v>
      </c>
      <c r="AW124" s="83">
        <v>0.20038240917782</v>
      </c>
      <c r="AX124" s="4">
        <v>19260</v>
      </c>
    </row>
    <row r="125" ht="14.8" spans="1:50">
      <c r="A125" s="4">
        <v>124</v>
      </c>
      <c r="B125" s="4" t="s">
        <v>557</v>
      </c>
      <c r="C125" s="88">
        <v>35.93</v>
      </c>
      <c r="D125" s="89">
        <v>29.28</v>
      </c>
      <c r="E125" s="4">
        <v>154</v>
      </c>
      <c r="F125" s="4">
        <v>3</v>
      </c>
      <c r="G125" s="4" t="s">
        <v>57</v>
      </c>
      <c r="H125" s="4" t="s">
        <v>558</v>
      </c>
      <c r="I125" s="9">
        <v>205</v>
      </c>
      <c r="J125" s="4">
        <v>56.1</v>
      </c>
      <c r="K125" s="4" t="s">
        <v>559</v>
      </c>
      <c r="L125" s="4" t="s">
        <v>560</v>
      </c>
      <c r="M125" s="4">
        <v>56.1</v>
      </c>
      <c r="N125" s="54">
        <v>2</v>
      </c>
      <c r="O125" s="54">
        <v>41.2</v>
      </c>
      <c r="P125" s="54"/>
      <c r="Q125" s="54">
        <f t="shared" si="20"/>
        <v>43.2</v>
      </c>
      <c r="R125" s="54">
        <f t="shared" si="41"/>
        <v>43.2</v>
      </c>
      <c r="S125" s="4">
        <f t="shared" si="22"/>
        <v>41.2</v>
      </c>
      <c r="T125" s="4">
        <f t="shared" si="42"/>
        <v>43.2</v>
      </c>
      <c r="U125" s="4">
        <f t="shared" si="39"/>
        <v>56.1</v>
      </c>
      <c r="V125" s="74">
        <f t="shared" si="24"/>
        <v>1.74896286125616</v>
      </c>
      <c r="W125" s="4"/>
      <c r="X125" s="4"/>
      <c r="Y125" s="4"/>
      <c r="Z125" s="4">
        <v>205</v>
      </c>
      <c r="AA125" s="4">
        <v>56.1</v>
      </c>
      <c r="AB125" s="4">
        <v>307.4</v>
      </c>
      <c r="AC125" s="64">
        <f t="shared" si="25"/>
        <v>0.744158949610887</v>
      </c>
      <c r="AD125" s="4">
        <f t="shared" si="26"/>
        <v>2721.32</v>
      </c>
      <c r="AE125" s="4">
        <f t="shared" si="27"/>
        <v>62.9935185185185</v>
      </c>
      <c r="AF125" s="66">
        <v>96.31</v>
      </c>
      <c r="AG125" s="57">
        <f t="shared" si="28"/>
        <v>103.831377842384</v>
      </c>
      <c r="AH125" s="61">
        <f t="shared" si="29"/>
        <v>1.54099589972976</v>
      </c>
      <c r="AI125" s="64">
        <f t="shared" si="30"/>
        <v>0.648930993376018</v>
      </c>
      <c r="AJ125" s="64">
        <f t="shared" si="31"/>
        <v>0.741859608332272</v>
      </c>
      <c r="AK125" s="74">
        <f t="shared" si="32"/>
        <v>1.54875391405014</v>
      </c>
      <c r="AL125" s="61">
        <f t="shared" si="33"/>
        <v>63.8086612588657</v>
      </c>
      <c r="AM125" s="113">
        <f t="shared" si="34"/>
        <v>150843.867616221</v>
      </c>
      <c r="AN125" s="75">
        <f t="shared" si="35"/>
        <v>0.0001236</v>
      </c>
      <c r="AO125" s="59">
        <f t="shared" si="36"/>
        <v>18644302.0373649</v>
      </c>
      <c r="AP125" s="64">
        <f t="shared" si="40"/>
        <v>1.15945339425409</v>
      </c>
      <c r="AQ125" s="4" t="str">
        <f t="shared" si="38"/>
        <v>GOOD</v>
      </c>
      <c r="AR125" s="4">
        <v>44.084</v>
      </c>
      <c r="AS125" s="84">
        <v>52.9008</v>
      </c>
      <c r="AT125" s="83">
        <v>1.15945339425409</v>
      </c>
      <c r="AU125" s="83">
        <v>1.54875391405014</v>
      </c>
      <c r="AV125" s="83">
        <v>41.2</v>
      </c>
      <c r="AW125" s="83">
        <v>0.273658536585366</v>
      </c>
      <c r="AX125" s="4">
        <v>52900.8</v>
      </c>
    </row>
    <row r="126" ht="42" spans="1:50">
      <c r="A126" s="4">
        <v>125</v>
      </c>
      <c r="B126" s="8" t="s">
        <v>561</v>
      </c>
      <c r="C126" s="6">
        <v>34.49</v>
      </c>
      <c r="D126" s="7">
        <v>28.63</v>
      </c>
      <c r="E126" s="36">
        <v>305</v>
      </c>
      <c r="F126" s="4">
        <v>3</v>
      </c>
      <c r="G126" s="4" t="s">
        <v>57</v>
      </c>
      <c r="H126" s="4" t="s">
        <v>562</v>
      </c>
      <c r="I126" s="9">
        <v>158</v>
      </c>
      <c r="J126" s="4">
        <v>42.2</v>
      </c>
      <c r="K126" s="4" t="s">
        <v>563</v>
      </c>
      <c r="L126" s="4" t="s">
        <v>564</v>
      </c>
      <c r="M126" s="4">
        <v>42.2</v>
      </c>
      <c r="N126" s="54">
        <v>3.2</v>
      </c>
      <c r="O126" s="54">
        <v>24</v>
      </c>
      <c r="P126" s="54"/>
      <c r="Q126" s="54">
        <f t="shared" si="20"/>
        <v>27.2</v>
      </c>
      <c r="R126" s="54">
        <f t="shared" si="41"/>
        <v>27.2</v>
      </c>
      <c r="S126" s="4">
        <f t="shared" si="22"/>
        <v>24</v>
      </c>
      <c r="T126" s="4">
        <f t="shared" si="42"/>
        <v>27.2</v>
      </c>
      <c r="U126" s="4">
        <f t="shared" si="39"/>
        <v>42.2</v>
      </c>
      <c r="V126" s="74">
        <f t="shared" si="24"/>
        <v>1.62531245096167</v>
      </c>
      <c r="W126" s="4"/>
      <c r="X126" s="4"/>
      <c r="Y126" s="4"/>
      <c r="Z126" s="4">
        <v>158</v>
      </c>
      <c r="AA126" s="4">
        <v>42.2</v>
      </c>
      <c r="AB126" s="4">
        <v>2504.7</v>
      </c>
      <c r="AC126" s="64">
        <f t="shared" si="25"/>
        <v>0.588973543703881</v>
      </c>
      <c r="AD126" s="4">
        <f t="shared" si="26"/>
        <v>1518.4</v>
      </c>
      <c r="AE126" s="4">
        <f t="shared" si="27"/>
        <v>55.8235294117647</v>
      </c>
      <c r="AF126" s="66">
        <v>97.5</v>
      </c>
      <c r="AG126" s="57">
        <f t="shared" si="28"/>
        <v>102.564102564103</v>
      </c>
      <c r="AH126" s="61">
        <f t="shared" si="29"/>
        <v>1.54292626728111</v>
      </c>
      <c r="AI126" s="64">
        <f t="shared" si="30"/>
        <v>0.648119110553589</v>
      </c>
      <c r="AJ126" s="64">
        <f t="shared" si="31"/>
        <v>0.742324117523833</v>
      </c>
      <c r="AK126" s="74">
        <f t="shared" si="32"/>
        <v>1.55921507822092</v>
      </c>
      <c r="AL126" s="61">
        <f t="shared" si="33"/>
        <v>37.4211618773021</v>
      </c>
      <c r="AM126" s="57">
        <f t="shared" si="34"/>
        <v>51218.5825312624</v>
      </c>
      <c r="AN126" s="75">
        <f t="shared" si="35"/>
        <v>7.2e-5</v>
      </c>
      <c r="AO126" s="59">
        <f t="shared" si="36"/>
        <v>3687737.9422509</v>
      </c>
      <c r="AP126" s="64">
        <f t="shared" si="40"/>
        <v>1.33464942253279</v>
      </c>
      <c r="AQ126" s="4" t="str">
        <f t="shared" si="38"/>
        <v>MODERATE</v>
      </c>
      <c r="AR126" s="4">
        <v>25.68</v>
      </c>
      <c r="AS126" s="84">
        <v>30.816</v>
      </c>
      <c r="AT126" s="83">
        <v>1.33464942253279</v>
      </c>
      <c r="AU126" s="83">
        <v>1.55921507822092</v>
      </c>
      <c r="AV126" s="83">
        <v>24</v>
      </c>
      <c r="AW126" s="83">
        <v>0.267088607594937</v>
      </c>
      <c r="AX126" s="4">
        <v>30816</v>
      </c>
    </row>
    <row r="127" ht="84" spans="1:50">
      <c r="A127" s="4">
        <v>126</v>
      </c>
      <c r="B127" s="8" t="s">
        <v>565</v>
      </c>
      <c r="C127" s="6">
        <v>34.99</v>
      </c>
      <c r="D127" s="7">
        <v>28.83</v>
      </c>
      <c r="E127" s="36">
        <v>427</v>
      </c>
      <c r="F127" s="4">
        <v>3</v>
      </c>
      <c r="G127" s="4" t="s">
        <v>131</v>
      </c>
      <c r="H127" s="4" t="s">
        <v>566</v>
      </c>
      <c r="I127" s="9">
        <v>125.6</v>
      </c>
      <c r="J127" s="4">
        <v>63</v>
      </c>
      <c r="K127" s="4" t="s">
        <v>567</v>
      </c>
      <c r="L127" s="4" t="s">
        <v>568</v>
      </c>
      <c r="M127" s="4">
        <v>63</v>
      </c>
      <c r="N127" s="54">
        <v>4.5</v>
      </c>
      <c r="O127" s="54">
        <v>17.9</v>
      </c>
      <c r="P127" s="54">
        <v>27.5</v>
      </c>
      <c r="Q127" s="54">
        <f t="shared" si="20"/>
        <v>22.4</v>
      </c>
      <c r="R127" s="54">
        <f t="shared" si="41"/>
        <v>49.9</v>
      </c>
      <c r="S127" s="4">
        <f t="shared" si="22"/>
        <v>45.4</v>
      </c>
      <c r="T127" s="4">
        <f t="shared" si="42"/>
        <v>22.4</v>
      </c>
      <c r="U127" s="4">
        <f t="shared" si="39"/>
        <v>63</v>
      </c>
      <c r="V127" s="74">
        <f t="shared" si="24"/>
        <v>1.79934054945358</v>
      </c>
      <c r="W127" s="4">
        <v>32.1</v>
      </c>
      <c r="X127" s="4">
        <v>191.5</v>
      </c>
      <c r="Y127" s="4">
        <f>LOG10(X127)</f>
        <v>2.28216877830464</v>
      </c>
      <c r="Z127" s="4">
        <v>125.6</v>
      </c>
      <c r="AA127" s="4">
        <v>63</v>
      </c>
      <c r="AB127" s="4">
        <v>191.5</v>
      </c>
      <c r="AC127" s="64">
        <f t="shared" si="25"/>
        <v>0.46355814276396</v>
      </c>
      <c r="AD127" s="4">
        <f t="shared" si="26"/>
        <v>6959.15</v>
      </c>
      <c r="AE127" s="4">
        <f t="shared" si="27"/>
        <v>139.461923847695</v>
      </c>
      <c r="AF127" s="66">
        <v>95.1</v>
      </c>
      <c r="AG127" s="57">
        <f t="shared" si="28"/>
        <v>105.15247108307</v>
      </c>
      <c r="AH127" s="61">
        <f t="shared" si="29"/>
        <v>1.53898868991517</v>
      </c>
      <c r="AI127" s="64">
        <f t="shared" si="30"/>
        <v>0.64977735479987</v>
      </c>
      <c r="AJ127" s="64">
        <f t="shared" si="31"/>
        <v>0.741376299747199</v>
      </c>
      <c r="AK127" s="74">
        <f t="shared" si="32"/>
        <v>1.53795124048879</v>
      </c>
      <c r="AL127" s="61">
        <f t="shared" si="33"/>
        <v>69.8229863181911</v>
      </c>
      <c r="AM127" s="57">
        <f t="shared" si="34"/>
        <v>72170.3951917596</v>
      </c>
      <c r="AN127" s="75">
        <f t="shared" si="35"/>
        <v>0.0001362</v>
      </c>
      <c r="AO127" s="59">
        <f t="shared" si="36"/>
        <v>9829607.82511766</v>
      </c>
      <c r="AP127" s="64">
        <f t="shared" si="40"/>
        <v>0.912077650037392</v>
      </c>
      <c r="AQ127" s="4" t="str">
        <f t="shared" si="38"/>
        <v>MODERATE</v>
      </c>
      <c r="AR127" s="4">
        <v>48.578</v>
      </c>
      <c r="AS127" s="84">
        <v>58.2936</v>
      </c>
      <c r="AT127" s="83">
        <v>0.912077650037392</v>
      </c>
      <c r="AU127" s="83">
        <v>1.53795124048879</v>
      </c>
      <c r="AV127" s="83">
        <v>45.4</v>
      </c>
      <c r="AW127" s="83">
        <v>0.501592356687898</v>
      </c>
      <c r="AX127" s="4">
        <v>58293.6</v>
      </c>
    </row>
    <row r="128" ht="70" spans="1:50">
      <c r="A128" s="4">
        <v>127</v>
      </c>
      <c r="B128" s="10" t="s">
        <v>569</v>
      </c>
      <c r="C128" s="6">
        <v>34.27</v>
      </c>
      <c r="D128" s="7">
        <v>28.75</v>
      </c>
      <c r="E128" s="34">
        <v>332</v>
      </c>
      <c r="F128" s="4">
        <v>3</v>
      </c>
      <c r="G128" s="4" t="s">
        <v>255</v>
      </c>
      <c r="H128" s="4" t="s">
        <v>570</v>
      </c>
      <c r="I128" s="9">
        <v>256.6</v>
      </c>
      <c r="J128" s="4">
        <v>135.1</v>
      </c>
      <c r="K128" s="4" t="s">
        <v>571</v>
      </c>
      <c r="L128" s="4" t="s">
        <v>572</v>
      </c>
      <c r="M128" s="4">
        <v>135.1</v>
      </c>
      <c r="N128" s="54">
        <v>6.2</v>
      </c>
      <c r="O128" s="54">
        <v>27</v>
      </c>
      <c r="P128" s="54"/>
      <c r="Q128" s="54">
        <f t="shared" si="20"/>
        <v>33.2</v>
      </c>
      <c r="R128" s="54">
        <f t="shared" si="41"/>
        <v>33.2</v>
      </c>
      <c r="S128" s="4">
        <f t="shared" si="22"/>
        <v>27</v>
      </c>
      <c r="T128" s="4">
        <f t="shared" si="42"/>
        <v>33.2</v>
      </c>
      <c r="U128" s="4">
        <f t="shared" si="39"/>
        <v>135.1</v>
      </c>
      <c r="V128" s="74">
        <f t="shared" si="24"/>
        <v>2.13065534902203</v>
      </c>
      <c r="W128" s="4"/>
      <c r="X128" s="4"/>
      <c r="Y128" s="4"/>
      <c r="Z128" s="4">
        <v>56.6</v>
      </c>
      <c r="AA128" s="4">
        <v>135.1</v>
      </c>
      <c r="AB128" s="4">
        <v>718.1</v>
      </c>
      <c r="AC128" s="64">
        <f t="shared" si="25"/>
        <v>0.309392597552395</v>
      </c>
      <c r="AD128" s="4">
        <f t="shared" si="26"/>
        <v>3998.62</v>
      </c>
      <c r="AE128" s="4">
        <f t="shared" si="27"/>
        <v>120.440361445783</v>
      </c>
      <c r="AF128" s="66">
        <v>79</v>
      </c>
      <c r="AG128" s="57">
        <f t="shared" si="28"/>
        <v>126.582278481013</v>
      </c>
      <c r="AH128" s="61">
        <f t="shared" si="29"/>
        <v>1.50714444444444</v>
      </c>
      <c r="AI128" s="64">
        <f t="shared" si="30"/>
        <v>0.663506410209152</v>
      </c>
      <c r="AJ128" s="64">
        <f t="shared" si="31"/>
        <v>0.733666050063565</v>
      </c>
      <c r="AK128" s="74">
        <f t="shared" si="32"/>
        <v>1.37633695455147</v>
      </c>
      <c r="AL128" s="61">
        <f t="shared" si="33"/>
        <v>37.1610977728898</v>
      </c>
      <c r="AM128" s="57">
        <f t="shared" si="34"/>
        <v>64067.4520175802</v>
      </c>
      <c r="AN128" s="75">
        <f t="shared" si="35"/>
        <v>8.1e-5</v>
      </c>
      <c r="AO128" s="59">
        <f t="shared" si="36"/>
        <v>5189463.61342399</v>
      </c>
      <c r="AP128" s="64"/>
      <c r="AQ128" s="4" t="str">
        <f t="shared" si="38"/>
        <v>MODERATE</v>
      </c>
      <c r="AR128" s="4">
        <v>28.89</v>
      </c>
      <c r="AS128" s="84">
        <v>34.668</v>
      </c>
      <c r="AT128" s="83"/>
      <c r="AU128" s="83">
        <v>1.37633695455147</v>
      </c>
      <c r="AV128" s="83">
        <v>27</v>
      </c>
      <c r="AW128" s="83">
        <v>0.526500389711613</v>
      </c>
      <c r="AX128" s="4">
        <v>34668</v>
      </c>
    </row>
    <row r="129" ht="14.8" spans="1:50">
      <c r="A129" s="4">
        <v>128</v>
      </c>
      <c r="B129" s="4" t="s">
        <v>573</v>
      </c>
      <c r="C129" s="88">
        <v>34.47</v>
      </c>
      <c r="D129" s="89">
        <v>29.26</v>
      </c>
      <c r="E129" s="4">
        <v>314</v>
      </c>
      <c r="F129" s="4">
        <v>3</v>
      </c>
      <c r="G129" s="4" t="s">
        <v>57</v>
      </c>
      <c r="H129" s="4" t="s">
        <v>574</v>
      </c>
      <c r="I129" s="9">
        <v>152.6</v>
      </c>
      <c r="J129" s="4">
        <v>64.9</v>
      </c>
      <c r="K129" s="4" t="s">
        <v>575</v>
      </c>
      <c r="L129" s="4" t="s">
        <v>576</v>
      </c>
      <c r="M129" s="4">
        <v>64.9</v>
      </c>
      <c r="N129" s="54">
        <v>1.1</v>
      </c>
      <c r="O129" s="54">
        <v>24</v>
      </c>
      <c r="P129" s="54"/>
      <c r="Q129" s="54">
        <f t="shared" si="20"/>
        <v>25.1</v>
      </c>
      <c r="R129" s="54">
        <f t="shared" si="41"/>
        <v>25.1</v>
      </c>
      <c r="S129" s="4">
        <f t="shared" si="22"/>
        <v>24</v>
      </c>
      <c r="T129" s="4">
        <f t="shared" si="42"/>
        <v>25.1</v>
      </c>
      <c r="U129" s="4">
        <f t="shared" si="39"/>
        <v>64.9</v>
      </c>
      <c r="V129" s="74">
        <f t="shared" si="24"/>
        <v>1.81224469680037</v>
      </c>
      <c r="W129" s="4"/>
      <c r="X129" s="4"/>
      <c r="Y129" s="4"/>
      <c r="Z129" s="4">
        <v>152.6</v>
      </c>
      <c r="AA129" s="4">
        <v>64.9</v>
      </c>
      <c r="AB129" s="4">
        <v>187.9</v>
      </c>
      <c r="AC129" s="64">
        <f t="shared" si="25"/>
        <v>0.377008079775923</v>
      </c>
      <c r="AD129" s="4">
        <f t="shared" si="26"/>
        <v>1725.46</v>
      </c>
      <c r="AE129" s="4">
        <f t="shared" si="27"/>
        <v>68.7434262948207</v>
      </c>
      <c r="AF129" s="66">
        <v>74</v>
      </c>
      <c r="AG129" s="57">
        <f t="shared" si="28"/>
        <v>135.135135135135</v>
      </c>
      <c r="AH129" s="61">
        <f t="shared" si="29"/>
        <v>1.4948</v>
      </c>
      <c r="AI129" s="64">
        <f t="shared" si="30"/>
        <v>0.668985817500669</v>
      </c>
      <c r="AJ129" s="70">
        <f t="shared" si="31"/>
        <v>0.730655283192521</v>
      </c>
      <c r="AK129" s="74">
        <f t="shared" si="32"/>
        <v>1.31835217115841</v>
      </c>
      <c r="AL129" s="61">
        <f t="shared" si="33"/>
        <v>31.6404521078018</v>
      </c>
      <c r="AM129" s="57">
        <f t="shared" si="34"/>
        <v>50413.4609676043</v>
      </c>
      <c r="AN129" s="75">
        <f t="shared" si="35"/>
        <v>7.2e-5</v>
      </c>
      <c r="AO129" s="59">
        <f t="shared" si="36"/>
        <v>3629769.18966751</v>
      </c>
      <c r="AP129" s="64">
        <f t="shared" ref="AP129:AP139" si="43">(AG129/U129)^0.5*(1-(U129/Z129))^0.5</f>
        <v>1.09391687425007</v>
      </c>
      <c r="AQ129" s="4" t="str">
        <f t="shared" si="38"/>
        <v>MODERATE</v>
      </c>
      <c r="AR129" s="4">
        <v>25.68</v>
      </c>
      <c r="AS129" s="84">
        <v>30.816</v>
      </c>
      <c r="AT129" s="83">
        <v>1.09391687425007</v>
      </c>
      <c r="AU129" s="83">
        <v>1.31835217115841</v>
      </c>
      <c r="AV129" s="83">
        <v>24</v>
      </c>
      <c r="AW129" s="83">
        <v>0.425294888597641</v>
      </c>
      <c r="AX129" s="4">
        <v>30816</v>
      </c>
    </row>
    <row r="130" ht="56" spans="1:50">
      <c r="A130" s="4">
        <v>129</v>
      </c>
      <c r="B130" s="10" t="s">
        <v>577</v>
      </c>
      <c r="C130" s="6">
        <v>35.1</v>
      </c>
      <c r="D130" s="7">
        <v>28.77</v>
      </c>
      <c r="E130" s="34">
        <v>357</v>
      </c>
      <c r="F130" s="4">
        <v>3</v>
      </c>
      <c r="G130" s="4" t="s">
        <v>57</v>
      </c>
      <c r="H130" s="4" t="s">
        <v>578</v>
      </c>
      <c r="I130" s="9">
        <v>294.5</v>
      </c>
      <c r="J130" s="4">
        <v>216.7</v>
      </c>
      <c r="K130" s="4" t="s">
        <v>579</v>
      </c>
      <c r="L130" s="4" t="s">
        <v>580</v>
      </c>
      <c r="M130" s="4">
        <v>216.7</v>
      </c>
      <c r="N130" s="54">
        <v>11</v>
      </c>
      <c r="O130" s="54">
        <v>9.1</v>
      </c>
      <c r="P130" s="54"/>
      <c r="Q130" s="54">
        <f t="shared" ref="Q130:Q139" si="44">N130+O130</f>
        <v>20.1</v>
      </c>
      <c r="R130" s="54">
        <f t="shared" si="41"/>
        <v>20.1</v>
      </c>
      <c r="S130" s="4">
        <f t="shared" ref="S130:S139" si="45">O130+P130</f>
        <v>9.1</v>
      </c>
      <c r="T130" s="4">
        <f t="shared" si="42"/>
        <v>20.1</v>
      </c>
      <c r="U130" s="4">
        <f t="shared" si="39"/>
        <v>216.7</v>
      </c>
      <c r="V130" s="74">
        <f t="shared" ref="V130:V139" si="46">LOG10(U130)</f>
        <v>2.33585891131982</v>
      </c>
      <c r="W130" s="4"/>
      <c r="X130" s="4"/>
      <c r="Y130" s="4"/>
      <c r="Z130" s="4">
        <v>294.5</v>
      </c>
      <c r="AA130" s="4">
        <v>216.7</v>
      </c>
      <c r="AB130" s="4">
        <v>518.5</v>
      </c>
      <c r="AC130" s="64">
        <f t="shared" ref="AC130:AC139" si="47">((N130/Z130)+(O130/AA130)+(P130/AB130))</f>
        <v>0.0793449825794073</v>
      </c>
      <c r="AD130" s="4">
        <f t="shared" ref="AD130:AD139" si="48">((N130*Z130)+(O130*AA130)+(P130*AB130))</f>
        <v>5211.47</v>
      </c>
      <c r="AE130" s="4">
        <f t="shared" ref="AE130:AE139" si="49">(AD130/SUM(N130:P130))</f>
        <v>259.277114427861</v>
      </c>
      <c r="AF130" s="66">
        <v>79</v>
      </c>
      <c r="AG130" s="57">
        <f t="shared" ref="AG130:AG139" si="50">10^4/AF130</f>
        <v>126.582278481013</v>
      </c>
      <c r="AH130" s="61">
        <f t="shared" ref="AH130:AH139" si="51">1.717*(1+(0.0011*AG130))^-1</f>
        <v>1.50714444444444</v>
      </c>
      <c r="AI130" s="64">
        <f t="shared" ref="AI130:AI139" si="52">1/AH130</f>
        <v>0.663506410209152</v>
      </c>
      <c r="AJ130" s="64">
        <f t="shared" ref="AJ130:AJ139" si="53">SQRT(AH130/2.8)</f>
        <v>0.733666050063565</v>
      </c>
      <c r="AK130" s="74">
        <f t="shared" ref="AK130:AK139" si="54">(((1000*10)/(0.0014)*(AJ130^2/180)*(AJ130^3/(1-AJ130)^2)))/(60*60*24)</f>
        <v>1.37633695455147</v>
      </c>
      <c r="AL130" s="61">
        <f t="shared" ref="AL130:AL139" si="55">AK130*S130</f>
        <v>12.5246662864184</v>
      </c>
      <c r="AM130" s="57">
        <f t="shared" ref="AM130:AM139" si="56">119.7875*AJ130*S130*O130</f>
        <v>7277.67585950043</v>
      </c>
      <c r="AN130" s="75">
        <f t="shared" ref="AN130:AN139" si="57">S130*(3*10^-6)</f>
        <v>2.73e-5</v>
      </c>
      <c r="AO130" s="59">
        <f t="shared" ref="AO130:AO139" si="58">AM130*AN130*1000000</f>
        <v>198680.550964362</v>
      </c>
      <c r="AP130" s="64">
        <f t="shared" si="43"/>
        <v>0.392829548325342</v>
      </c>
      <c r="AQ130" s="4" t="str">
        <f t="shared" ref="AQ130:AQ139" si="59">IF(AC130:AC267&lt;0.1,"POOR",IF(AC130:AC267&lt;=0.19,"WEAK",IF(AC130:AC267&lt;=0.69,"MODERATE",IF(AC130:AC267&gt;=0.698,"GOOD"))))</f>
        <v>POOR</v>
      </c>
      <c r="AR130" s="4">
        <v>9.737</v>
      </c>
      <c r="AS130" s="84">
        <v>11.6844</v>
      </c>
      <c r="AT130" s="83">
        <v>0.392829548325342</v>
      </c>
      <c r="AU130" s="83">
        <v>1.37633695455147</v>
      </c>
      <c r="AV130" s="83">
        <v>9.1</v>
      </c>
      <c r="AW130" s="83">
        <v>0.735823429541596</v>
      </c>
      <c r="AX130" s="4">
        <v>11684.4</v>
      </c>
    </row>
    <row r="131" ht="56" spans="1:50">
      <c r="A131" s="4">
        <v>130</v>
      </c>
      <c r="B131" s="10" t="s">
        <v>581</v>
      </c>
      <c r="C131" s="6">
        <v>34.27</v>
      </c>
      <c r="D131" s="7">
        <v>28.58</v>
      </c>
      <c r="E131" s="34">
        <v>298</v>
      </c>
      <c r="F131" s="4">
        <v>3</v>
      </c>
      <c r="G131" s="4" t="s">
        <v>57</v>
      </c>
      <c r="H131" s="4" t="s">
        <v>582</v>
      </c>
      <c r="I131" s="9">
        <v>77.5</v>
      </c>
      <c r="J131" s="4">
        <v>8.6</v>
      </c>
      <c r="K131" s="4" t="s">
        <v>583</v>
      </c>
      <c r="L131" s="4" t="s">
        <v>584</v>
      </c>
      <c r="M131" s="4">
        <v>8.6</v>
      </c>
      <c r="N131" s="54">
        <v>2.6</v>
      </c>
      <c r="O131" s="54">
        <v>18.6</v>
      </c>
      <c r="P131" s="54"/>
      <c r="Q131" s="54">
        <f t="shared" si="44"/>
        <v>21.2</v>
      </c>
      <c r="R131" s="54">
        <f t="shared" si="41"/>
        <v>21.2</v>
      </c>
      <c r="S131" s="4">
        <f t="shared" si="45"/>
        <v>18.6</v>
      </c>
      <c r="T131" s="4">
        <f t="shared" si="42"/>
        <v>21.2</v>
      </c>
      <c r="U131" s="4">
        <f t="shared" si="39"/>
        <v>8.6</v>
      </c>
      <c r="V131" s="74">
        <f t="shared" si="46"/>
        <v>0.934498451243568</v>
      </c>
      <c r="W131" s="4"/>
      <c r="X131" s="4"/>
      <c r="Y131" s="4"/>
      <c r="Z131" s="4">
        <v>77.5</v>
      </c>
      <c r="AA131" s="4">
        <v>8.6</v>
      </c>
      <c r="AB131" s="4">
        <v>48.7</v>
      </c>
      <c r="AC131" s="64">
        <f t="shared" si="47"/>
        <v>2.19633908477119</v>
      </c>
      <c r="AD131" s="4">
        <f t="shared" si="48"/>
        <v>361.46</v>
      </c>
      <c r="AE131" s="4">
        <f t="shared" si="49"/>
        <v>17.05</v>
      </c>
      <c r="AF131" s="66">
        <v>90.36</v>
      </c>
      <c r="AG131" s="57">
        <f t="shared" si="50"/>
        <v>110.668437361664</v>
      </c>
      <c r="AH131" s="61">
        <f t="shared" si="51"/>
        <v>1.53066416732439</v>
      </c>
      <c r="AI131" s="64">
        <f t="shared" si="52"/>
        <v>0.653311171285865</v>
      </c>
      <c r="AJ131" s="64">
        <f t="shared" si="53"/>
        <v>0.73936849678927</v>
      </c>
      <c r="AK131" s="74">
        <f t="shared" si="54"/>
        <v>1.49395188126547</v>
      </c>
      <c r="AL131" s="61">
        <f t="shared" si="55"/>
        <v>27.7875049915377</v>
      </c>
      <c r="AM131" s="57">
        <f t="shared" si="56"/>
        <v>30640.6752338117</v>
      </c>
      <c r="AN131" s="75">
        <f t="shared" si="57"/>
        <v>5.58e-5</v>
      </c>
      <c r="AO131" s="59">
        <f t="shared" si="58"/>
        <v>1709749.67804669</v>
      </c>
      <c r="AP131" s="80">
        <f t="shared" si="43"/>
        <v>3.38237240884354</v>
      </c>
      <c r="AQ131" s="4" t="str">
        <f t="shared" si="59"/>
        <v>GOOD</v>
      </c>
      <c r="AR131" s="4">
        <v>19.902</v>
      </c>
      <c r="AS131" s="84">
        <v>23.8824</v>
      </c>
      <c r="AT131" s="83">
        <v>3.38237240884354</v>
      </c>
      <c r="AU131" s="83">
        <v>1.49395188126547</v>
      </c>
      <c r="AV131" s="83">
        <v>18.6</v>
      </c>
      <c r="AW131" s="83">
        <v>0.110967741935484</v>
      </c>
      <c r="AX131" s="4">
        <v>23882.4</v>
      </c>
    </row>
    <row r="132" ht="42" spans="1:50">
      <c r="A132" s="4">
        <v>131</v>
      </c>
      <c r="B132" s="14" t="s">
        <v>585</v>
      </c>
      <c r="C132" s="6">
        <v>35.29</v>
      </c>
      <c r="D132" s="7">
        <v>28.04</v>
      </c>
      <c r="E132" s="37">
        <v>378</v>
      </c>
      <c r="F132" s="4">
        <v>4</v>
      </c>
      <c r="G132" s="4" t="s">
        <v>52</v>
      </c>
      <c r="H132" s="4" t="s">
        <v>586</v>
      </c>
      <c r="I132" s="9">
        <v>406.9</v>
      </c>
      <c r="J132" s="4">
        <v>247.3</v>
      </c>
      <c r="K132" s="4" t="s">
        <v>587</v>
      </c>
      <c r="L132" s="4" t="s">
        <v>588</v>
      </c>
      <c r="M132" s="4">
        <v>247.3</v>
      </c>
      <c r="N132" s="54">
        <v>7</v>
      </c>
      <c r="O132" s="54">
        <v>19.5</v>
      </c>
      <c r="P132" s="54"/>
      <c r="Q132" s="54">
        <f t="shared" si="44"/>
        <v>26.5</v>
      </c>
      <c r="R132" s="54">
        <f t="shared" si="41"/>
        <v>26.5</v>
      </c>
      <c r="S132" s="4">
        <f t="shared" si="45"/>
        <v>19.5</v>
      </c>
      <c r="T132" s="4">
        <f t="shared" si="42"/>
        <v>26.5</v>
      </c>
      <c r="U132" s="4">
        <f t="shared" si="39"/>
        <v>247.3</v>
      </c>
      <c r="V132" s="74">
        <f t="shared" si="46"/>
        <v>2.3932241163613</v>
      </c>
      <c r="W132" s="4">
        <v>26.5</v>
      </c>
      <c r="X132" s="4">
        <v>567.6</v>
      </c>
      <c r="Y132" s="4">
        <f>LOG10(X132)</f>
        <v>2.75404238678544</v>
      </c>
      <c r="Z132" s="4">
        <v>256.6</v>
      </c>
      <c r="AA132" s="4">
        <v>406.9</v>
      </c>
      <c r="AB132" s="4">
        <v>247.3</v>
      </c>
      <c r="AC132" s="64">
        <f t="shared" si="47"/>
        <v>0.0752031356221316</v>
      </c>
      <c r="AD132" s="4">
        <f t="shared" si="48"/>
        <v>9730.75</v>
      </c>
      <c r="AE132" s="4">
        <f t="shared" si="49"/>
        <v>367.198113207547</v>
      </c>
      <c r="AF132" s="66">
        <v>91.77</v>
      </c>
      <c r="AG132" s="57">
        <f t="shared" si="50"/>
        <v>108.9680723548</v>
      </c>
      <c r="AH132" s="61">
        <f t="shared" si="51"/>
        <v>1.53322068697091</v>
      </c>
      <c r="AI132" s="64">
        <f t="shared" si="52"/>
        <v>0.652221828532487</v>
      </c>
      <c r="AJ132" s="64">
        <f t="shared" si="53"/>
        <v>0.739985686871931</v>
      </c>
      <c r="AK132" s="74">
        <f t="shared" si="54"/>
        <v>1.50732812741379</v>
      </c>
      <c r="AL132" s="61">
        <f t="shared" si="55"/>
        <v>29.3928984845689</v>
      </c>
      <c r="AM132" s="57">
        <f t="shared" si="56"/>
        <v>33705.7537360117</v>
      </c>
      <c r="AN132" s="75">
        <f t="shared" si="57"/>
        <v>5.85e-5</v>
      </c>
      <c r="AO132" s="59">
        <f t="shared" si="58"/>
        <v>1971786.59355668</v>
      </c>
      <c r="AP132" s="64">
        <f t="shared" si="43"/>
        <v>0.126371960836497</v>
      </c>
      <c r="AQ132" s="4" t="str">
        <f t="shared" si="59"/>
        <v>POOR</v>
      </c>
      <c r="AR132" s="4">
        <v>20.865</v>
      </c>
      <c r="AS132" s="84">
        <v>25.038</v>
      </c>
      <c r="AT132" s="83">
        <v>0.126371960836497</v>
      </c>
      <c r="AU132" s="83">
        <v>1.50732812741379</v>
      </c>
      <c r="AV132" s="83">
        <v>19.5</v>
      </c>
      <c r="AW132" s="83">
        <v>0.607766035881052</v>
      </c>
      <c r="AX132" s="4">
        <v>25038</v>
      </c>
    </row>
    <row r="133" ht="14.8" spans="1:50">
      <c r="A133" s="4">
        <v>132</v>
      </c>
      <c r="B133" s="4" t="s">
        <v>589</v>
      </c>
      <c r="C133" s="88">
        <v>35.67</v>
      </c>
      <c r="D133" s="89">
        <v>28.33</v>
      </c>
      <c r="E133" s="4">
        <v>342</v>
      </c>
      <c r="F133" s="4">
        <v>3</v>
      </c>
      <c r="G133" s="4" t="s">
        <v>57</v>
      </c>
      <c r="H133" s="4" t="s">
        <v>590</v>
      </c>
      <c r="I133" s="9">
        <v>327.9</v>
      </c>
      <c r="J133" s="4">
        <v>42.9</v>
      </c>
      <c r="K133" s="4" t="s">
        <v>591</v>
      </c>
      <c r="L133" s="4" t="s">
        <v>592</v>
      </c>
      <c r="M133" s="4">
        <v>42.9</v>
      </c>
      <c r="N133" s="54">
        <v>2.1</v>
      </c>
      <c r="O133" s="54">
        <v>21.2</v>
      </c>
      <c r="P133" s="54"/>
      <c r="Q133" s="54">
        <f t="shared" si="44"/>
        <v>23.3</v>
      </c>
      <c r="R133" s="54">
        <f t="shared" si="41"/>
        <v>23.3</v>
      </c>
      <c r="S133" s="4">
        <f t="shared" si="45"/>
        <v>21.2</v>
      </c>
      <c r="T133" s="4">
        <f t="shared" si="42"/>
        <v>23.3</v>
      </c>
      <c r="U133" s="4">
        <f t="shared" si="39"/>
        <v>42.9</v>
      </c>
      <c r="V133" s="74">
        <f t="shared" si="46"/>
        <v>1.63245729218472</v>
      </c>
      <c r="W133" s="4"/>
      <c r="X133" s="4"/>
      <c r="Y133" s="4"/>
      <c r="Z133" s="4">
        <v>327.9</v>
      </c>
      <c r="AA133" s="4">
        <v>42.9</v>
      </c>
      <c r="AB133" s="4">
        <v>1154.5</v>
      </c>
      <c r="AC133" s="64">
        <f t="shared" si="47"/>
        <v>0.500576885755294</v>
      </c>
      <c r="AD133" s="4">
        <f t="shared" si="48"/>
        <v>1598.07</v>
      </c>
      <c r="AE133" s="4">
        <f t="shared" si="49"/>
        <v>68.58669527897</v>
      </c>
      <c r="AF133" s="66">
        <v>84.21</v>
      </c>
      <c r="AG133" s="57">
        <f t="shared" si="50"/>
        <v>118.750742192139</v>
      </c>
      <c r="AH133" s="61">
        <f t="shared" si="51"/>
        <v>1.51862798025418</v>
      </c>
      <c r="AI133" s="64">
        <f t="shared" si="52"/>
        <v>0.658489118469046</v>
      </c>
      <c r="AJ133" s="64">
        <f t="shared" si="53"/>
        <v>0.736455793517209</v>
      </c>
      <c r="AK133" s="74">
        <f t="shared" si="54"/>
        <v>1.43255790255073</v>
      </c>
      <c r="AL133" s="61">
        <f t="shared" si="55"/>
        <v>30.3702275340754</v>
      </c>
      <c r="AM133" s="57">
        <f t="shared" si="56"/>
        <v>39648.7870735893</v>
      </c>
      <c r="AN133" s="75">
        <f t="shared" si="57"/>
        <v>6.36e-5</v>
      </c>
      <c r="AO133" s="59">
        <f t="shared" si="58"/>
        <v>2521662.85788028</v>
      </c>
      <c r="AP133" s="64">
        <f t="shared" si="43"/>
        <v>1.55110515751009</v>
      </c>
      <c r="AQ133" s="4" t="str">
        <f t="shared" si="59"/>
        <v>MODERATE</v>
      </c>
      <c r="AR133" s="4">
        <v>22.684</v>
      </c>
      <c r="AS133" s="84">
        <v>27.2208</v>
      </c>
      <c r="AT133" s="83">
        <v>1.55110515751009</v>
      </c>
      <c r="AU133" s="83">
        <v>1.43255790255073</v>
      </c>
      <c r="AV133" s="83">
        <v>21.2</v>
      </c>
      <c r="AW133" s="83">
        <v>0.130832570905764</v>
      </c>
      <c r="AX133" s="4">
        <v>27220.8</v>
      </c>
    </row>
    <row r="134" ht="56" spans="1:50">
      <c r="A134" s="4">
        <v>133</v>
      </c>
      <c r="B134" s="10" t="s">
        <v>593</v>
      </c>
      <c r="C134" s="6">
        <v>35.42</v>
      </c>
      <c r="D134" s="7">
        <v>28.11</v>
      </c>
      <c r="E134" s="34">
        <v>351</v>
      </c>
      <c r="F134" s="4">
        <v>3</v>
      </c>
      <c r="G134" s="4" t="s">
        <v>57</v>
      </c>
      <c r="H134" s="4" t="s">
        <v>594</v>
      </c>
      <c r="I134" s="9">
        <v>185.6</v>
      </c>
      <c r="J134" s="4">
        <v>77.9</v>
      </c>
      <c r="K134" s="4" t="s">
        <v>595</v>
      </c>
      <c r="L134" s="4" t="s">
        <v>596</v>
      </c>
      <c r="M134" s="4">
        <v>77.9</v>
      </c>
      <c r="N134" s="54">
        <v>10.3</v>
      </c>
      <c r="O134" s="54">
        <v>16.8</v>
      </c>
      <c r="P134" s="54"/>
      <c r="Q134" s="54">
        <f t="shared" si="44"/>
        <v>27.1</v>
      </c>
      <c r="R134" s="54">
        <f t="shared" si="41"/>
        <v>27.1</v>
      </c>
      <c r="S134" s="4">
        <f t="shared" si="45"/>
        <v>16.8</v>
      </c>
      <c r="T134" s="4">
        <f t="shared" si="42"/>
        <v>27.1</v>
      </c>
      <c r="U134" s="4">
        <f t="shared" si="39"/>
        <v>77.9</v>
      </c>
      <c r="V134" s="74">
        <f t="shared" si="46"/>
        <v>1.89153745767256</v>
      </c>
      <c r="W134" s="4"/>
      <c r="X134" s="4"/>
      <c r="Y134" s="4"/>
      <c r="Z134" s="4">
        <v>185.6</v>
      </c>
      <c r="AA134" s="4">
        <v>77.9</v>
      </c>
      <c r="AB134" s="4">
        <v>135.8</v>
      </c>
      <c r="AC134" s="64">
        <f t="shared" si="47"/>
        <v>0.271156793634633</v>
      </c>
      <c r="AD134" s="4">
        <f t="shared" si="48"/>
        <v>3220.4</v>
      </c>
      <c r="AE134" s="4">
        <f t="shared" si="49"/>
        <v>118.833948339483</v>
      </c>
      <c r="AF134" s="66">
        <v>96.34</v>
      </c>
      <c r="AG134" s="57">
        <f t="shared" si="50"/>
        <v>103.799045048786</v>
      </c>
      <c r="AH134" s="61">
        <f t="shared" si="51"/>
        <v>1.54104509036706</v>
      </c>
      <c r="AI134" s="64">
        <f t="shared" si="52"/>
        <v>0.648910279297416</v>
      </c>
      <c r="AJ134" s="64">
        <f t="shared" si="53"/>
        <v>0.741871448810145</v>
      </c>
      <c r="AK134" s="74">
        <f t="shared" si="54"/>
        <v>1.5490196114546</v>
      </c>
      <c r="AL134" s="61">
        <f t="shared" si="55"/>
        <v>26.0235294724373</v>
      </c>
      <c r="AM134" s="57">
        <f t="shared" si="56"/>
        <v>25081.8012434472</v>
      </c>
      <c r="AN134" s="75">
        <f t="shared" si="57"/>
        <v>5.04e-5</v>
      </c>
      <c r="AO134" s="59">
        <f t="shared" si="58"/>
        <v>1264122.78266974</v>
      </c>
      <c r="AP134" s="64">
        <f t="shared" si="43"/>
        <v>0.879319725954728</v>
      </c>
      <c r="AQ134" s="4" t="str">
        <f t="shared" si="59"/>
        <v>MODERATE</v>
      </c>
      <c r="AR134" s="4">
        <v>17.976</v>
      </c>
      <c r="AS134" s="84">
        <v>21.5712</v>
      </c>
      <c r="AT134" s="83">
        <v>0.879319725954728</v>
      </c>
      <c r="AU134" s="83">
        <v>1.5490196114546</v>
      </c>
      <c r="AV134" s="83">
        <v>16.8</v>
      </c>
      <c r="AW134" s="83">
        <v>0.419719827586207</v>
      </c>
      <c r="AX134" s="4">
        <v>21571.2</v>
      </c>
    </row>
    <row r="135" ht="38" spans="1:50">
      <c r="A135" s="4" t="s">
        <v>597</v>
      </c>
      <c r="B135" s="115" t="s">
        <v>598</v>
      </c>
      <c r="C135" s="116">
        <v>32.16</v>
      </c>
      <c r="D135" s="117">
        <v>29.33</v>
      </c>
      <c r="E135" s="34">
        <v>280</v>
      </c>
      <c r="F135" s="120">
        <v>3</v>
      </c>
      <c r="G135" s="98" t="s">
        <v>57</v>
      </c>
      <c r="H135" s="9" t="s">
        <v>599</v>
      </c>
      <c r="I135" s="9">
        <v>234.8</v>
      </c>
      <c r="J135" s="9">
        <v>62.2</v>
      </c>
      <c r="K135" s="9" t="s">
        <v>600</v>
      </c>
      <c r="L135" s="9" t="s">
        <v>601</v>
      </c>
      <c r="M135" s="9">
        <v>62.2</v>
      </c>
      <c r="N135" s="54">
        <v>2.6</v>
      </c>
      <c r="O135" s="54">
        <v>22.4</v>
      </c>
      <c r="P135" s="54"/>
      <c r="Q135" s="54">
        <f t="shared" si="44"/>
        <v>25</v>
      </c>
      <c r="R135" s="54">
        <f t="shared" si="41"/>
        <v>25</v>
      </c>
      <c r="S135" s="9">
        <f t="shared" si="45"/>
        <v>22.4</v>
      </c>
      <c r="T135" s="4">
        <f t="shared" si="42"/>
        <v>25</v>
      </c>
      <c r="U135" s="4">
        <f t="shared" si="39"/>
        <v>62.2</v>
      </c>
      <c r="V135" s="4">
        <f t="shared" si="46"/>
        <v>1.79379038469082</v>
      </c>
      <c r="W135" s="4"/>
      <c r="X135" s="4"/>
      <c r="Y135" s="4"/>
      <c r="Z135" s="4">
        <v>234.8</v>
      </c>
      <c r="AA135" s="4">
        <v>62.2</v>
      </c>
      <c r="AB135" s="4">
        <v>437.9</v>
      </c>
      <c r="AC135" s="64">
        <f t="shared" si="47"/>
        <v>0.371201871196393</v>
      </c>
      <c r="AD135" s="57">
        <f t="shared" si="48"/>
        <v>2003.76</v>
      </c>
      <c r="AE135" s="57">
        <f t="shared" si="49"/>
        <v>80.1504</v>
      </c>
      <c r="AF135" s="66">
        <v>83.78</v>
      </c>
      <c r="AG135" s="57">
        <f t="shared" si="50"/>
        <v>119.36022917164</v>
      </c>
      <c r="AH135" s="61">
        <f t="shared" si="51"/>
        <v>1.51772800168812</v>
      </c>
      <c r="AI135" s="64">
        <f t="shared" si="52"/>
        <v>0.658879587704603</v>
      </c>
      <c r="AJ135" s="64">
        <f t="shared" si="53"/>
        <v>0.73623753971705</v>
      </c>
      <c r="AK135" s="74">
        <f t="shared" si="54"/>
        <v>1.42807012948685</v>
      </c>
      <c r="AL135" s="61">
        <f t="shared" si="55"/>
        <v>31.9887709005054</v>
      </c>
      <c r="AM135" s="57">
        <f t="shared" si="56"/>
        <v>44251.2451599764</v>
      </c>
      <c r="AN135" s="75">
        <f t="shared" si="57"/>
        <v>6.72e-5</v>
      </c>
      <c r="AO135" s="59">
        <f t="shared" si="58"/>
        <v>2973683.67475042</v>
      </c>
      <c r="AP135" s="64">
        <f t="shared" si="43"/>
        <v>1.18769787390692</v>
      </c>
      <c r="AQ135" s="4" t="str">
        <f t="shared" si="59"/>
        <v>MODERATE</v>
      </c>
      <c r="AR135" s="4">
        <v>23.968</v>
      </c>
      <c r="AS135" s="84">
        <v>28.7616</v>
      </c>
      <c r="AT135" s="83">
        <v>1.18769787390692</v>
      </c>
      <c r="AU135" s="83">
        <v>1.42807012948685</v>
      </c>
      <c r="AV135" s="83">
        <v>22.4</v>
      </c>
      <c r="AW135" s="83">
        <v>0.264906303236797</v>
      </c>
      <c r="AX135" s="4">
        <v>28761.6</v>
      </c>
    </row>
    <row r="136" ht="50" spans="1:50">
      <c r="A136" s="4">
        <v>135</v>
      </c>
      <c r="B136" s="118" t="s">
        <v>602</v>
      </c>
      <c r="C136" s="116">
        <v>32.79</v>
      </c>
      <c r="D136" s="117">
        <v>28.22</v>
      </c>
      <c r="E136" s="36">
        <v>325</v>
      </c>
      <c r="F136" s="120">
        <v>3</v>
      </c>
      <c r="G136" s="98" t="s">
        <v>57</v>
      </c>
      <c r="H136" s="9" t="s">
        <v>603</v>
      </c>
      <c r="I136" s="9">
        <v>126.9</v>
      </c>
      <c r="J136" s="9">
        <v>19</v>
      </c>
      <c r="K136" s="9" t="s">
        <v>604</v>
      </c>
      <c r="L136" s="9" t="s">
        <v>605</v>
      </c>
      <c r="M136" s="9">
        <v>19</v>
      </c>
      <c r="N136" s="54">
        <v>15.8</v>
      </c>
      <c r="O136" s="54">
        <v>5</v>
      </c>
      <c r="P136" s="54"/>
      <c r="Q136" s="54">
        <f t="shared" si="44"/>
        <v>20.8</v>
      </c>
      <c r="R136" s="54">
        <f t="shared" si="41"/>
        <v>20.8</v>
      </c>
      <c r="S136" s="121">
        <f t="shared" si="45"/>
        <v>5</v>
      </c>
      <c r="T136" s="4">
        <f t="shared" si="42"/>
        <v>20.8</v>
      </c>
      <c r="U136" s="4">
        <f t="shared" si="39"/>
        <v>19</v>
      </c>
      <c r="V136" s="4">
        <f t="shared" si="46"/>
        <v>1.27875360095283</v>
      </c>
      <c r="W136" s="4"/>
      <c r="X136" s="4"/>
      <c r="Y136" s="4"/>
      <c r="Z136" s="96">
        <v>126.9</v>
      </c>
      <c r="AA136" s="96">
        <v>19</v>
      </c>
      <c r="AB136" s="96">
        <v>78.3</v>
      </c>
      <c r="AC136" s="64">
        <f t="shared" si="47"/>
        <v>0.387665380946456</v>
      </c>
      <c r="AD136" s="57">
        <f t="shared" si="48"/>
        <v>2100.02</v>
      </c>
      <c r="AE136" s="57">
        <f t="shared" si="49"/>
        <v>100.9625</v>
      </c>
      <c r="AF136" s="66">
        <v>321.54</v>
      </c>
      <c r="AG136" s="57">
        <f t="shared" si="50"/>
        <v>31.1003296634944</v>
      </c>
      <c r="AH136" s="61">
        <f t="shared" si="51"/>
        <v>1.66020382510375</v>
      </c>
      <c r="AI136" s="64">
        <f t="shared" si="52"/>
        <v>0.602335680040678</v>
      </c>
      <c r="AJ136" s="64">
        <f t="shared" si="53"/>
        <v>0.770019439713734</v>
      </c>
      <c r="AK136" s="74">
        <f t="shared" si="54"/>
        <v>2.35077957349689</v>
      </c>
      <c r="AL136" s="61">
        <f t="shared" si="55"/>
        <v>11.7538978674845</v>
      </c>
      <c r="AM136" s="57">
        <f t="shared" si="56"/>
        <v>2305.96759086772</v>
      </c>
      <c r="AN136" s="75">
        <f t="shared" si="57"/>
        <v>1.5e-5</v>
      </c>
      <c r="AO136" s="59">
        <f t="shared" si="58"/>
        <v>34589.5138630158</v>
      </c>
      <c r="AP136" s="64">
        <f t="shared" si="43"/>
        <v>1.17973810485895</v>
      </c>
      <c r="AQ136" s="4" t="str">
        <f t="shared" si="59"/>
        <v>MODERATE</v>
      </c>
      <c r="AR136" s="4">
        <v>5.35</v>
      </c>
      <c r="AS136" s="84">
        <v>6.42</v>
      </c>
      <c r="AT136" s="83">
        <v>1.17973810485895</v>
      </c>
      <c r="AU136" s="83">
        <v>2.35077957349689</v>
      </c>
      <c r="AV136" s="83">
        <v>5</v>
      </c>
      <c r="AW136" s="83">
        <v>0.149724192277384</v>
      </c>
      <c r="AX136" s="4">
        <v>6420</v>
      </c>
    </row>
    <row r="137" ht="50" spans="1:50">
      <c r="A137" s="4">
        <v>136</v>
      </c>
      <c r="B137" s="115" t="s">
        <v>606</v>
      </c>
      <c r="C137" s="116">
        <v>33.61</v>
      </c>
      <c r="D137" s="117">
        <v>28.66</v>
      </c>
      <c r="E137" s="34">
        <v>304</v>
      </c>
      <c r="F137" s="120">
        <v>3</v>
      </c>
      <c r="G137" s="98" t="s">
        <v>57</v>
      </c>
      <c r="H137" s="9" t="s">
        <v>607</v>
      </c>
      <c r="I137" s="9">
        <v>85.8</v>
      </c>
      <c r="J137" s="9">
        <v>19.4</v>
      </c>
      <c r="K137" s="9" t="s">
        <v>608</v>
      </c>
      <c r="L137" s="9" t="s">
        <v>609</v>
      </c>
      <c r="M137" s="9">
        <v>19.4</v>
      </c>
      <c r="N137" s="54">
        <v>0.8</v>
      </c>
      <c r="O137" s="54">
        <v>31</v>
      </c>
      <c r="P137" s="54"/>
      <c r="Q137" s="54">
        <f t="shared" si="44"/>
        <v>31.8</v>
      </c>
      <c r="R137" s="54">
        <f t="shared" si="41"/>
        <v>31.8</v>
      </c>
      <c r="S137" s="9">
        <f t="shared" si="45"/>
        <v>31</v>
      </c>
      <c r="T137" s="4">
        <f t="shared" si="42"/>
        <v>31.8</v>
      </c>
      <c r="U137" s="4">
        <f t="shared" si="39"/>
        <v>19.4</v>
      </c>
      <c r="V137" s="4">
        <f t="shared" si="46"/>
        <v>1.28780172993023</v>
      </c>
      <c r="W137" s="4"/>
      <c r="X137" s="4"/>
      <c r="Y137" s="4"/>
      <c r="Z137" s="96">
        <v>85.8</v>
      </c>
      <c r="AA137" s="96">
        <v>19.4</v>
      </c>
      <c r="AB137" s="96">
        <v>1244</v>
      </c>
      <c r="AC137" s="64">
        <f t="shared" si="47"/>
        <v>1.60726215365391</v>
      </c>
      <c r="AD137" s="57">
        <f t="shared" si="48"/>
        <v>670.04</v>
      </c>
      <c r="AE137" s="57">
        <f t="shared" si="49"/>
        <v>21.0704402515723</v>
      </c>
      <c r="AF137" s="66">
        <v>354</v>
      </c>
      <c r="AG137" s="57">
        <f t="shared" si="50"/>
        <v>28.2485875706215</v>
      </c>
      <c r="AH137" s="61">
        <f t="shared" si="51"/>
        <v>1.66525479452055</v>
      </c>
      <c r="AI137" s="64">
        <f t="shared" si="52"/>
        <v>0.600508704908377</v>
      </c>
      <c r="AJ137" s="64">
        <f t="shared" si="53"/>
        <v>0.771189895671559</v>
      </c>
      <c r="AK137" s="74">
        <f t="shared" si="54"/>
        <v>2.39299599602642</v>
      </c>
      <c r="AL137" s="61">
        <f t="shared" si="55"/>
        <v>74.1828758768189</v>
      </c>
      <c r="AM137" s="57">
        <f t="shared" si="56"/>
        <v>88776.1321522744</v>
      </c>
      <c r="AN137" s="75">
        <f t="shared" si="57"/>
        <v>9.3e-5</v>
      </c>
      <c r="AO137" s="59">
        <f t="shared" si="58"/>
        <v>8256180.29016151</v>
      </c>
      <c r="AP137" s="64">
        <f t="shared" si="43"/>
        <v>1.0615437551034</v>
      </c>
      <c r="AQ137" s="4" t="str">
        <f t="shared" si="59"/>
        <v>GOOD</v>
      </c>
      <c r="AR137" s="4">
        <v>33.17</v>
      </c>
      <c r="AS137" s="84">
        <v>39.804</v>
      </c>
      <c r="AT137" s="83">
        <v>1.0615437551034</v>
      </c>
      <c r="AU137" s="83">
        <v>2.39299599602642</v>
      </c>
      <c r="AV137" s="83">
        <v>31</v>
      </c>
      <c r="AW137" s="83">
        <v>0.226107226107226</v>
      </c>
      <c r="AX137" s="4">
        <v>39804</v>
      </c>
    </row>
    <row r="138" ht="62" spans="1:50">
      <c r="A138" s="4">
        <v>137</v>
      </c>
      <c r="B138" s="115" t="s">
        <v>610</v>
      </c>
      <c r="C138" s="116">
        <v>33.46</v>
      </c>
      <c r="D138" s="117">
        <v>28.52</v>
      </c>
      <c r="E138" s="34">
        <v>299</v>
      </c>
      <c r="F138" s="120" t="s">
        <v>611</v>
      </c>
      <c r="G138" s="98" t="s">
        <v>144</v>
      </c>
      <c r="H138" s="9" t="s">
        <v>612</v>
      </c>
      <c r="I138" s="9">
        <v>184</v>
      </c>
      <c r="J138" s="9">
        <v>107.8</v>
      </c>
      <c r="K138" s="9" t="s">
        <v>613</v>
      </c>
      <c r="L138" s="9" t="s">
        <v>614</v>
      </c>
      <c r="M138" s="9">
        <v>17.8</v>
      </c>
      <c r="N138" s="54">
        <v>5.8</v>
      </c>
      <c r="O138" s="54">
        <v>18.7</v>
      </c>
      <c r="P138" s="54">
        <v>36.2</v>
      </c>
      <c r="Q138" s="54">
        <f t="shared" si="44"/>
        <v>24.5</v>
      </c>
      <c r="R138" s="54">
        <f t="shared" si="41"/>
        <v>60.7</v>
      </c>
      <c r="S138" s="9">
        <f t="shared" si="45"/>
        <v>54.9</v>
      </c>
      <c r="T138" s="4">
        <f t="shared" si="42"/>
        <v>24.5</v>
      </c>
      <c r="U138" s="4">
        <f t="shared" si="39"/>
        <v>17.8</v>
      </c>
      <c r="V138" s="4">
        <f t="shared" si="46"/>
        <v>1.25042000230889</v>
      </c>
      <c r="W138" s="4"/>
      <c r="X138" s="4"/>
      <c r="Y138" s="4"/>
      <c r="Z138" s="96">
        <v>84.4</v>
      </c>
      <c r="AA138" s="96">
        <v>17.8</v>
      </c>
      <c r="AB138" s="96">
        <v>897.5</v>
      </c>
      <c r="AC138" s="64">
        <f t="shared" si="47"/>
        <v>1.15961643873817</v>
      </c>
      <c r="AD138" s="113">
        <f t="shared" si="48"/>
        <v>33311.88</v>
      </c>
      <c r="AE138" s="57">
        <f t="shared" si="49"/>
        <v>548.795387149918</v>
      </c>
      <c r="AF138" s="66">
        <v>96</v>
      </c>
      <c r="AG138" s="57">
        <f t="shared" si="50"/>
        <v>104.166666666667</v>
      </c>
      <c r="AH138" s="61">
        <f t="shared" si="51"/>
        <v>1.54048598130841</v>
      </c>
      <c r="AI138" s="64">
        <f t="shared" si="52"/>
        <v>0.649145796932634</v>
      </c>
      <c r="AJ138" s="64">
        <f t="shared" si="53"/>
        <v>0.74173685681177</v>
      </c>
      <c r="AK138" s="74">
        <f t="shared" si="54"/>
        <v>1.54600235122802</v>
      </c>
      <c r="AL138" s="114">
        <f t="shared" si="55"/>
        <v>84.8755290824183</v>
      </c>
      <c r="AM138" s="57">
        <f t="shared" si="56"/>
        <v>91216.900638812</v>
      </c>
      <c r="AN138" s="75">
        <f t="shared" si="57"/>
        <v>0.0001647</v>
      </c>
      <c r="AO138" s="59">
        <f t="shared" si="58"/>
        <v>15023423.5352123</v>
      </c>
      <c r="AP138" s="64">
        <f t="shared" si="43"/>
        <v>2.14892012727399</v>
      </c>
      <c r="AQ138" s="4" t="str">
        <f t="shared" si="59"/>
        <v>GOOD</v>
      </c>
      <c r="AR138" s="4">
        <v>58.743</v>
      </c>
      <c r="AS138" s="84">
        <v>70.4916</v>
      </c>
      <c r="AT138" s="83">
        <v>2.14892012727399</v>
      </c>
      <c r="AU138" s="83">
        <v>1.54600235122802</v>
      </c>
      <c r="AV138" s="83">
        <v>54.9</v>
      </c>
      <c r="AW138" s="83">
        <v>0.585869565217391</v>
      </c>
      <c r="AX138" s="4">
        <v>70491.6</v>
      </c>
    </row>
    <row r="139" spans="1:50">
      <c r="A139" s="4">
        <v>138</v>
      </c>
      <c r="B139" s="119" t="s">
        <v>615</v>
      </c>
      <c r="C139" s="116">
        <v>33.52</v>
      </c>
      <c r="D139" s="117">
        <v>28.51</v>
      </c>
      <c r="E139" s="38">
        <v>304</v>
      </c>
      <c r="F139" s="120">
        <v>3</v>
      </c>
      <c r="G139" s="98" t="s">
        <v>57</v>
      </c>
      <c r="H139" s="9" t="s">
        <v>616</v>
      </c>
      <c r="I139" s="9">
        <v>175.5</v>
      </c>
      <c r="J139" s="9">
        <v>36.3</v>
      </c>
      <c r="K139" s="9" t="s">
        <v>617</v>
      </c>
      <c r="L139" s="9" t="s">
        <v>618</v>
      </c>
      <c r="M139" s="9">
        <v>36.3</v>
      </c>
      <c r="N139" s="54">
        <v>1.7</v>
      </c>
      <c r="O139" s="54">
        <v>25</v>
      </c>
      <c r="P139" s="54"/>
      <c r="Q139" s="54">
        <f t="shared" si="44"/>
        <v>26.7</v>
      </c>
      <c r="R139" s="54">
        <f t="shared" si="41"/>
        <v>26.7</v>
      </c>
      <c r="S139" s="9">
        <f t="shared" si="45"/>
        <v>25</v>
      </c>
      <c r="T139" s="4">
        <f t="shared" si="42"/>
        <v>26.7</v>
      </c>
      <c r="U139" s="4">
        <f t="shared" si="39"/>
        <v>36.3</v>
      </c>
      <c r="V139" s="4">
        <f t="shared" si="46"/>
        <v>1.55990662503611</v>
      </c>
      <c r="W139" s="4"/>
      <c r="X139" s="4"/>
      <c r="Y139" s="4"/>
      <c r="Z139" s="96">
        <v>175.5</v>
      </c>
      <c r="AA139" s="96">
        <v>36.3</v>
      </c>
      <c r="AB139" s="96">
        <v>549.3</v>
      </c>
      <c r="AC139" s="64">
        <f t="shared" si="47"/>
        <v>0.698391843846389</v>
      </c>
      <c r="AD139" s="57">
        <f t="shared" si="48"/>
        <v>1205.85</v>
      </c>
      <c r="AE139" s="57">
        <f t="shared" si="49"/>
        <v>45.1629213483146</v>
      </c>
      <c r="AF139" s="66">
        <v>119.32</v>
      </c>
      <c r="AG139" s="57">
        <f t="shared" si="50"/>
        <v>83.8082467314784</v>
      </c>
      <c r="AH139" s="61">
        <f t="shared" si="51"/>
        <v>1.57207213014119</v>
      </c>
      <c r="AI139" s="64">
        <f t="shared" si="52"/>
        <v>0.636103128366119</v>
      </c>
      <c r="AJ139" s="64">
        <f t="shared" si="53"/>
        <v>0.749302563850733</v>
      </c>
      <c r="AK139" s="74">
        <f t="shared" si="54"/>
        <v>1.72612413404654</v>
      </c>
      <c r="AL139" s="61">
        <f t="shared" si="55"/>
        <v>43.1531033511636</v>
      </c>
      <c r="AM139" s="57">
        <f t="shared" si="56"/>
        <v>56098.1755420436</v>
      </c>
      <c r="AN139" s="75">
        <f t="shared" si="57"/>
        <v>7.5e-5</v>
      </c>
      <c r="AO139" s="59">
        <f t="shared" si="58"/>
        <v>4207363.16565327</v>
      </c>
      <c r="AP139" s="64">
        <f t="shared" si="43"/>
        <v>1.35322845823353</v>
      </c>
      <c r="AQ139" s="4" t="str">
        <f t="shared" si="59"/>
        <v>GOOD</v>
      </c>
      <c r="AR139" s="4">
        <v>26.75</v>
      </c>
      <c r="AS139" s="84">
        <v>32.1</v>
      </c>
      <c r="AT139" s="83">
        <v>1.35322845823353</v>
      </c>
      <c r="AU139" s="83">
        <v>1.72612413404654</v>
      </c>
      <c r="AV139" s="83">
        <v>25</v>
      </c>
      <c r="AW139" s="83">
        <v>0.206837606837607</v>
      </c>
      <c r="AX139" s="4">
        <v>32100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ayomide</cp:lastModifiedBy>
  <dcterms:created xsi:type="dcterms:W3CDTF">2024-03-02T13:23:19Z</dcterms:created>
  <dcterms:modified xsi:type="dcterms:W3CDTF">2024-03-02T13:23:57Z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