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<sst xmlns="http://schemas.openxmlformats.org/spreadsheetml/2006/main" count="746" uniqueCount="619">
  <si>
    <t>VES S/N</t>
  </si>
  <si>
    <t>LOCATION NAME</t>
  </si>
  <si>
    <t>Easting (Min)</t>
  </si>
  <si>
    <t>Northing (Min)</t>
  </si>
  <si>
    <t>Elev(m)</t>
  </si>
  <si>
    <t>No. of layer</t>
  </si>
  <si>
    <t>Curve Types</t>
  </si>
  <si>
    <r>
      <t/>
    </r>
    <r>
      <rPr>
        <b/>
        <sz val="10"/>
        <color rgb="FF000000"/>
        <rFont val="Calibri"/>
        <family val="2"/>
        <scheme val="minor"/>
      </rPr>
      <t>Res. of the Geo-electric Sections&amp;#10;</t>
    </r>
    <r>
      <rPr>
        <b/>
        <i/>
        <sz val="10"/>
        <color rgb="FF000000"/>
        <rFont val="Calibri"/>
        <family val="2"/>
        <scheme val="minor"/>
      </rPr>
      <t>p1/p2/…pn-1</t>
    </r>
  </si>
  <si>
    <t>resistivity of layer on top of the weathered aquifer</t>
  </si>
  <si>
    <t>resistivity of the weather aquifer</t>
  </si>
  <si>
    <t>Thickness of the Geo-electric Sections h1/h2/h3</t>
  </si>
  <si>
    <t>Depth of the Geo-electric Sections&amp;#10;d1/d2/d3</t>
  </si>
  <si>
    <t>Weathered rest (OHM-M)</t>
  </si>
  <si>
    <t>TOT (m)</t>
  </si>
  <si>
    <t>TWL (m)</t>
  </si>
  <si>
    <t>TFL (m)</t>
  </si>
  <si>
    <t>TOO (M) = TOT+TWL</t>
  </si>
  <si>
    <t>DTB (M) = TOO+TFL</t>
  </si>
  <si>
    <t>Thickness of Aquifer (m) = TWL+TFL</t>
  </si>
  <si>
    <t>Depth of Aquifer (m) = DWL</t>
  </si>
  <si>
    <t>AQUIFER RES of Weathered. &amp;#10;(Ohm-M)</t>
  </si>
  <si>
    <t>Logarithm of W. Aquifer RESISTIVITY</t>
  </si>
  <si>
    <t>Depth of Aquifer (m) = DFL</t>
  </si>
  <si>
    <t>AQUIFER RES of Fractured L. &amp;#10;(Ohm-M)</t>
  </si>
  <si>
    <t>Logarithm of FL. Aquifer RESISTIVITY</t>
  </si>
  <si>
    <r>
      <t/>
    </r>
    <r>
      <rPr>
        <b/>
        <sz val="10"/>
        <color rgb="FF000000"/>
        <rFont val="Calibri"/>
        <family val="2"/>
        <scheme val="minor"/>
      </rPr>
      <t>Res. of</t>
    </r>
    <r>
      <rPr>
        <b/>
        <i/>
        <sz val="10"/>
        <color rgb="FF000000"/>
        <rFont val="Calibri"/>
        <family val="2"/>
        <scheme val="minor"/>
      </rPr>
      <t>p1</t>
    </r>
  </si>
  <si>
    <r>
      <t/>
    </r>
    <r>
      <rPr>
        <b/>
        <sz val="10"/>
        <color rgb="FF000000"/>
        <rFont val="Calibri"/>
        <family val="2"/>
        <scheme val="minor"/>
      </rPr>
      <t xml:space="preserve">Res. of </t>
    </r>
    <r>
      <rPr>
        <b/>
        <i/>
        <sz val="10"/>
        <color rgb="FF000000"/>
        <rFont val="Calibri"/>
        <family val="2"/>
        <scheme val="minor"/>
      </rPr>
      <t>p2</t>
    </r>
  </si>
  <si>
    <t>Res. of pn-1</t>
  </si>
  <si>
    <r>
      <t/>
    </r>
    <r>
      <rPr>
        <b/>
        <sz val="10"/>
        <color rgb="FF000000"/>
        <rFont val="Calibri"/>
        <family val="2"/>
        <scheme val="minor"/>
      </rPr>
      <t>Longitudinal Conductance (mhos</t>
    </r>
    <r>
      <rPr>
        <b/>
        <sz val="10"/>
        <color rgb="FF000000"/>
        <rFont val="Calibri"/>
        <family val="2"/>
        <scheme val="minor"/>
      </rPr>
      <t>)</t>
    </r>
  </si>
  <si>
    <r>
      <t/>
    </r>
    <r>
      <rPr>
        <b/>
        <sz val="10"/>
        <color rgb="FF000000"/>
        <rFont val="Calibri"/>
        <family val="2"/>
        <scheme val="minor"/>
      </rPr>
      <t>Transverse Resistance (</t>
    </r>
    <r>
      <rPr>
        <b/>
        <sz val="10"/>
        <color rgb="FF000000"/>
        <rFont val="Calibri"/>
        <family val="2"/>
        <scheme val="minor"/>
      </rPr>
      <t>Ωm²)</t>
    </r>
  </si>
  <si>
    <r>
      <t/>
    </r>
    <r>
      <rPr>
        <b/>
        <sz val="10"/>
        <color rgb="FF000000"/>
        <rFont val="Calibri"/>
        <family val="2"/>
        <scheme val="minor"/>
      </rPr>
      <t>Transverse Resistivity (</t>
    </r>
    <r>
      <rPr>
        <b/>
        <sz val="10"/>
        <color rgb="FF000000"/>
        <rFont val="Calibri"/>
        <family val="2"/>
        <scheme val="minor"/>
      </rPr>
      <t>Ωm)</t>
    </r>
  </si>
  <si>
    <t>H2O CONDUCTIVITY</t>
  </si>
  <si>
    <r>
      <t/>
    </r>
    <r>
      <rPr>
        <b/>
        <sz val="12"/>
        <color rgb="FF000000"/>
        <rFont val="Tahoma"/>
        <family val="2"/>
      </rPr>
      <t>ρ</t>
    </r>
    <r>
      <rPr>
        <b/>
        <sz val="12"/>
        <color rgb="FF000000"/>
        <rFont val="Tahoma"/>
        <family val="2"/>
      </rPr>
      <t xml:space="preserve">ω </t>
    </r>
    <r>
      <rPr>
        <b/>
        <sz val="12"/>
        <color rgb="FF000000"/>
        <rFont val="Tahoma"/>
        <family val="2"/>
      </rPr>
      <t>(</t>
    </r>
    <r>
      <rPr>
        <b/>
        <sz val="12"/>
        <color rgb="FF000000"/>
        <rFont val="Calibri"/>
        <family val="2"/>
        <scheme val="minor"/>
      </rPr>
      <t>Ωm)</t>
    </r>
  </si>
  <si>
    <r>
      <t/>
    </r>
    <r>
      <rPr>
        <b/>
        <sz val="10"/>
        <color rgb="FF000000"/>
        <rFont val="Calibri"/>
        <family val="2"/>
        <scheme val="minor"/>
      </rPr>
      <t xml:space="preserve">Fa </t>
    </r>
    <r>
      <rPr>
        <b/>
        <sz val="12"/>
        <color rgb="FF000000"/>
        <rFont val="Calibri"/>
        <family val="2"/>
        <scheme val="minor"/>
      </rPr>
      <t>= Fi*(1+BQv</t>
    </r>
    <r>
      <rPr>
        <b/>
        <sz val="12"/>
        <color rgb="FF000000"/>
        <rFont val="Tahoma"/>
        <family val="2"/>
      </rPr>
      <t>ρ</t>
    </r>
    <r>
      <rPr>
        <b/>
        <sz val="12"/>
        <color rgb="FF000000"/>
        <rFont val="Tahoma"/>
        <family val="2"/>
      </rPr>
      <t>ω</t>
    </r>
    <r>
      <rPr>
        <b/>
        <sz val="12"/>
        <color rgb="FF000000"/>
        <rFont val="Calibri"/>
        <family val="2"/>
        <scheme val="minor"/>
      </rPr>
      <t>)^-1</t>
    </r>
  </si>
  <si>
    <t>1/Fa</t>
  </si>
  <si>
    <t>Porosity</t>
  </si>
  <si>
    <t>Hydraulic conductivity (m/day)</t>
  </si>
  <si>
    <t>TRANSMISSIVITY VES = K*h (m2/day)</t>
  </si>
  <si>
    <t>Vt = Total Pore Volume (m3)</t>
  </si>
  <si>
    <t>SS AQUIFERS</t>
  </si>
  <si>
    <t>Vs = Total Storage Volume (m3)</t>
  </si>
  <si>
    <t>SPECIFIC YIELD</t>
  </si>
  <si>
    <t>APC</t>
  </si>
  <si>
    <t>corrected aquifer thick, aq thick X 6%</t>
  </si>
  <si>
    <t>Aq storage in cubic meter</t>
  </si>
  <si>
    <t>specific yield</t>
  </si>
  <si>
    <t>Hydraulic conductivity</t>
  </si>
  <si>
    <t>Aquifer thickness TWA+TFA</t>
  </si>
  <si>
    <t>fracture contrast</t>
  </si>
  <si>
    <t>aquifer storage in litres (i.e. *1000)</t>
  </si>
  <si>
    <t>A TO NEW C 1</t>
  </si>
  <si>
    <t>Danialu Ita Olodan</t>
  </si>
  <si>
    <t>KH</t>
  </si>
  <si>
    <t>304.1/823.3/162.6/772.5</t>
  </si>
  <si>
    <t>0.8/2.5/18.8</t>
  </si>
  <si>
    <t>0.8/3.5/22.2</t>
  </si>
  <si>
    <t>Tanke 27, Ostrich area</t>
  </si>
  <si>
    <t>H</t>
  </si>
  <si>
    <t>243/25.2/3547.6</t>
  </si>
  <si>
    <t>12.6/25</t>
  </si>
  <si>
    <t>12.6/37.6</t>
  </si>
  <si>
    <t>Tanke Alh Sani Junction ves1</t>
  </si>
  <si>
    <t>960.8/319.0/482.2</t>
  </si>
  <si>
    <t>1.3/12.7</t>
  </si>
  <si>
    <t>1.3/14.0</t>
  </si>
  <si>
    <t>Tanke Alh Sani Junction ves2</t>
  </si>
  <si>
    <t>1464.2/170.8/1395.8</t>
  </si>
  <si>
    <t>2.2/28.3</t>
  </si>
  <si>
    <t>2.2/30.5</t>
  </si>
  <si>
    <t>Tanke Awolowo area</t>
  </si>
  <si>
    <t>183.0/892.3/91.6/479.4</t>
  </si>
  <si>
    <t>6.1/13.2/17.4</t>
  </si>
  <si>
    <t>6.1/19.3/35.8</t>
  </si>
  <si>
    <t>Tanke Basin AFOLAYAN IBITOYE</t>
  </si>
  <si>
    <t>111.1/30.6/245.3</t>
  </si>
  <si>
    <t>10.5/25</t>
  </si>
  <si>
    <t>10.5/35.5</t>
  </si>
  <si>
    <t>Tanke DR ADEDEJI KOLA OVERCOMER</t>
  </si>
  <si>
    <t>586.5/55.6/646.1</t>
  </si>
  <si>
    <t>2.0/2.7</t>
  </si>
  <si>
    <t>2.0/4.7</t>
  </si>
  <si>
    <t>Tanke Fate PURPLE HILL</t>
  </si>
  <si>
    <t>64.8/307.6/156.0/712.6</t>
  </si>
  <si>
    <t>0.4/0.8/12.1</t>
  </si>
  <si>
    <t>0.4/1.2/13.2</t>
  </si>
  <si>
    <t>B TO NEW C 9</t>
  </si>
  <si>
    <t>AJILA Adangba</t>
  </si>
  <si>
    <t>100.7/32.6/67.0</t>
  </si>
  <si>
    <t>1.1/19.5</t>
  </si>
  <si>
    <t>1.1/20.6</t>
  </si>
  <si>
    <t>Al Hamana Complex Opomalu Ipata</t>
  </si>
  <si>
    <t>60.8/10.1/231.5</t>
  </si>
  <si>
    <t>12.7/24</t>
  </si>
  <si>
    <t>12.7/36.7</t>
  </si>
  <si>
    <t>Alabere amule Ilorin</t>
  </si>
  <si>
    <t>184.2/17.6/50.8</t>
  </si>
  <si>
    <t>2.3/11.7</t>
  </si>
  <si>
    <t>2.3/14.0</t>
  </si>
  <si>
    <t xml:space="preserve">ALAPOTI OJU EKUN </t>
  </si>
  <si>
    <t>45.9/14.4/825.9</t>
  </si>
  <si>
    <t>3.0/24.0</t>
  </si>
  <si>
    <t>3.0/27.0</t>
  </si>
  <si>
    <t>Alaya’s compd balogun Fulani</t>
  </si>
  <si>
    <t>38.7/6.2/181.3</t>
  </si>
  <si>
    <t>12.3/26</t>
  </si>
  <si>
    <t>12.3/38.3</t>
  </si>
  <si>
    <t>Amule Senior Kankatu</t>
  </si>
  <si>
    <t>114.2/21.8/635.2</t>
  </si>
  <si>
    <t>2.6/9.3</t>
  </si>
  <si>
    <t>2.6/11.9</t>
  </si>
  <si>
    <t>ASUNNARA OKE Balogun Fulani</t>
  </si>
  <si>
    <t>30.7/224.4/22.3/217.0</t>
  </si>
  <si>
    <t>0.5/9.5/17.3</t>
  </si>
  <si>
    <t>0.5/10/27.3</t>
  </si>
  <si>
    <t>BURHANUDIN SCH ISALEKOKO</t>
  </si>
  <si>
    <t>81.2/19.6/204.2</t>
  </si>
  <si>
    <t>4.5/27.4</t>
  </si>
  <si>
    <t>4.5/31.9</t>
  </si>
  <si>
    <t>Community School, Baboko</t>
  </si>
  <si>
    <t>56.5/14.0/34.5</t>
  </si>
  <si>
    <t>4.2/25</t>
  </si>
  <si>
    <t>4.2/29.2</t>
  </si>
  <si>
    <t>ERUDA</t>
  </si>
  <si>
    <t>135.0/20.7/393.2</t>
  </si>
  <si>
    <t>1.3/13.6</t>
  </si>
  <si>
    <t>1.3/14.8</t>
  </si>
  <si>
    <t>G35, GBAGBA MOSQUE OJA OBA GAMBARI</t>
  </si>
  <si>
    <t>65/41.7/115.5/65.6/142.9</t>
  </si>
  <si>
    <t>1.0/4.6/23.4/27.6</t>
  </si>
  <si>
    <t>1/5.6/29/56.6</t>
  </si>
  <si>
    <t>ILE AGA DADA OKELELE</t>
  </si>
  <si>
    <t>HK</t>
  </si>
  <si>
    <t>161.5/14.3/249.7/33.9</t>
  </si>
  <si>
    <t>1.0/6.0/15.6</t>
  </si>
  <si>
    <t>1.0/7.0/22.6</t>
  </si>
  <si>
    <t>ILE AWON Idi Ape, Ilorin</t>
  </si>
  <si>
    <t>161.2/33.0/1030.6</t>
  </si>
  <si>
    <t>10.0/26.0</t>
  </si>
  <si>
    <t>10.0/36</t>
  </si>
  <si>
    <t>ILE BADIKO BALOGUN FULANI</t>
  </si>
  <si>
    <t>104.9/9.2/382.7</t>
  </si>
  <si>
    <t>2.1/36.5</t>
  </si>
  <si>
    <t>2.1/38.6</t>
  </si>
  <si>
    <t>ILE ELEWU Adangba</t>
  </si>
  <si>
    <t>HA</t>
  </si>
  <si>
    <t>23.1/12.0/89.2/182.2</t>
  </si>
  <si>
    <t>0.7/2.3/28.5</t>
  </si>
  <si>
    <t>0.7/3.1/31.6</t>
  </si>
  <si>
    <t>ILE TAMBAYA OKE OKUTA, Oja Oba</t>
  </si>
  <si>
    <t>104/9.2/68.0</t>
  </si>
  <si>
    <t>2.1/23.1</t>
  </si>
  <si>
    <t>2.1/25.2</t>
  </si>
  <si>
    <t>IPAPO MOSQUE ADABATA</t>
  </si>
  <si>
    <t>94.3/12.3/34.9</t>
  </si>
  <si>
    <t>1.4/27.2</t>
  </si>
  <si>
    <t>1.4/28.6</t>
  </si>
  <si>
    <t>ITA ADU MOSQUE</t>
  </si>
  <si>
    <t>55.2/14.5/251.1</t>
  </si>
  <si>
    <t>2.4/25</t>
  </si>
  <si>
    <t>2.4/27.4</t>
  </si>
  <si>
    <t>Jamagada kankatu Okelele</t>
  </si>
  <si>
    <t>106.7/22.1/82.5</t>
  </si>
  <si>
    <t>0.9/27.7</t>
  </si>
  <si>
    <t>0.9/28.6</t>
  </si>
  <si>
    <t>Kawu compound Alanamu</t>
  </si>
  <si>
    <t>51.6/19.0/104.0/76.1</t>
  </si>
  <si>
    <t>0.8/5.0/19.8</t>
  </si>
  <si>
    <t>0.8/5.8/25.6</t>
  </si>
  <si>
    <t>LABALA MOSQUE ITA KURE</t>
  </si>
  <si>
    <t>KA</t>
  </si>
  <si>
    <t>20.1/76.5/9.5/132.9</t>
  </si>
  <si>
    <t>5.0/2.6/20.8</t>
  </si>
  <si>
    <t>5.0/7.6/28.4</t>
  </si>
  <si>
    <t>Magaji Ngeri Zone Mosque Ita Kure</t>
  </si>
  <si>
    <t>52.6/14.3/68.2</t>
  </si>
  <si>
    <t>1.1/16.9</t>
  </si>
  <si>
    <t>1.1/18.0</t>
  </si>
  <si>
    <t>MEDINAT GARBA MEJINDADI OLD YIDI RD</t>
  </si>
  <si>
    <t>69.5/20.0/310.2</t>
  </si>
  <si>
    <t>1.1/16.1</t>
  </si>
  <si>
    <t>1.1/17.2</t>
  </si>
  <si>
    <t>Mosque Sobi junction Gambari</t>
  </si>
  <si>
    <t>460.9/886.7/21.3/1549.6</t>
  </si>
  <si>
    <t>0.5/16.3/18.8</t>
  </si>
  <si>
    <t>0.5/16.8/35.6</t>
  </si>
  <si>
    <t>OBA MALIKI ISALEKOKO</t>
  </si>
  <si>
    <t>242.9/19.0/175.4</t>
  </si>
  <si>
    <t>10.2/29.7</t>
  </si>
  <si>
    <t>10.2/39.9</t>
  </si>
  <si>
    <t>ODE ARIN ILE OLOKUTA ERUDA</t>
  </si>
  <si>
    <t>1362.7/302.4/264/217.2</t>
  </si>
  <si>
    <t>0.5/3.8/7.0/9.7</t>
  </si>
  <si>
    <t>0.5/4.3/11.3/21.3</t>
  </si>
  <si>
    <t>OJA IYA</t>
  </si>
  <si>
    <t>124.2/15.7/165.4</t>
  </si>
  <si>
    <t>1.5/22</t>
  </si>
  <si>
    <t>1.5/23.5</t>
  </si>
  <si>
    <t>Ojodu Mosque Ita Kure</t>
  </si>
  <si>
    <t>129.1/21.0/263.9/38.2</t>
  </si>
  <si>
    <t>1.1/6.4/19.3</t>
  </si>
  <si>
    <t>1.1/7.6/26.9</t>
  </si>
  <si>
    <t>Aberi Akeem Onikunkewu ADABATA</t>
  </si>
  <si>
    <t>68.8/16.8/53.3</t>
  </si>
  <si>
    <t>1.0/17.1</t>
  </si>
  <si>
    <t>1.0/18.2</t>
  </si>
  <si>
    <t>Onirankunmi Baboko</t>
  </si>
  <si>
    <t>109.2/83.1/177.2</t>
  </si>
  <si>
    <t>6.5/27</t>
  </si>
  <si>
    <t>6.5/33.3</t>
  </si>
  <si>
    <t>SERIKIN DRIVER GAMBARI ITA ADU</t>
  </si>
  <si>
    <t>81.0/15.4/283.3</t>
  </si>
  <si>
    <t>0.7/14.1</t>
  </si>
  <si>
    <t>0.7/14.8</t>
  </si>
  <si>
    <t>Sotafu, ILE ALADIE Opomalu</t>
  </si>
  <si>
    <t>224.9/112.1/562.0</t>
  </si>
  <si>
    <t>0.5/13.5/12.8</t>
  </si>
  <si>
    <t>0.5/14/27.3</t>
  </si>
  <si>
    <t>TEMIM HOUSE OKESUNA OJAGBORO</t>
  </si>
  <si>
    <t>149.1/25.9/226.6</t>
  </si>
  <si>
    <t>1.3/20.3</t>
  </si>
  <si>
    <t>1.3/21.5</t>
  </si>
  <si>
    <t>TEMITOPE HOSPITAL AMILEGBE</t>
  </si>
  <si>
    <t>QH</t>
  </si>
  <si>
    <t>117.7/35.1/7.0/246.6</t>
  </si>
  <si>
    <t>0.8/13.9/17.0</t>
  </si>
  <si>
    <t>0.8/14.7/31.7</t>
  </si>
  <si>
    <t>YEKETI COMPOUND AGBAJI AJIKOBI ROAD</t>
  </si>
  <si>
    <t>241.7/37.7/216.1</t>
  </si>
  <si>
    <t>2.6/28.2</t>
  </si>
  <si>
    <t>2.6/30.9</t>
  </si>
  <si>
    <t>C TO C 44</t>
  </si>
  <si>
    <t>ABASIDO Phase 1, 79 Temidire Royal Valley</t>
  </si>
  <si>
    <t>AH</t>
  </si>
  <si>
    <t>1352.3/230.2/940.3</t>
  </si>
  <si>
    <t>1.9/2.4/</t>
  </si>
  <si>
    <t>1.9/34.3/93.9</t>
  </si>
  <si>
    <t>Agric Area</t>
  </si>
  <si>
    <t>248.0/46.3/274.8</t>
  </si>
  <si>
    <t>1.4/24.8</t>
  </si>
  <si>
    <t>1.4/26.2</t>
  </si>
  <si>
    <t>Aiyegbami Alagbado</t>
  </si>
  <si>
    <t>360.7/43.0/793.5</t>
  </si>
  <si>
    <t>1.7/11.6</t>
  </si>
  <si>
    <t>1.7/13.3</t>
  </si>
  <si>
    <t>Akande Sobi</t>
  </si>
  <si>
    <t>AK</t>
  </si>
  <si>
    <t>336.3/255.3/1185.3/176.0</t>
  </si>
  <si>
    <t>1.2/22.4/9.0</t>
  </si>
  <si>
    <t>1.2/23.6/32.6</t>
  </si>
  <si>
    <t>Alagbado Ves1</t>
  </si>
  <si>
    <t>K</t>
  </si>
  <si>
    <t>212.6/82.8/183.9</t>
  </si>
  <si>
    <t>1.7/10.0</t>
  </si>
  <si>
    <t>1.7/11.7</t>
  </si>
  <si>
    <t>Basher Olesin Alagbado</t>
  </si>
  <si>
    <t>A</t>
  </si>
  <si>
    <t>22.7/68.8/755.7</t>
  </si>
  <si>
    <t>1.1/11.3</t>
  </si>
  <si>
    <t>1.1/12.4</t>
  </si>
  <si>
    <t>Bashir Mohamed Igbawere Akerebiata</t>
  </si>
  <si>
    <t>389.1/63.6/466.6</t>
  </si>
  <si>
    <t>1.5/12.9</t>
  </si>
  <si>
    <t>1.5/14.5</t>
  </si>
  <si>
    <t>BLK E3, Harmony Estate Akerebiat</t>
  </si>
  <si>
    <t>118.8/14.1/442.2</t>
  </si>
  <si>
    <t>8.0/27.8</t>
  </si>
  <si>
    <t>8.0/35.8</t>
  </si>
  <si>
    <t>C-O Abasido Royal Valley</t>
  </si>
  <si>
    <t>154.0/101.5/358.3</t>
  </si>
  <si>
    <t>1.0/17.2</t>
  </si>
  <si>
    <t>1.0/18.3</t>
  </si>
  <si>
    <t>Dr Abdulkarim Alagbado</t>
  </si>
  <si>
    <t>633.9/45.8/411.4</t>
  </si>
  <si>
    <t>2.0/8.0</t>
  </si>
  <si>
    <t>2.0/10.0</t>
  </si>
  <si>
    <t>ECWA SCHOOLS SANGO</t>
  </si>
  <si>
    <t>178.8/23.7/110.0</t>
  </si>
  <si>
    <t>2.3/16.5</t>
  </si>
  <si>
    <t>2.3/18.8</t>
  </si>
  <si>
    <t>ETHICAL SCHOOL AGRIC SANGO</t>
  </si>
  <si>
    <t>116.5/33.3/2906.3</t>
  </si>
  <si>
    <t>3.8/17.2</t>
  </si>
  <si>
    <t>3.8/21.0</t>
  </si>
  <si>
    <t>Fatimah Layout 3 Alagbado</t>
  </si>
  <si>
    <t>1229.8/84.4/7522.9</t>
  </si>
  <si>
    <t>1.8/18.4</t>
  </si>
  <si>
    <t>1.8/20.2</t>
  </si>
  <si>
    <t>GANIKI 2</t>
  </si>
  <si>
    <t>942.1/32.9/361.6</t>
  </si>
  <si>
    <t>1.6/32.8</t>
  </si>
  <si>
    <t>1.6/34.4</t>
  </si>
  <si>
    <t>GANIKI AREA ILORIN</t>
  </si>
  <si>
    <t>882.3/48.9/1572.5</t>
  </si>
  <si>
    <t>1.7/13.5</t>
  </si>
  <si>
    <t>1.7/15.2</t>
  </si>
  <si>
    <t>GIBAT OFFICE AGRIC SANGO</t>
  </si>
  <si>
    <t>1052.2/36.9/278.1</t>
  </si>
  <si>
    <t>12.3/9.2</t>
  </si>
  <si>
    <t>12.3/21.5</t>
  </si>
  <si>
    <t>GOBIR Royal valley</t>
  </si>
  <si>
    <t>13.7/9.5/169.2</t>
  </si>
  <si>
    <t>1.1/22.2</t>
  </si>
  <si>
    <t>1.1/23.3</t>
  </si>
  <si>
    <t>Handpump Kulende Estate Sango</t>
  </si>
  <si>
    <t>83.7/22.4/529.3</t>
  </si>
  <si>
    <t>2.1/8.8</t>
  </si>
  <si>
    <t>2.1/11.0</t>
  </si>
  <si>
    <t>Hope Nur/Pry School, Sango</t>
  </si>
  <si>
    <t>55.7/7.7/80.8/303.3</t>
  </si>
  <si>
    <t>1.1/1.8/37.9</t>
  </si>
  <si>
    <t>1.1/2.8/40.7</t>
  </si>
  <si>
    <t>ISIAKA Rainbow Sch KULENDE</t>
  </si>
  <si>
    <t>50.0/12.4/118.8/122.5</t>
  </si>
  <si>
    <t>1.7/4.3/20.0</t>
  </si>
  <si>
    <t>1.1/6.0/26.0</t>
  </si>
  <si>
    <t>Jamrah Mosque Sango Agric</t>
  </si>
  <si>
    <t>541.6/37.2/3575.4</t>
  </si>
  <si>
    <t>1.3/13.9</t>
  </si>
  <si>
    <t>1.3/15.2</t>
  </si>
  <si>
    <t>Mountain view, Sobi</t>
  </si>
  <si>
    <t>128.3/43.6/329.5/471.7</t>
  </si>
  <si>
    <t>1.1/18.6/7.4</t>
  </si>
  <si>
    <t>1.1/19.7/27</t>
  </si>
  <si>
    <t>Mr Akande Agric</t>
  </si>
  <si>
    <t>365.2/31.8/451.9</t>
  </si>
  <si>
    <t>1.4/2.1/7.4</t>
  </si>
  <si>
    <t>1.4/3.5/10.9</t>
  </si>
  <si>
    <t>Ifesowapo Community Alagbado</t>
  </si>
  <si>
    <t>703.1/35.8/1648.0</t>
  </si>
  <si>
    <t>12.1/9.7</t>
  </si>
  <si>
    <t>12.1/21.8</t>
  </si>
  <si>
    <t>MR DANIEL BASIN HARMONY ESTATE</t>
  </si>
  <si>
    <t>44.1/28.5/270.5</t>
  </si>
  <si>
    <t>1.0/28.0</t>
  </si>
  <si>
    <t>1.0/28.9</t>
  </si>
  <si>
    <t>Mr Giwa LAYOUT4 Alagbado</t>
  </si>
  <si>
    <t>700.6/67.6/370.4</t>
  </si>
  <si>
    <t>3.1/12.8</t>
  </si>
  <si>
    <t>3.1/15.9</t>
  </si>
  <si>
    <t>Muyideen COED Kulende</t>
  </si>
  <si>
    <t>160.8/54.9/162.4</t>
  </si>
  <si>
    <t>0.9/12.0</t>
  </si>
  <si>
    <t>0.9/12.8</t>
  </si>
  <si>
    <t>Ohoro Palace Shao Sobi</t>
  </si>
  <si>
    <t>130.1/107.1/2933.6</t>
  </si>
  <si>
    <t>2.3/24.9</t>
  </si>
  <si>
    <t>2.3/27.2</t>
  </si>
  <si>
    <t>Old Jamb office Agric Sango</t>
  </si>
  <si>
    <t>111.7/48.0/255.7/80.3</t>
  </si>
  <si>
    <t>1.0/4.1/26.6</t>
  </si>
  <si>
    <t>1.0/5.1/31.8</t>
  </si>
  <si>
    <t>Olorire Comm, Alagbado</t>
  </si>
  <si>
    <t>1344.7/116.8/190.5</t>
  </si>
  <si>
    <t>2.4/13.2</t>
  </si>
  <si>
    <t>2.4/15.6</t>
  </si>
  <si>
    <t>Osholo Compd Akerebiata</t>
  </si>
  <si>
    <t>147.8/17.7/263.6</t>
  </si>
  <si>
    <t>2.2/26.5</t>
  </si>
  <si>
    <t>2.2/28.6</t>
  </si>
  <si>
    <t>OUR LADY'S SCH HAUSAWA kulende</t>
  </si>
  <si>
    <t>143.1/31.9/935.4</t>
  </si>
  <si>
    <t>1.4/9.8</t>
  </si>
  <si>
    <t>1.4/11.3</t>
  </si>
  <si>
    <t>OYELADUN Mubo Agric</t>
  </si>
  <si>
    <t>141.5/44.8/305.7</t>
  </si>
  <si>
    <t>2.3/22.9</t>
  </si>
  <si>
    <t>2.3/25.2</t>
  </si>
  <si>
    <t>Rasak Mustapha Igbawere Akerebiata</t>
  </si>
  <si>
    <t>330.3/34.4/545.4</t>
  </si>
  <si>
    <t>1.5/14.8</t>
  </si>
  <si>
    <t>1.5/16.4</t>
  </si>
  <si>
    <t>Sekinat NOUN Sango</t>
  </si>
  <si>
    <t>136.2/357.6/75.3/1829.3</t>
  </si>
  <si>
    <t>2.7/8.5/15.5</t>
  </si>
  <si>
    <t>2.7/11.2/26.6</t>
  </si>
  <si>
    <t>Sulyman Edun Layout 4 Alagbado</t>
  </si>
  <si>
    <t>877.7/80.0/1230.8</t>
  </si>
  <si>
    <t>1.2/21.4</t>
  </si>
  <si>
    <t>1.2/22.7</t>
  </si>
  <si>
    <t>Temim Alagbado</t>
  </si>
  <si>
    <t>224.0/28.7/8692.8</t>
  </si>
  <si>
    <t>1.5/17.5</t>
  </si>
  <si>
    <t>1.5/19</t>
  </si>
  <si>
    <t>YAHYA ROYAL VALLEY</t>
  </si>
  <si>
    <t>497.1/65.9/3657.8</t>
  </si>
  <si>
    <t>1.6/14.7</t>
  </si>
  <si>
    <t>1.6/16.3</t>
  </si>
  <si>
    <t>YASSAT OFFICE FATE SANGO</t>
  </si>
  <si>
    <t>790.2/267.8/377.2</t>
  </si>
  <si>
    <t>11.1/9.1</t>
  </si>
  <si>
    <t>11.1/20.1</t>
  </si>
  <si>
    <t>Zulkarnaini Community Sobi</t>
  </si>
  <si>
    <t>106.9/39.8/857.5/295.5</t>
  </si>
  <si>
    <t>1.1/8.6/23.7</t>
  </si>
  <si>
    <t>1.1/9.7/33.4</t>
  </si>
  <si>
    <t>Sango Agric Ilorin</t>
  </si>
  <si>
    <t>198.3/78.5/2122.3</t>
  </si>
  <si>
    <t>0.9/26.2</t>
  </si>
  <si>
    <t>0.9/27.1</t>
  </si>
  <si>
    <t>Mohammed Ajia sobi</t>
  </si>
  <si>
    <t>1057.7/27.8/3877.5</t>
  </si>
  <si>
    <t>0.9/24.2</t>
  </si>
  <si>
    <t>0.9/25.1</t>
  </si>
  <si>
    <t>2nd JAMRAH KULENDE</t>
  </si>
  <si>
    <t>125.6/18.8/397.7</t>
  </si>
  <si>
    <t>1.6/23</t>
  </si>
  <si>
    <t>1.6/24.6</t>
  </si>
  <si>
    <t>D TO C 87</t>
  </si>
  <si>
    <t>Basin Folayan, 12 Basin road</t>
  </si>
  <si>
    <t>98.3/24.7/50.7/3009.7</t>
  </si>
  <si>
    <t>1.4/3.0/31.7</t>
  </si>
  <si>
    <t>1.4/4.3/36.1</t>
  </si>
  <si>
    <t>Basin KAYODE EHINDERO</t>
  </si>
  <si>
    <t>98.1/1613.9/12.8/1433.3</t>
  </si>
  <si>
    <t>0.3/0.8/5.8</t>
  </si>
  <si>
    <t>0.3/1.1/6.9</t>
  </si>
  <si>
    <t>Basin NEW GRA BUDO OSHO</t>
  </si>
  <si>
    <t>146.6/2240.5/16.0/327.9</t>
  </si>
  <si>
    <t>0.4/1.1/6.6</t>
  </si>
  <si>
    <t>0.4/1.5/8.1</t>
  </si>
  <si>
    <t>Basin Otaru close</t>
  </si>
  <si>
    <t>269.5/133.6/720.4</t>
  </si>
  <si>
    <t>10.1/22</t>
  </si>
  <si>
    <t>10.1/32.1</t>
  </si>
  <si>
    <t>Basin Sch, Ilorin</t>
  </si>
  <si>
    <t>430.7/1598.0/85.4/6308.1</t>
  </si>
  <si>
    <t>5.2/26/8.0</t>
  </si>
  <si>
    <t>5.2/31.2/39.2</t>
  </si>
  <si>
    <t>Basin School VES3</t>
  </si>
  <si>
    <t>132.5/3325.0/141.6/2503.3</t>
  </si>
  <si>
    <t>4.0/7.1/28</t>
  </si>
  <si>
    <t>4.0/11.1/39.1</t>
  </si>
  <si>
    <t>Basin Umar Alkadiri Sango Basin</t>
  </si>
  <si>
    <t>284.2/112.7/353.2/510.8</t>
  </si>
  <si>
    <t>2.0/10.5/12.8</t>
  </si>
  <si>
    <t>2.0/12.5/25.3</t>
  </si>
  <si>
    <t>FATE BASIN ROAD</t>
  </si>
  <si>
    <t>143.7/316.1/43.5/203.8</t>
  </si>
  <si>
    <t>0.7/1.2/21.0</t>
  </si>
  <si>
    <t>0.7/1.9/22.9</t>
  </si>
  <si>
    <t>Fate BOVAS</t>
  </si>
  <si>
    <t>247.9/24.1/150.0</t>
  </si>
  <si>
    <t>1.8/12.0</t>
  </si>
  <si>
    <t>1.8/13.7</t>
  </si>
  <si>
    <t>Fate GSS Mrs Ahmed, Alalubosa</t>
  </si>
  <si>
    <t>80.1/29.8/78.4/669.7</t>
  </si>
  <si>
    <t>1.1/12.8/6.1</t>
  </si>
  <si>
    <t>1.1/13.9/20.0</t>
  </si>
  <si>
    <t>Fate Mirabilis Fate</t>
  </si>
  <si>
    <t>222.7/68.6/666.6/181.9</t>
  </si>
  <si>
    <t>2.4/9.1/26.1</t>
  </si>
  <si>
    <t>2.4/11.5/37.6</t>
  </si>
  <si>
    <t>Fate Shopprite SDC</t>
  </si>
  <si>
    <t>112.6/1355.6/176.8/1338.0</t>
  </si>
  <si>
    <t>0.9/39.9/40.5</t>
  </si>
  <si>
    <t>0.9/40.8/81.2</t>
  </si>
  <si>
    <t>Kwara Poly Ogunniyi Magaji village</t>
  </si>
  <si>
    <t>346.7/236.9/676.6/1077.2</t>
  </si>
  <si>
    <t>0.6/8.4/24.7</t>
  </si>
  <si>
    <t>0.8/9.0/33.7</t>
  </si>
  <si>
    <t>Muritala  Olanrewaju Hosp Sabo Oke</t>
  </si>
  <si>
    <t>162.8/47.2/284.5</t>
  </si>
  <si>
    <t>0.9/22.0</t>
  </si>
  <si>
    <t>0.9/22.9</t>
  </si>
  <si>
    <t>Muritala Akorewe Mosque Sabo Oke</t>
  </si>
  <si>
    <t>46.5/21.7/94.5</t>
  </si>
  <si>
    <t>2.1/18</t>
  </si>
  <si>
    <t>2.1/20.1</t>
  </si>
  <si>
    <t>Muritala SWOT Post office</t>
  </si>
  <si>
    <t>387.2/149.9/2071.4</t>
  </si>
  <si>
    <t>1.6/19.3</t>
  </si>
  <si>
    <t>1.6/20.9</t>
  </si>
  <si>
    <t>Sango /Basin area</t>
  </si>
  <si>
    <t>338.2/110.0/403.8/176.8</t>
  </si>
  <si>
    <t>1.4/8.7/23.5</t>
  </si>
  <si>
    <t>1.4/10.1/33.6</t>
  </si>
  <si>
    <t>Muritala Yoruba road Olanrewaju</t>
  </si>
  <si>
    <t>137.9/38.4/647.2/372.5</t>
  </si>
  <si>
    <t>0.9/13.6/65.7</t>
  </si>
  <si>
    <t>0.9/14.5/80.2</t>
  </si>
  <si>
    <t>Offa road HERALD</t>
  </si>
  <si>
    <t>196/52.5/630.1</t>
  </si>
  <si>
    <t>1.7/14.6</t>
  </si>
  <si>
    <t>1.7/16.3</t>
  </si>
  <si>
    <t>Oke Andi Garba Ira road sango area</t>
  </si>
  <si>
    <t>170.9/389.6/34.1/183.0</t>
  </si>
  <si>
    <t>0.6/1.7/23.0</t>
  </si>
  <si>
    <t>0.6/2.3/25.3</t>
  </si>
  <si>
    <t>Oke Andi NAFISAT Villa Kulende</t>
  </si>
  <si>
    <t>205.5/43.8/615.1</t>
  </si>
  <si>
    <t>9.6/24.0</t>
  </si>
  <si>
    <t>9.6/33.6</t>
  </si>
  <si>
    <t>Oke Andi NURTW CHAIR HOUSE</t>
  </si>
  <si>
    <t>101.9/18.0/294.7/416.6</t>
  </si>
  <si>
    <t>0.7/3.3/18.5</t>
  </si>
  <si>
    <t>0.7/4.0/22.5</t>
  </si>
  <si>
    <t>Oyun FEDERAL CHARACTER</t>
  </si>
  <si>
    <t>770.4/41.2/131.7</t>
  </si>
  <si>
    <t>1.1/14.3</t>
  </si>
  <si>
    <t>1.1/15.4</t>
  </si>
  <si>
    <t>Oyun Tepatan Village off Oyun</t>
  </si>
  <si>
    <t>112.0/186.1/927.4/210.7</t>
  </si>
  <si>
    <t>0.6/6.5/19.1</t>
  </si>
  <si>
    <t>0.6/7.1/26.1</t>
  </si>
  <si>
    <t>Taiwo BABA KODO</t>
  </si>
  <si>
    <t>34.7/15.5/874.5/135.6</t>
  </si>
  <si>
    <t>0.8/2.9/18.2</t>
  </si>
  <si>
    <t>0.8/3.7/22.0</t>
  </si>
  <si>
    <t>Taiwo ILE ALATE NIGER ROAD</t>
  </si>
  <si>
    <t>17.6/23.1/78.5/40.2</t>
  </si>
  <si>
    <t>0.9/2.8/11.7</t>
  </si>
  <si>
    <t>0.9/3.7/15.5</t>
  </si>
  <si>
    <t>Taiwo Kwara State Stadium</t>
  </si>
  <si>
    <t>157.3/19.8/57.0</t>
  </si>
  <si>
    <t>8.0/19.4</t>
  </si>
  <si>
    <t>8.0/27.4</t>
  </si>
  <si>
    <t>Taiwo Magaji Okaka</t>
  </si>
  <si>
    <t>26.6/646.5/152.9/529.3</t>
  </si>
  <si>
    <t>2.0/17.9/36.2</t>
  </si>
  <si>
    <t>2.0/19.8/56.1</t>
  </si>
  <si>
    <t>Taiwo Methodist Church</t>
  </si>
  <si>
    <t>70.6/27.3/154.5</t>
  </si>
  <si>
    <t>0.7/9.3</t>
  </si>
  <si>
    <t>7.2/25.0</t>
  </si>
  <si>
    <t>Unity A-Division Ilorin</t>
  </si>
  <si>
    <t>395.2/34.7/297.9</t>
  </si>
  <si>
    <t>7.1/18</t>
  </si>
  <si>
    <t>7.1/25.1</t>
  </si>
  <si>
    <t>Unty Ikoyi community New Yidi</t>
  </si>
  <si>
    <t>86.2/20.0/737.1/943.7</t>
  </si>
  <si>
    <t>0.8/3.1/13.6</t>
  </si>
  <si>
    <t>0.8/3.8/17.4</t>
  </si>
  <si>
    <t>E TO C 118</t>
  </si>
  <si>
    <t>Agba Dam 90 Agba Dam Estate Road Gaa Akanbi</t>
  </si>
  <si>
    <t>499.9/11.6/152.4</t>
  </si>
  <si>
    <t>1.6/24.5</t>
  </si>
  <si>
    <t>1.6/26.1</t>
  </si>
  <si>
    <t>Agba Dam Cook Olodo House</t>
  </si>
  <si>
    <t>369.4/56.8/136.1/452.3</t>
  </si>
  <si>
    <t>1.3/5.7/53.21</t>
  </si>
  <si>
    <t>1.3/7.0/60.21</t>
  </si>
  <si>
    <t>Gaa Akanbi Alangua Akanbi compd</t>
  </si>
  <si>
    <t>157.1/36.2/391.9</t>
  </si>
  <si>
    <t>1.2/23.0</t>
  </si>
  <si>
    <t>1.2/24.2</t>
  </si>
  <si>
    <t>Gaa Akanbi Atolagbe House Gaa Akanbi</t>
  </si>
  <si>
    <t>233.4/72.8/706.5</t>
  </si>
  <si>
    <t>1.8/27.0</t>
  </si>
  <si>
    <t>1.8/28.7</t>
  </si>
  <si>
    <t>Gaa Akanbi FABAYO Odo Owa Road</t>
  </si>
  <si>
    <t>69.4/15.7/3375.6</t>
  </si>
  <si>
    <t>8.2/26</t>
  </si>
  <si>
    <t>8.2/34.2</t>
  </si>
  <si>
    <t>GRA Aderemi street, GRA Ilorin</t>
  </si>
  <si>
    <t>261.5/52.4/1649.5</t>
  </si>
  <si>
    <t>4.2/15.0</t>
  </si>
  <si>
    <t>4.2/19.2</t>
  </si>
  <si>
    <t>GRA ALTERNATIVE DISPUTE GRA</t>
  </si>
  <si>
    <t>205.0/56.1/307.4</t>
  </si>
  <si>
    <t>2.0/41.2</t>
  </si>
  <si>
    <t>2.0/43.2</t>
  </si>
  <si>
    <t>GRA Asa road, GRA ILORIN</t>
  </si>
  <si>
    <t>158.0/42.2/2504.7</t>
  </si>
  <si>
    <t>3.2/13.8</t>
  </si>
  <si>
    <t>3.2/17.0</t>
  </si>
  <si>
    <t>GRA Justice Garba Gov. House Ilorin</t>
  </si>
  <si>
    <t>125.6/63.0/191.5</t>
  </si>
  <si>
    <t>1.5/3.1/27.5</t>
  </si>
  <si>
    <t>1.5/4.6/32.1</t>
  </si>
  <si>
    <t>GRA Khady Orire, Ilorin Golf club</t>
  </si>
  <si>
    <t>56.6/135.1/718.1</t>
  </si>
  <si>
    <t>6.2/21.2</t>
  </si>
  <si>
    <t>6.2/17.4</t>
  </si>
  <si>
    <t>GRA Lafiagi road, GRA Ilorin</t>
  </si>
  <si>
    <t>152.6/64.9/187.9</t>
  </si>
  <si>
    <t>1.1/13.6</t>
  </si>
  <si>
    <t>1.1/14.6</t>
  </si>
  <si>
    <t>GRA MN TETE Water View</t>
  </si>
  <si>
    <t>294.5/216.7/518.5</t>
  </si>
  <si>
    <t>11.0/9.1</t>
  </si>
  <si>
    <t>11.0/10.1</t>
  </si>
  <si>
    <t>GRA Mr Femi 24, Onikanga GRA Ilorin</t>
  </si>
  <si>
    <t>77.5/8.6/48.7</t>
  </si>
  <si>
    <t>2.6/18.6</t>
  </si>
  <si>
    <t>2.6/21.2</t>
  </si>
  <si>
    <t>Micheal Imodu ITA AISA</t>
  </si>
  <si>
    <t>256.6/406.9/247.3/567.6</t>
  </si>
  <si>
    <t>1.0/6.0/19.5</t>
  </si>
  <si>
    <t>1.0/7.0/26.5</t>
  </si>
  <si>
    <t xml:space="preserve">Pipeline beside GAVEL off Pipeline </t>
  </si>
  <si>
    <t>327.9/42.9/1154.5</t>
  </si>
  <si>
    <t>2.1/21.2</t>
  </si>
  <si>
    <t>2.1/23.3</t>
  </si>
  <si>
    <t>Pipeline Dr Hussein, Ilorin</t>
  </si>
  <si>
    <t>185.6/77.9/135.8</t>
  </si>
  <si>
    <t>1.3/6.8</t>
  </si>
  <si>
    <t>1.3/8.1</t>
  </si>
  <si>
    <t>F TO C 134</t>
  </si>
  <si>
    <t>Saw Mill IBEDC COED Ilorin</t>
  </si>
  <si>
    <t>234.8/62.2/437.9</t>
  </si>
  <si>
    <t>2.6/22.4</t>
  </si>
  <si>
    <t>2.6/25.0</t>
  </si>
  <si>
    <t>Yidi 10A, Awilo Street Osere</t>
  </si>
  <si>
    <t>126.9/19.0/78.3</t>
  </si>
  <si>
    <t>1.8/5.0</t>
  </si>
  <si>
    <t>1.8/6.8</t>
  </si>
  <si>
    <t>Yidi 34, Prince Bisi Oyedeji Crescent</t>
  </si>
  <si>
    <t>85.8/19.4/1244.0</t>
  </si>
  <si>
    <t>0.8/31</t>
  </si>
  <si>
    <t>0.8/31.8</t>
  </si>
  <si>
    <t>Yidi Johson Ikoyi Comunity Busari College</t>
  </si>
  <si>
    <t>4</t>
  </si>
  <si>
    <t>184.4/107.8/897.5/987.3</t>
  </si>
  <si>
    <t>5.8/18.7/36.2</t>
  </si>
  <si>
    <t>5.8/24.5/60.7</t>
  </si>
  <si>
    <t>Yidi Pig Poultry close to Busari College</t>
  </si>
  <si>
    <t>175.5/36.3/549.3</t>
  </si>
  <si>
    <t>1.7/25.0</t>
  </si>
  <si>
    <t>1.7/26.7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</si>
</sst>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5">
    <numFmt numFmtId="164" formatCode="#,##0.0000"/>
    <numFmt numFmtId="165" formatCode="#,##0.000"/>
    <numFmt numFmtId="166" formatCode="#,##0.00000"/>
    <numFmt numFmtId="167" formatCode="#,##0.000000"/>
    <numFmt numFmtId="168" formatCode="#,##0.0"/>
  </numFmts>
  <fonts count="35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rgb="FF0070c0"/>
      <name val="Calibri"/>
      <family val="2"/>
    </font>
    <font>
      <b/>
      <sz val="10"/>
      <color rgb="FF7030a0"/>
      <name val="Calibri"/>
      <family val="2"/>
    </font>
    <font>
      <b/>
      <sz val="10"/>
      <color rgb="FF3333ff"/>
      <name val="Calibri"/>
      <family val="2"/>
    </font>
    <font>
      <b/>
      <sz val="10"/>
      <color rgb="FFff0000"/>
      <name val="Calibri"/>
      <family val="2"/>
    </font>
    <font>
      <b/>
      <sz val="10"/>
      <color rgb="FF333f50"/>
      <name val="Calibri"/>
      <family val="2"/>
    </font>
    <font>
      <b/>
      <sz val="12"/>
      <color rgb="FF000000"/>
      <name val="Calibri"/>
      <family val="2"/>
    </font>
    <font>
      <b/>
      <sz val="9"/>
      <color rgb="FFff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3333ff"/>
      <name val="Calibri"/>
      <family val="2"/>
    </font>
    <font>
      <sz val="11"/>
      <color rgb="FF000000"/>
      <name val="Calibri"/>
      <family val="2"/>
    </font>
    <font>
      <sz val="11"/>
      <color rgb="FF0070c0"/>
      <name val="Calibri"/>
      <family val="2"/>
    </font>
    <font>
      <sz val="11"/>
      <color rgb="FF7030a0"/>
      <name val="Calibri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</font>
    <font>
      <b/>
      <sz val="11"/>
      <color rgb="FF3333ff"/>
      <name val="Calibri"/>
      <family val="2"/>
    </font>
    <font>
      <sz val="11"/>
      <color rgb="FF3333ff"/>
      <name val="Calibri"/>
      <family val="2"/>
    </font>
    <font>
      <sz val="11"/>
      <color theme="1"/>
      <name val="Calibri"/>
      <family val="2"/>
    </font>
    <font>
      <sz val="10"/>
      <color rgb="FF0070c0"/>
      <name val="Calibri"/>
      <family val="2"/>
    </font>
    <font>
      <sz val="10"/>
      <color rgb="FF7030a0"/>
      <name val="Calibri"/>
      <family val="2"/>
    </font>
    <font>
      <sz val="10"/>
      <color theme="1"/>
      <name val="Calibri"/>
      <family val="2"/>
    </font>
    <font>
      <sz val="8"/>
      <color theme="1"/>
      <name val="Calibri"/>
      <family val="2"/>
    </font>
    <font>
      <sz val="8"/>
      <color rgb="FF000000"/>
      <name val="Calibri"/>
      <family val="2"/>
    </font>
    <font>
      <sz val="10"/>
      <color rgb="FFff0000"/>
      <name val="Calibri"/>
      <family val="2"/>
    </font>
    <font>
      <sz val="7"/>
      <color theme="1"/>
      <name val="Calibri"/>
      <family val="2"/>
    </font>
    <font>
      <sz val="9"/>
      <color theme="1"/>
      <name val="Calibri"/>
      <family val="2"/>
    </font>
    <font>
      <sz val="9"/>
      <color rgb="FF0070c0"/>
      <name val="Calibri"/>
      <family val="2"/>
    </font>
    <font>
      <sz val="9"/>
      <color rgb="FF7030a0"/>
      <name val="Calibri"/>
      <family val="2"/>
    </font>
    <font>
      <sz val="9"/>
      <color rgb="FF000000"/>
      <name val="Calibri"/>
      <family val="2"/>
    </font>
    <font>
      <sz val="10"/>
      <color rgb="FF0070c0"/>
      <name val="Arial"/>
      <family val="2"/>
    </font>
    <font>
      <sz val="10"/>
      <color rgb="FF7030a0"/>
      <name val="Arial"/>
      <family val="2"/>
    </font>
    <font>
      <sz val="12"/>
      <color rgb="FF0070c0"/>
      <name val="Calibri"/>
      <family val="2"/>
    </font>
    <font>
      <sz val="12"/>
      <color rgb="FF7030a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rgb="FF00b05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34">
    <xf xfId="0" numFmtId="0" borderId="0" fontId="0" fillId="0"/>
    <xf xfId="0" numFmtId="0" borderId="0" fontId="0" fillId="0" applyAlignment="1">
      <alignment wrapText="1"/>
    </xf>
    <xf xfId="0" numFmtId="3" applyNumberFormat="1" borderId="1" applyBorder="1" fontId="1" applyFont="1" fillId="0" applyAlignment="1">
      <alignment horizontal="left" wrapText="1"/>
    </xf>
    <xf xfId="0" numFmtId="0" borderId="1" applyBorder="1" fontId="1" applyFont="1" fillId="0" applyAlignment="1">
      <alignment horizontal="left" wrapText="1"/>
    </xf>
    <xf xfId="0" numFmtId="4" applyNumberFormat="1" borderId="1" applyBorder="1" fontId="2" applyFont="1" fillId="0" applyAlignment="1">
      <alignment horizontal="center" wrapText="1"/>
    </xf>
    <xf xfId="0" numFmtId="4" applyNumberFormat="1" borderId="1" applyBorder="1" fontId="3" applyFont="1" fillId="0" applyAlignment="1">
      <alignment horizontal="center" wrapText="1"/>
    </xf>
    <xf xfId="0" numFmtId="1" applyNumberFormat="1" borderId="1" applyBorder="1" fontId="1" applyFont="1" fillId="0" applyAlignment="1">
      <alignment horizontal="right" wrapText="1"/>
    </xf>
    <xf xfId="0" numFmtId="4" applyNumberFormat="1" borderId="1" applyBorder="1" fontId="4" applyFont="1" fillId="0" applyAlignment="1">
      <alignment horizontal="left" wrapText="1"/>
    </xf>
    <xf xfId="0" numFmtId="4" applyNumberFormat="1" borderId="1" applyBorder="1" fontId="1" applyFont="1" fillId="0" applyAlignment="1">
      <alignment horizontal="left" wrapText="1"/>
    </xf>
    <xf xfId="0" numFmtId="4" applyNumberFormat="1" borderId="1" applyBorder="1" fontId="5" applyFont="1" fillId="0" applyAlignment="1">
      <alignment horizontal="left" wrapText="1"/>
    </xf>
    <xf xfId="0" numFmtId="4" applyNumberFormat="1" borderId="1" applyBorder="1" fontId="6" applyFont="1" fillId="0" applyAlignment="1">
      <alignment horizontal="left" wrapText="1"/>
    </xf>
    <xf xfId="0" numFmtId="164" applyNumberFormat="1" borderId="1" applyBorder="1" fontId="1" applyFont="1" fillId="0" applyAlignment="1">
      <alignment horizontal="left" wrapText="1"/>
    </xf>
    <xf xfId="0" numFmtId="4" applyNumberFormat="1" borderId="1" applyBorder="1" fontId="7" applyFont="1" fillId="0" applyAlignment="1">
      <alignment horizontal="left" wrapText="1"/>
    </xf>
    <xf xfId="0" numFmtId="165" applyNumberFormat="1" borderId="1" applyBorder="1" fontId="1" applyFont="1" fillId="0" applyAlignment="1">
      <alignment horizontal="left" wrapText="1"/>
    </xf>
    <xf xfId="0" numFmtId="166" applyNumberFormat="1" borderId="1" applyBorder="1" fontId="1" applyFont="1" fillId="0" applyAlignment="1">
      <alignment horizontal="left" wrapText="1"/>
    </xf>
    <xf xfId="0" numFmtId="167" applyNumberFormat="1" borderId="1" applyBorder="1" fontId="8" applyFont="1" fillId="0" applyAlignment="1">
      <alignment horizontal="left" wrapText="1"/>
    </xf>
    <xf xfId="0" numFmtId="164" applyNumberFormat="1" borderId="1" applyBorder="1" fontId="9" applyFont="1" fillId="0" applyAlignment="1">
      <alignment horizontal="left" wrapText="1"/>
    </xf>
    <xf xfId="0" numFmtId="0" borderId="1" applyBorder="1" fontId="10" applyFont="1" fillId="0" applyAlignment="1">
      <alignment horizontal="left" wrapText="1"/>
    </xf>
    <xf xfId="0" numFmtId="4" applyNumberFormat="1" borderId="1" applyBorder="1" fontId="10" applyFont="1" fillId="0" applyAlignment="1">
      <alignment horizontal="left" wrapText="1"/>
    </xf>
    <xf xfId="0" numFmtId="4" applyNumberFormat="1" borderId="1" applyBorder="1" fontId="11" applyFont="1" fillId="0" applyAlignment="1">
      <alignment horizontal="left" wrapText="1"/>
    </xf>
    <xf xfId="0" numFmtId="3" applyNumberFormat="1" borderId="1" applyBorder="1" fontId="11" applyFont="1" fillId="0" applyAlignment="1">
      <alignment horizontal="left" wrapText="1"/>
    </xf>
    <xf xfId="0" numFmtId="3" applyNumberFormat="1" borderId="1" applyBorder="1" fontId="4" applyFont="1" fillId="0" applyAlignment="1">
      <alignment horizontal="left" wrapText="1"/>
    </xf>
    <xf xfId="0" numFmtId="3" applyNumberFormat="1" borderId="1" applyBorder="1" fontId="12" applyFont="1" fillId="0" applyAlignment="1">
      <alignment horizontal="left"/>
    </xf>
    <xf xfId="0" numFmtId="0" borderId="1" applyBorder="1" fontId="12" applyFont="1" fillId="0" applyAlignment="1">
      <alignment horizontal="justify" wrapText="1"/>
    </xf>
    <xf xfId="0" numFmtId="4" applyNumberFormat="1" borderId="1" applyBorder="1" fontId="13" applyFont="1" fillId="0" applyAlignment="1">
      <alignment horizontal="center"/>
    </xf>
    <xf xfId="0" numFmtId="4" applyNumberFormat="1" borderId="1" applyBorder="1" fontId="14" applyFont="1" fillId="0" applyAlignment="1">
      <alignment horizontal="center"/>
    </xf>
    <xf xfId="0" numFmtId="1" applyNumberFormat="1" borderId="1" applyBorder="1" fontId="12" applyFont="1" fillId="0" applyAlignment="1">
      <alignment horizontal="right" wrapText="1"/>
    </xf>
    <xf xfId="0" numFmtId="3" applyNumberFormat="1" borderId="1" applyBorder="1" fontId="12" applyFont="1" fillId="0" applyAlignment="1">
      <alignment horizontal="right" wrapText="1"/>
    </xf>
    <xf xfId="0" numFmtId="0" borderId="1" applyBorder="1" fontId="12" applyFont="1" fillId="0" applyAlignment="1">
      <alignment horizontal="left" wrapText="1"/>
    </xf>
    <xf xfId="0" numFmtId="4" applyNumberFormat="1" borderId="1" applyBorder="1" fontId="12" applyFont="1" fillId="0" applyAlignment="1">
      <alignment horizontal="right" wrapText="1"/>
    </xf>
    <xf xfId="0" numFmtId="4" applyNumberFormat="1" borderId="1" applyBorder="1" fontId="15" applyFont="1" fillId="0" applyAlignment="1">
      <alignment horizontal="right"/>
    </xf>
    <xf xfId="0" numFmtId="4" applyNumberFormat="1" borderId="1" applyBorder="1" fontId="12" applyFont="1" fillId="0" applyAlignment="1">
      <alignment horizontal="right"/>
    </xf>
    <xf xfId="0" numFmtId="165" applyNumberFormat="1" borderId="1" applyBorder="1" fontId="12" applyFont="1" fillId="0" applyAlignment="1">
      <alignment horizontal="right"/>
    </xf>
    <xf xfId="0" numFmtId="4" applyNumberFormat="1" borderId="1" applyBorder="1" fontId="12" applyFont="1" fillId="0" applyAlignment="1">
      <alignment horizontal="left"/>
    </xf>
    <xf xfId="0" numFmtId="164" applyNumberFormat="1" borderId="1" applyBorder="1" fontId="12" applyFont="1" fillId="0" applyAlignment="1">
      <alignment horizontal="right"/>
    </xf>
    <xf xfId="0" numFmtId="168" applyNumberFormat="1" borderId="1" applyBorder="1" fontId="12" applyFont="1" fillId="0" applyAlignment="1">
      <alignment horizontal="right"/>
    </xf>
    <xf xfId="0" numFmtId="166" applyNumberFormat="1" borderId="1" applyBorder="1" fontId="12" applyFont="1" fillId="0" applyAlignment="1">
      <alignment horizontal="right"/>
    </xf>
    <xf xfId="0" numFmtId="167" applyNumberFormat="1" borderId="1" applyBorder="1" fontId="16" applyFont="1" fillId="0" applyAlignment="1">
      <alignment horizontal="right"/>
    </xf>
    <xf xfId="0" numFmtId="4" applyNumberFormat="1" borderId="1" applyBorder="1" fontId="16" applyFont="1" fillId="0" applyAlignment="1">
      <alignment horizontal="right"/>
    </xf>
    <xf xfId="0" numFmtId="0" borderId="1" applyBorder="1" fontId="12" applyFont="1" fillId="0" applyAlignment="1">
      <alignment horizontal="left"/>
    </xf>
    <xf xfId="0" numFmtId="4" applyNumberFormat="1" borderId="1" applyBorder="1" fontId="17" applyFont="1" fillId="0" applyAlignment="1">
      <alignment horizontal="right"/>
    </xf>
    <xf xfId="0" numFmtId="4" applyNumberFormat="1" borderId="1" applyBorder="1" fontId="18" applyFont="1" fillId="0" applyAlignment="1">
      <alignment horizontal="right"/>
    </xf>
    <xf xfId="0" numFmtId="3" applyNumberFormat="1" borderId="1" applyBorder="1" fontId="12" applyFont="1" fillId="0" applyAlignment="1">
      <alignment horizontal="right"/>
    </xf>
    <xf xfId="0" numFmtId="0" borderId="1" applyBorder="1" fontId="19" applyFont="1" fillId="0" applyAlignment="1">
      <alignment horizontal="left" wrapText="1"/>
    </xf>
    <xf xfId="0" numFmtId="1" applyNumberFormat="1" borderId="1" applyBorder="1" fontId="19" applyFont="1" fillId="0" applyAlignment="1">
      <alignment horizontal="right" wrapText="1"/>
    </xf>
    <xf xfId="0" numFmtId="4" applyNumberFormat="1" borderId="1" applyBorder="1" fontId="12" applyFont="1" fillId="0" applyAlignment="1">
      <alignment horizontal="left" wrapText="1"/>
    </xf>
    <xf xfId="0" numFmtId="3" applyNumberFormat="1" borderId="1" applyBorder="1" fontId="18" applyFont="1" fillId="0" applyAlignment="1">
      <alignment horizontal="right"/>
    </xf>
    <xf xfId="0" numFmtId="3" applyNumberFormat="1" borderId="1" applyBorder="1" fontId="19" applyFont="1" fillId="0" applyAlignment="1">
      <alignment horizontal="right"/>
    </xf>
    <xf xfId="0" numFmtId="4" applyNumberFormat="1" borderId="1" applyBorder="1" fontId="13" applyFont="1" fillId="0" applyAlignment="1">
      <alignment horizontal="center" wrapText="1"/>
    </xf>
    <xf xfId="0" numFmtId="4" applyNumberFormat="1" borderId="1" applyBorder="1" fontId="14" applyFont="1" fillId="0" applyAlignment="1">
      <alignment horizontal="center" wrapText="1"/>
    </xf>
    <xf xfId="0" numFmtId="0" borderId="1" applyBorder="1" fontId="19" applyFont="1" fillId="0" applyAlignment="1">
      <alignment horizontal="left"/>
    </xf>
    <xf xfId="0" numFmtId="168" applyNumberFormat="1" borderId="1" applyBorder="1" fontId="19" applyFont="1" fillId="0" applyAlignment="1">
      <alignment horizontal="right"/>
    </xf>
    <xf xfId="0" numFmtId="0" borderId="1" applyBorder="1" fontId="19" applyFont="1" fillId="0" applyAlignment="1">
      <alignment horizontal="justify"/>
    </xf>
    <xf xfId="0" numFmtId="1" applyNumberFormat="1" borderId="1" applyBorder="1" fontId="19" applyFont="1" fillId="0" applyAlignment="1">
      <alignment horizontal="right"/>
    </xf>
    <xf xfId="0" numFmtId="3" applyNumberFormat="1" borderId="1" applyBorder="1" fontId="15" applyFont="1" fillId="0" applyAlignment="1">
      <alignment horizontal="right"/>
    </xf>
    <xf xfId="0" numFmtId="165" applyNumberFormat="1" borderId="2" applyBorder="1" fontId="12" applyFont="1" fillId="2" applyFill="1" applyAlignment="1">
      <alignment horizontal="right"/>
    </xf>
    <xf xfId="0" numFmtId="0" borderId="1" applyBorder="1" fontId="10" applyFont="1" fillId="0" applyAlignment="1">
      <alignment horizontal="justify" wrapText="1"/>
    </xf>
    <xf xfId="0" numFmtId="4" applyNumberFormat="1" borderId="1" applyBorder="1" fontId="20" applyFont="1" fillId="0" applyAlignment="1">
      <alignment horizontal="center"/>
    </xf>
    <xf xfId="0" numFmtId="4" applyNumberFormat="1" borderId="1" applyBorder="1" fontId="21" applyFont="1" fillId="0" applyAlignment="1">
      <alignment horizontal="center"/>
    </xf>
    <xf xfId="0" numFmtId="4" applyNumberFormat="1" borderId="1" applyBorder="1" fontId="10" applyFont="1" fillId="0" applyAlignment="1">
      <alignment horizontal="right" wrapText="1"/>
    </xf>
    <xf xfId="0" numFmtId="0" borderId="1" applyBorder="1" fontId="12" applyFont="1" fillId="0" applyAlignment="1">
      <alignment horizontal="left"/>
    </xf>
    <xf xfId="0" numFmtId="0" borderId="1" applyBorder="1" fontId="22" applyFont="1" fillId="0" applyAlignment="1">
      <alignment horizontal="justify"/>
    </xf>
    <xf xfId="0" numFmtId="4" applyNumberFormat="1" borderId="1" applyBorder="1" fontId="22" applyFont="1" fillId="0" applyAlignment="1">
      <alignment horizontal="right"/>
    </xf>
    <xf xfId="0" numFmtId="0" borderId="1" applyBorder="1" fontId="22" applyFont="1" fillId="0" applyAlignment="1">
      <alignment horizontal="left" wrapText="1"/>
    </xf>
    <xf xfId="0" numFmtId="4" applyNumberFormat="1" borderId="1" applyBorder="1" fontId="22" applyFont="1" fillId="0" applyAlignment="1">
      <alignment horizontal="right" wrapText="1"/>
    </xf>
    <xf xfId="0" numFmtId="0" borderId="1" applyBorder="1" fontId="23" applyFont="1" fillId="0" applyAlignment="1">
      <alignment horizontal="justify"/>
    </xf>
    <xf xfId="0" numFmtId="0" borderId="1" applyBorder="1" fontId="22" applyFont="1" fillId="0" applyAlignment="1">
      <alignment horizontal="left"/>
    </xf>
    <xf xfId="0" numFmtId="0" borderId="1" applyBorder="1" fontId="10" applyFont="1" fillId="0" applyAlignment="1">
      <alignment horizontal="left"/>
    </xf>
    <xf xfId="0" numFmtId="4" applyNumberFormat="1" borderId="1" applyBorder="1" fontId="10" applyFont="1" fillId="0" applyAlignment="1">
      <alignment horizontal="right"/>
    </xf>
    <xf xfId="0" numFmtId="4" applyNumberFormat="1" borderId="1" applyBorder="1" fontId="19" applyFont="1" fillId="0" applyAlignment="1">
      <alignment horizontal="right"/>
    </xf>
    <xf xfId="0" numFmtId="165" applyNumberFormat="1" borderId="1" applyBorder="1" fontId="19" applyFont="1" fillId="0" applyAlignment="1">
      <alignment horizontal="right"/>
    </xf>
    <xf xfId="0" numFmtId="4" applyNumberFormat="1" borderId="1" applyBorder="1" fontId="19" applyFont="1" fillId="0" applyAlignment="1">
      <alignment horizontal="left"/>
    </xf>
    <xf xfId="0" numFmtId="164" applyNumberFormat="1" borderId="1" applyBorder="1" fontId="19" applyFont="1" fillId="0" applyAlignment="1">
      <alignment horizontal="right"/>
    </xf>
    <xf xfId="0" numFmtId="0" borderId="1" applyBorder="1" fontId="24" applyFont="1" fillId="0" applyAlignment="1">
      <alignment horizontal="left"/>
    </xf>
    <xf xfId="0" numFmtId="0" borderId="1" applyBorder="1" fontId="25" applyFont="1" fillId="0" applyAlignment="1">
      <alignment horizontal="left" wrapText="1"/>
    </xf>
    <xf xfId="0" numFmtId="4" applyNumberFormat="1" borderId="1" applyBorder="1" fontId="25" applyFont="1" fillId="0" applyAlignment="1">
      <alignment horizontal="right" wrapText="1"/>
    </xf>
    <xf xfId="0" numFmtId="164" applyNumberFormat="1" borderId="2" applyBorder="1" fontId="19" applyFont="1" fillId="3" applyFill="1" applyAlignment="1">
      <alignment horizontal="right"/>
    </xf>
    <xf xfId="0" numFmtId="0" borderId="1" applyBorder="1" fontId="26" applyFont="1" fillId="0" applyAlignment="1">
      <alignment horizontal="justify"/>
    </xf>
    <xf xfId="0" numFmtId="0" borderId="1" applyBorder="1" fontId="27" applyFont="1" fillId="0" applyAlignment="1">
      <alignment horizontal="left" wrapText="1"/>
    </xf>
    <xf xfId="0" numFmtId="4" applyNumberFormat="1" borderId="1" applyBorder="1" fontId="28" applyFont="1" fillId="0" applyAlignment="1">
      <alignment horizontal="center"/>
    </xf>
    <xf xfId="0" numFmtId="4" applyNumberFormat="1" borderId="1" applyBorder="1" fontId="29" applyFont="1" fillId="0" applyAlignment="1">
      <alignment horizontal="center"/>
    </xf>
    <xf xfId="0" numFmtId="1" applyNumberFormat="1" borderId="1" applyBorder="1" fontId="27" applyFont="1" fillId="0" applyAlignment="1">
      <alignment horizontal="right" wrapText="1"/>
    </xf>
    <xf xfId="0" numFmtId="1" applyNumberFormat="1" borderId="1" applyBorder="1" fontId="12" applyFont="1" fillId="0" applyAlignment="1">
      <alignment horizontal="center"/>
    </xf>
    <xf xfId="0" numFmtId="0" borderId="1" applyBorder="1" fontId="30" applyFont="1" fillId="0" applyAlignment="1">
      <alignment horizontal="left" wrapText="1"/>
    </xf>
    <xf xfId="0" numFmtId="1" applyNumberFormat="1" borderId="1" applyBorder="1" fontId="30" applyFont="1" fillId="0" applyAlignment="1">
      <alignment horizontal="right" wrapText="1"/>
    </xf>
    <xf xfId="0" numFmtId="0" borderId="1" applyBorder="1" fontId="27" applyFont="1" fillId="0" applyAlignment="1">
      <alignment horizontal="justify"/>
    </xf>
    <xf xfId="0" numFmtId="168" applyNumberFormat="1" borderId="1" applyBorder="1" fontId="27" applyFont="1" fillId="0" applyAlignment="1">
      <alignment horizontal="right"/>
    </xf>
    <xf xfId="0" numFmtId="0" borderId="1" applyBorder="1" fontId="30" applyFont="1" fillId="0" applyAlignment="1">
      <alignment horizontal="justify" wrapText="1"/>
    </xf>
    <xf xfId="0" numFmtId="164" applyNumberFormat="1" borderId="2" applyBorder="1" fontId="12" applyFont="1" fillId="2" applyFill="1" applyAlignment="1">
      <alignment horizontal="right"/>
    </xf>
    <xf xfId="0" numFmtId="3" applyNumberFormat="1" borderId="1" applyBorder="1" fontId="29" applyFont="1" fillId="0" applyAlignment="1">
      <alignment horizontal="center"/>
    </xf>
    <xf xfId="0" numFmtId="1" applyNumberFormat="1" borderId="1" applyBorder="1" fontId="27" applyFont="1" fillId="0" applyAlignment="1">
      <alignment horizontal="right"/>
    </xf>
    <xf xfId="0" numFmtId="168" applyNumberFormat="1" borderId="2" applyBorder="1" fontId="12" applyFont="1" fillId="2" applyFill="1" applyAlignment="1">
      <alignment horizontal="right"/>
    </xf>
    <xf xfId="0" numFmtId="4" applyNumberFormat="1" borderId="2" applyBorder="1" fontId="12" applyFont="1" fillId="2" applyFill="1" applyAlignment="1">
      <alignment horizontal="right"/>
    </xf>
    <xf xfId="0" numFmtId="164" applyNumberFormat="1" borderId="2" applyBorder="1" fontId="12" applyFont="1" fillId="3" applyFill="1" applyAlignment="1">
      <alignment horizontal="right"/>
    </xf>
    <xf xfId="0" numFmtId="166" applyNumberFormat="1" borderId="2" applyBorder="1" fontId="12" applyFont="1" fillId="3" applyFill="1" applyAlignment="1">
      <alignment horizontal="right"/>
    </xf>
    <xf xfId="0" numFmtId="0" borderId="1" applyBorder="1" fontId="30" applyFont="1" fillId="0" applyAlignment="1">
      <alignment horizontal="left"/>
    </xf>
    <xf xfId="0" numFmtId="3" applyNumberFormat="1" borderId="1" applyBorder="1" fontId="30" applyFont="1" fillId="0" applyAlignment="1">
      <alignment horizontal="right"/>
    </xf>
    <xf xfId="0" numFmtId="1" applyNumberFormat="1" borderId="1" applyBorder="1" fontId="30" applyFont="1" fillId="0" applyAlignment="1">
      <alignment horizontal="center"/>
    </xf>
    <xf xfId="0" numFmtId="4" applyNumberFormat="1" borderId="1" applyBorder="1" fontId="31" applyFont="1" fillId="0" applyAlignment="1">
      <alignment horizontal="center"/>
    </xf>
    <xf xfId="0" numFmtId="4" applyNumberFormat="1" borderId="1" applyBorder="1" fontId="32" applyFont="1" fillId="0" applyAlignment="1">
      <alignment horizontal="center"/>
    </xf>
    <xf xfId="0" numFmtId="1" applyNumberFormat="1" borderId="1" applyBorder="1" fontId="16" applyFont="1" fillId="0" applyAlignment="1">
      <alignment horizontal="center"/>
    </xf>
    <xf xfId="0" numFmtId="0" borderId="1" applyBorder="1" fontId="16" applyFont="1" fillId="0" applyAlignment="1">
      <alignment horizontal="left"/>
    </xf>
    <xf xfId="0" numFmtId="4" applyNumberFormat="1" borderId="1" applyBorder="1" fontId="16" applyFont="1" fillId="0" applyAlignment="1">
      <alignment horizontal="left"/>
    </xf>
    <xf xfId="0" numFmtId="1" applyNumberFormat="1" borderId="1" applyBorder="1" fontId="12" applyFont="1" fillId="0" applyAlignment="1">
      <alignment horizontal="center" wrapText="1"/>
    </xf>
    <xf xfId="0" numFmtId="0" borderId="1" applyBorder="1" fontId="12" applyFont="1" fillId="0" applyAlignment="1">
      <alignment horizontal="right" wrapText="1"/>
    </xf>
    <xf xfId="0" numFmtId="1" applyNumberFormat="1" borderId="1" applyBorder="1" fontId="19" applyFont="1" fillId="0" applyAlignment="1">
      <alignment horizontal="center" wrapText="1"/>
    </xf>
    <xf xfId="0" numFmtId="4" applyNumberFormat="1" borderId="1" applyBorder="1" fontId="33" applyFont="1" fillId="0" applyAlignment="1">
      <alignment horizontal="center"/>
    </xf>
    <xf xfId="0" numFmtId="4" applyNumberFormat="1" borderId="1" applyBorder="1" fontId="34" applyFont="1" fillId="0" applyAlignment="1">
      <alignment horizontal="center"/>
    </xf>
    <xf xfId="0" numFmtId="1" applyNumberFormat="1" borderId="1" applyBorder="1" fontId="12" applyFont="1" fillId="0" applyAlignment="1">
      <alignment horizontal="right"/>
    </xf>
    <xf xfId="0" numFmtId="4" applyNumberFormat="1" borderId="1" applyBorder="1" fontId="19" applyFont="1" fillId="0" applyAlignment="1">
      <alignment horizontal="right" wrapText="1"/>
    </xf>
    <xf xfId="0" numFmtId="1" applyNumberFormat="1" borderId="1" applyBorder="1" fontId="19" applyFont="1" fillId="0" applyAlignment="1">
      <alignment horizontal="center"/>
    </xf>
    <xf xfId="0" numFmtId="168" applyNumberFormat="1" borderId="2" applyBorder="1" fontId="19" applyFont="1" fillId="3" applyFill="1" applyAlignment="1">
      <alignment horizontal="right"/>
    </xf>
    <xf xfId="0" numFmtId="166" applyNumberFormat="1" borderId="2" applyBorder="1" fontId="12" applyFont="1" fillId="2" applyFill="1" applyAlignment="1">
      <alignment horizontal="right"/>
    </xf>
    <xf xfId="0" numFmtId="4" applyNumberFormat="1" borderId="2" applyBorder="1" fontId="12" applyFont="1" fillId="3" applyFill="1" applyAlignment="1">
      <alignment horizontal="right"/>
    </xf>
    <xf xfId="0" numFmtId="3" applyNumberFormat="1" borderId="1" applyBorder="1" fontId="13" applyFont="1" fillId="0" applyAlignment="1">
      <alignment horizontal="center"/>
    </xf>
    <xf xfId="0" numFmtId="4" applyNumberFormat="1" borderId="1" applyBorder="1" fontId="18" applyFont="1" fillId="0" applyAlignment="1">
      <alignment horizontal="left"/>
    </xf>
    <xf xfId="0" numFmtId="0" borderId="1" applyBorder="1" fontId="19" applyFont="1" fillId="0" applyAlignment="1">
      <alignment horizontal="justify" wrapText="1"/>
    </xf>
    <xf xfId="0" numFmtId="165" applyNumberFormat="1" borderId="2" applyBorder="1" fontId="12" applyFont="1" fillId="3" applyFill="1" applyAlignment="1">
      <alignment horizontal="right"/>
    </xf>
    <xf xfId="0" numFmtId="4" applyNumberFormat="1" borderId="1" applyBorder="1" fontId="20" applyFont="1" fillId="0" applyAlignment="1">
      <alignment horizontal="right"/>
    </xf>
    <xf xfId="0" numFmtId="4" applyNumberFormat="1" borderId="1" applyBorder="1" fontId="21" applyFont="1" fillId="0" applyAlignment="1">
      <alignment horizontal="right"/>
    </xf>
    <xf xfId="0" numFmtId="3" applyNumberFormat="1" borderId="1" applyBorder="1" fontId="19" applyFont="1" fillId="0" applyAlignment="1">
      <alignment horizontal="right" wrapText="1"/>
    </xf>
    <xf xfId="0" numFmtId="168" applyNumberFormat="1" borderId="1" applyBorder="1" fontId="16" applyFont="1" fillId="0" applyAlignment="1">
      <alignment horizontal="right"/>
    </xf>
    <xf xfId="0" numFmtId="3" applyNumberFormat="1" borderId="1" applyBorder="1" fontId="16" applyFont="1" fillId="0" applyAlignment="1">
      <alignment horizontal="right"/>
    </xf>
    <xf xfId="0" numFmtId="49" applyNumberFormat="1" borderId="1" applyBorder="1" fontId="19" applyFont="1" fillId="0" applyAlignment="1">
      <alignment horizontal="right" wrapText="1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1" applyNumberFormat="1" borderId="0" fontId="0" fillId="0" applyAlignment="1">
      <alignment horizontal="right"/>
    </xf>
    <xf xfId="0" numFmtId="0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164" applyNumberFormat="1" borderId="0" fontId="0" fillId="0" applyAlignment="1">
      <alignment horizontal="right"/>
    </xf>
    <xf xfId="0" numFmtId="165" applyNumberFormat="1" borderId="0" fontId="0" fillId="0" applyAlignment="1">
      <alignment horizontal="right"/>
    </xf>
    <xf xfId="0" numFmtId="166" applyNumberFormat="1" borderId="0" fontId="0" fillId="0" applyAlignment="1">
      <alignment horizontal="right"/>
    </xf>
    <xf xfId="0" numFmtId="167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X139"/>
  <sheetViews>
    <sheetView workbookViewId="0" tabSelected="1"/>
  </sheetViews>
  <sheetFormatPr defaultRowHeight="15" x14ac:dyDescent="0.25"/>
  <cols>
    <col min="1" max="1" style="124" width="12.43357142857143" customWidth="1" bestFit="1"/>
    <col min="2" max="2" style="125" width="12.43357142857143" customWidth="1" bestFit="1"/>
    <col min="3" max="3" style="126" width="12.43357142857143" customWidth="1" bestFit="1"/>
    <col min="4" max="4" style="126" width="12.43357142857143" customWidth="1" bestFit="1"/>
    <col min="5" max="5" style="127" width="12.43357142857143" customWidth="1" bestFit="1"/>
    <col min="6" max="6" style="124" width="12.43357142857143" customWidth="1" bestFit="1"/>
    <col min="7" max="7" style="128" width="12.43357142857143" customWidth="1" bestFit="1"/>
    <col min="8" max="8" style="125" width="12.43357142857143" customWidth="1" bestFit="1"/>
    <col min="9" max="9" style="126" width="12.43357142857143" customWidth="1" bestFit="1"/>
    <col min="10" max="10" style="126" width="12.43357142857143" customWidth="1" bestFit="1"/>
    <col min="11" max="11" style="125" width="12.43357142857143" customWidth="1" bestFit="1"/>
    <col min="12" max="12" style="125" width="12.43357142857143" customWidth="1" bestFit="1"/>
    <col min="13" max="13" style="126" width="12.43357142857143" customWidth="1" bestFit="1"/>
    <col min="14" max="14" style="126" width="12.43357142857143" customWidth="1" bestFit="1"/>
    <col min="15" max="15" style="124" width="12.43357142857143" customWidth="1" bestFit="1"/>
    <col min="16" max="16" style="129" width="12.43357142857143" customWidth="1" bestFit="1"/>
    <col min="17" max="17" style="126" width="12.43357142857143" customWidth="1" bestFit="1"/>
    <col min="18" max="18" style="126" width="12.43357142857143" customWidth="1" bestFit="1"/>
    <col min="19" max="19" style="124" width="12.43357142857143" customWidth="1" bestFit="1"/>
    <col min="20" max="20" style="126" width="12.43357142857143" customWidth="1" bestFit="1"/>
    <col min="21" max="21" style="126" width="12.43357142857143" customWidth="1" bestFit="1"/>
    <col min="22" max="22" style="126" width="12.43357142857143" customWidth="1" bestFit="1"/>
    <col min="23" max="23" style="129" width="12.43357142857143" customWidth="1" bestFit="1"/>
    <col min="24" max="24" style="129" width="12.43357142857143" customWidth="1" bestFit="1"/>
    <col min="25" max="25" style="129" width="12.43357142857143" customWidth="1" bestFit="1"/>
    <col min="26" max="26" style="126" width="12.43357142857143" customWidth="1" bestFit="1"/>
    <col min="27" max="27" style="126" width="12.43357142857143" customWidth="1" bestFit="1"/>
    <col min="28" max="28" style="126" width="12.43357142857143" customWidth="1" bestFit="1"/>
    <col min="29" max="29" style="130" width="12.43357142857143" customWidth="1" bestFit="1"/>
    <col min="30" max="30" style="126" width="12.43357142857143" customWidth="1" bestFit="1"/>
    <col min="31" max="31" style="126" width="12.43357142857143" customWidth="1" bestFit="1"/>
    <col min="32" max="32" style="126" width="12.43357142857143" customWidth="1" bestFit="1"/>
    <col min="33" max="33" style="126" width="12.43357142857143" customWidth="1" bestFit="1"/>
    <col min="34" max="34" style="131" width="12.43357142857143" customWidth="1" bestFit="1"/>
    <col min="35" max="35" style="130" width="12.43357142857143" customWidth="1" bestFit="1"/>
    <col min="36" max="36" style="130" width="12.43357142857143" customWidth="1" bestFit="1"/>
    <col min="37" max="37" style="132" width="12.43357142857143" customWidth="1" bestFit="1"/>
    <col min="38" max="38" style="131" width="12.43357142857143" customWidth="1" bestFit="1"/>
    <col min="39" max="39" style="126" width="12.43357142857143" customWidth="1" bestFit="1"/>
    <col min="40" max="40" style="133" width="12.43357142857143" customWidth="1" bestFit="1"/>
    <col min="41" max="41" style="126" width="12.43357142857143" customWidth="1" bestFit="1"/>
    <col min="42" max="42" style="130" width="12.43357142857143" customWidth="1" bestFit="1"/>
    <col min="43" max="43" style="125" width="12.43357142857143" customWidth="1" bestFit="1"/>
    <col min="44" max="44" style="126" width="12.43357142857143" customWidth="1" bestFit="1"/>
    <col min="45" max="45" style="126" width="12.43357142857143" customWidth="1" bestFit="1"/>
    <col min="46" max="46" style="126" width="12.43357142857143" customWidth="1" bestFit="1"/>
    <col min="47" max="47" style="126" width="12.43357142857143" customWidth="1" bestFit="1"/>
    <col min="48" max="48" style="124" width="12.43357142857143" customWidth="1" bestFit="1"/>
    <col min="49" max="49" style="126" width="12.43357142857143" customWidth="1" bestFit="1"/>
    <col min="50" max="50" style="124" width="12.43357142857143" customWidth="1" bestFit="1"/>
  </cols>
  <sheetData>
    <row x14ac:dyDescent="0.25" r="1" customHeight="1" ht="62.25" customFormat="1" s="1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2" t="s">
        <v>5</v>
      </c>
      <c r="G1" s="3" t="s">
        <v>6</v>
      </c>
      <c r="H1" s="3" t="s">
        <v>7</v>
      </c>
      <c r="I1" s="7" t="s">
        <v>8</v>
      </c>
      <c r="J1" s="7" t="s">
        <v>9</v>
      </c>
      <c r="K1" s="3" t="s">
        <v>10</v>
      </c>
      <c r="L1" s="3" t="s">
        <v>11</v>
      </c>
      <c r="M1" s="8" t="s">
        <v>12</v>
      </c>
      <c r="N1" s="8" t="s">
        <v>13</v>
      </c>
      <c r="O1" s="2" t="s">
        <v>14</v>
      </c>
      <c r="P1" s="8" t="s">
        <v>15</v>
      </c>
      <c r="Q1" s="8" t="s">
        <v>16</v>
      </c>
      <c r="R1" s="8" t="s">
        <v>17</v>
      </c>
      <c r="S1" s="2" t="s">
        <v>18</v>
      </c>
      <c r="T1" s="9" t="s">
        <v>19</v>
      </c>
      <c r="U1" s="10" t="s">
        <v>20</v>
      </c>
      <c r="V1" s="10" t="s">
        <v>21</v>
      </c>
      <c r="W1" s="9" t="s">
        <v>22</v>
      </c>
      <c r="X1" s="10" t="s">
        <v>23</v>
      </c>
      <c r="Y1" s="10" t="s">
        <v>24</v>
      </c>
      <c r="Z1" s="8" t="s">
        <v>25</v>
      </c>
      <c r="AA1" s="8" t="s">
        <v>26</v>
      </c>
      <c r="AB1" s="8" t="s">
        <v>27</v>
      </c>
      <c r="AC1" s="11" t="s">
        <v>28</v>
      </c>
      <c r="AD1" s="8" t="s">
        <v>29</v>
      </c>
      <c r="AE1" s="8" t="s">
        <v>30</v>
      </c>
      <c r="AF1" s="8" t="s">
        <v>31</v>
      </c>
      <c r="AG1" s="12" t="s">
        <v>32</v>
      </c>
      <c r="AH1" s="13" t="s">
        <v>33</v>
      </c>
      <c r="AI1" s="11" t="s">
        <v>34</v>
      </c>
      <c r="AJ1" s="11" t="s">
        <v>35</v>
      </c>
      <c r="AK1" s="14" t="s">
        <v>36</v>
      </c>
      <c r="AL1" s="13" t="s">
        <v>37</v>
      </c>
      <c r="AM1" s="8" t="s">
        <v>38</v>
      </c>
      <c r="AN1" s="15" t="s">
        <v>39</v>
      </c>
      <c r="AO1" s="9" t="s">
        <v>40</v>
      </c>
      <c r="AP1" s="16" t="s">
        <v>41</v>
      </c>
      <c r="AQ1" s="17" t="s">
        <v>42</v>
      </c>
      <c r="AR1" s="18" t="s">
        <v>43</v>
      </c>
      <c r="AS1" s="7" t="s">
        <v>44</v>
      </c>
      <c r="AT1" s="19" t="s">
        <v>45</v>
      </c>
      <c r="AU1" s="19" t="s">
        <v>46</v>
      </c>
      <c r="AV1" s="20" t="s">
        <v>47</v>
      </c>
      <c r="AW1" s="19" t="s">
        <v>48</v>
      </c>
      <c r="AX1" s="21" t="s">
        <v>49</v>
      </c>
    </row>
    <row x14ac:dyDescent="0.25" r="2" customHeight="1" ht="31.5">
      <c r="A2" s="22" t="s">
        <v>50</v>
      </c>
      <c r="B2" s="23" t="s">
        <v>51</v>
      </c>
      <c r="C2" s="24">
        <v>35.6</v>
      </c>
      <c r="D2" s="25">
        <v>28.18</v>
      </c>
      <c r="E2" s="26">
        <v>342</v>
      </c>
      <c r="F2" s="27">
        <v>4</v>
      </c>
      <c r="G2" s="28" t="s">
        <v>52</v>
      </c>
      <c r="H2" s="28" t="s">
        <v>53</v>
      </c>
      <c r="I2" s="27">
        <v>823</v>
      </c>
      <c r="J2" s="29">
        <v>162.6</v>
      </c>
      <c r="K2" s="28" t="s">
        <v>54</v>
      </c>
      <c r="L2" s="28" t="s">
        <v>55</v>
      </c>
      <c r="M2" s="29">
        <v>162.6</v>
      </c>
      <c r="N2" s="30">
        <v>0.8</v>
      </c>
      <c r="O2" s="29">
        <v>3.5</v>
      </c>
      <c r="P2" s="31">
        <v>18.8</v>
      </c>
      <c r="Q2" s="31">
        <f>N2+O2</f>
      </c>
      <c r="R2" s="31">
        <f>N2+O2+P2</f>
      </c>
      <c r="S2" s="31">
        <f>O2+P2</f>
      </c>
      <c r="T2" s="31">
        <f>N2+O2</f>
      </c>
      <c r="U2" s="29">
        <v>162.6</v>
      </c>
      <c r="V2" s="32">
        <f>LOG10(U2)</f>
      </c>
      <c r="W2" s="33"/>
      <c r="X2" s="31">
        <v>162.6</v>
      </c>
      <c r="Y2" s="29">
        <f>LOG10(X2)</f>
      </c>
      <c r="Z2" s="29">
        <v>304.1</v>
      </c>
      <c r="AA2" s="29">
        <v>162.6</v>
      </c>
      <c r="AB2" s="29">
        <v>823.3</v>
      </c>
      <c r="AC2" s="34">
        <f>((N2/Z2)+(O2/AA2)+(P2/AB2))</f>
      </c>
      <c r="AD2" s="35">
        <f>((N2*Z2)+(O2*AA2)+(P2*AB2))</f>
      </c>
      <c r="AE2" s="31">
        <f>(AD2/SUM(N2:P2))</f>
      </c>
      <c r="AF2" s="31">
        <v>96.47</v>
      </c>
      <c r="AG2" s="31">
        <f>10^4/AF2</f>
      </c>
      <c r="AH2" s="32">
        <f>1.717*(1+(0.0011*AG2))^-1</f>
      </c>
      <c r="AI2" s="34">
        <f>1/AH2</f>
      </c>
      <c r="AJ2" s="34">
        <f>SQRT(AH2/2.8)</f>
      </c>
      <c r="AK2" s="36">
        <f>(((1000*10)/(0.0014)*(AJ2^2/180)*(AJ2^3/(1-AJ2)^2)))/(60*60*24)</f>
      </c>
      <c r="AL2" s="32">
        <f>AK2*S2</f>
      </c>
      <c r="AM2" s="31">
        <f>119.7875*AJ2*S2*O2</f>
      </c>
      <c r="AN2" s="37">
        <f>S2*(3*10^-6)</f>
      </c>
      <c r="AO2" s="38">
        <f>AM2*AN2*1000000</f>
      </c>
      <c r="AP2" s="34">
        <f>(AG2/U2)^0.5*(1-(U2/Z2))^0.5</f>
      </c>
      <c r="AQ2" s="39">
        <f>IF(AC2:AC139&lt;0.1,"POOR",IF(AC2:AC139&lt;=0.19,"WEAK",IF(AC2:AC139&lt;=0.69,"MODERATE",IF(AC2:AC139&gt;=0.698,"GOOD"))))</f>
      </c>
      <c r="AR2" s="31">
        <f>((AV2:AV139)*0.07)+(AV2:AV139)</f>
      </c>
      <c r="AS2" s="40">
        <f>(AR2:AR139)*15*0.08</f>
      </c>
      <c r="AT2" s="41">
        <v>0.544645098985581</v>
      </c>
      <c r="AU2" s="41">
        <v>1.55016978167569</v>
      </c>
      <c r="AV2" s="41">
        <v>22.3</v>
      </c>
      <c r="AW2" s="41">
        <f>(J2:J139)/(I2:I139)</f>
      </c>
      <c r="AX2" s="31">
        <f>(AS2:AS139)*1000</f>
      </c>
    </row>
    <row x14ac:dyDescent="0.25" r="3" customHeight="1" ht="31.5">
      <c r="A3" s="42">
        <v>2</v>
      </c>
      <c r="B3" s="43" t="s">
        <v>56</v>
      </c>
      <c r="C3" s="24">
        <v>35.85</v>
      </c>
      <c r="D3" s="25">
        <v>29.11</v>
      </c>
      <c r="E3" s="44">
        <v>403</v>
      </c>
      <c r="F3" s="27">
        <v>3</v>
      </c>
      <c r="G3" s="28" t="s">
        <v>57</v>
      </c>
      <c r="H3" s="28" t="s">
        <v>58</v>
      </c>
      <c r="I3" s="27">
        <v>243</v>
      </c>
      <c r="J3" s="29">
        <v>25.2</v>
      </c>
      <c r="K3" s="28" t="s">
        <v>59</v>
      </c>
      <c r="L3" s="28" t="s">
        <v>60</v>
      </c>
      <c r="M3" s="29">
        <v>125.2</v>
      </c>
      <c r="N3" s="30">
        <v>12.6</v>
      </c>
      <c r="O3" s="27">
        <v>25</v>
      </c>
      <c r="P3" s="45"/>
      <c r="Q3" s="31">
        <f>(L3:L140)*1000</f>
      </c>
      <c r="R3" s="31">
        <f>N3+O3+P3</f>
      </c>
      <c r="S3" s="31">
        <f>O3+P3</f>
      </c>
      <c r="T3" s="31">
        <f>N3+O3</f>
      </c>
      <c r="U3" s="29">
        <v>125.2</v>
      </c>
      <c r="V3" s="32">
        <f>G11(U3)</f>
      </c>
      <c r="W3" s="33"/>
      <c r="X3" s="33"/>
      <c r="Y3" s="29"/>
      <c r="Z3" s="27">
        <v>243</v>
      </c>
      <c r="AA3" s="29">
        <v>25.2</v>
      </c>
      <c r="AB3" s="29">
        <v>3547.6</v>
      </c>
      <c r="AC3" s="34">
        <f>((N3/Z3)+(O3/AA3)+(P3/AB3))</f>
      </c>
      <c r="AD3" s="35">
        <f>((N3*Z3)+(O3*AA3)+(P3*AB3))</f>
      </c>
      <c r="AE3" s="31">
        <f>(AD3/SUM(N3:P3))</f>
      </c>
      <c r="AF3" s="31">
        <v>163.214</v>
      </c>
      <c r="AG3" s="31">
        <f>10^4/AF3</f>
      </c>
      <c r="AH3" s="32">
        <f>1.717*(1+(0.0011*AG3))^-1</f>
      </c>
      <c r="AI3" s="34">
        <f>1/AH3</f>
      </c>
      <c r="AJ3" s="34">
        <f>SQRT(AH3/2.8)</f>
      </c>
      <c r="AK3" s="36">
        <f>(((1000*10)/(0.0014)*(AJ3^2/180)*(AJ3^3/(1-AJ3)^2)))/(60*60*24)</f>
      </c>
      <c r="AL3" s="32">
        <f>AK3*S3</f>
      </c>
      <c r="AM3" s="31">
        <f>119.7875*AJ3*S3*O3</f>
      </c>
      <c r="AN3" s="37">
        <f>S3*(3*10^-6)</f>
      </c>
      <c r="AO3" s="38">
        <f>AM3*AN3*1000000</f>
      </c>
      <c r="AP3" s="34">
        <f>(AG3/U3)^0.5*(1-(U3/Z3))^0.5</f>
      </c>
      <c r="AQ3" s="39">
        <f>IF(AC3:AC140&lt;0.1,"POOR",IF(AC3:AC140&lt;=0.19,"WEAK",IF(AC3:AC140&lt;=0.69,"MODERATE",IF(AC3:AC140&gt;=0.698,"GOOD"))))</f>
      </c>
      <c r="AR3" s="31">
        <v>26.75</v>
      </c>
      <c r="AS3" s="40">
        <v>32.1</v>
      </c>
      <c r="AT3" s="41">
        <v>0.487066925659782</v>
      </c>
      <c r="AU3" s="41">
        <v>1.96114331561278</v>
      </c>
      <c r="AV3" s="46">
        <v>25</v>
      </c>
      <c r="AW3" s="41">
        <v>0.103703703703704</v>
      </c>
      <c r="AX3" s="42">
        <v>32100</v>
      </c>
    </row>
    <row x14ac:dyDescent="0.25" r="4" customHeight="1" ht="57">
      <c r="A4" s="47">
        <v>3</v>
      </c>
      <c r="B4" s="28" t="s">
        <v>61</v>
      </c>
      <c r="C4" s="24">
        <v>35.28</v>
      </c>
      <c r="D4" s="25">
        <v>29.29</v>
      </c>
      <c r="E4" s="26">
        <v>350</v>
      </c>
      <c r="F4" s="27">
        <v>3</v>
      </c>
      <c r="G4" s="28" t="s">
        <v>57</v>
      </c>
      <c r="H4" s="28" t="s">
        <v>62</v>
      </c>
      <c r="I4" s="27">
        <v>960</v>
      </c>
      <c r="J4" s="27">
        <v>319</v>
      </c>
      <c r="K4" s="28" t="s">
        <v>63</v>
      </c>
      <c r="L4" s="28" t="s">
        <v>64</v>
      </c>
      <c r="M4" s="29">
        <v>319</v>
      </c>
      <c r="N4" s="30">
        <v>1.3</v>
      </c>
      <c r="O4" s="29">
        <v>12.7</v>
      </c>
      <c r="P4" s="33"/>
      <c r="Q4" s="31">
        <f>(L4:L141)*1000</f>
      </c>
      <c r="R4" s="31">
        <f>N4+O4+P4</f>
      </c>
      <c r="S4" s="31">
        <f>O4+P4</f>
      </c>
      <c r="T4" s="31">
        <f>N4+O4</f>
      </c>
      <c r="U4" s="29">
        <v>319</v>
      </c>
      <c r="V4" s="32">
        <f>G12(U4)</f>
      </c>
      <c r="W4" s="33"/>
      <c r="X4" s="33"/>
      <c r="Y4" s="29"/>
      <c r="Z4" s="29">
        <v>960.8</v>
      </c>
      <c r="AA4" s="27">
        <v>319</v>
      </c>
      <c r="AB4" s="29">
        <v>482.2</v>
      </c>
      <c r="AC4" s="34">
        <f>((N4/Z4)+(O4/AA4)+(P4/AB4))</f>
      </c>
      <c r="AD4" s="35">
        <f>((N4*Z4)+(O4*AA4)+(P4*AB4))</f>
      </c>
      <c r="AE4" s="31">
        <f>(AD4/SUM(N4:P4))</f>
      </c>
      <c r="AF4" s="31">
        <v>124.21</v>
      </c>
      <c r="AG4" s="31">
        <f>10^4/AF4</f>
      </c>
      <c r="AH4" s="32">
        <f>1.717*(1+(0.0011*AG4))^-1</f>
      </c>
      <c r="AI4" s="34">
        <f>1/AH4</f>
      </c>
      <c r="AJ4" s="34">
        <f>SQRT(AH4/2.8)</f>
      </c>
      <c r="AK4" s="36">
        <f>(((1000*10)/(0.0014)*(AJ4^2/180)*(AJ4^3/(1-AJ4)^2)))/(60*60*24)</f>
      </c>
      <c r="AL4" s="32">
        <f>AK4*S4</f>
      </c>
      <c r="AM4" s="31">
        <f>119.7875*AJ4*S4*O4</f>
      </c>
      <c r="AN4" s="37">
        <f>S4*(3*10^-6)</f>
      </c>
      <c r="AO4" s="38">
        <f>AM4*AN4*1000000</f>
      </c>
      <c r="AP4" s="34">
        <f>(AG4/U4)^0.5*(1-(U4/Z4))^0.5</f>
      </c>
      <c r="AQ4" s="39">
        <f>IF(AC4:AC141&lt;0.1,"POOR",IF(AC4:AC141&lt;=0.19,"WEAK",IF(AC4:AC141&lt;=0.69,"MODERATE",IF(AC4:AC141&gt;=0.698,"GOOD"))))</f>
      </c>
      <c r="AR4" s="31">
        <v>13.589</v>
      </c>
      <c r="AS4" s="40">
        <v>16.3068</v>
      </c>
      <c r="AT4" s="41">
        <v>0.41059129421026</v>
      </c>
      <c r="AU4" s="41">
        <v>1.75800862543904</v>
      </c>
      <c r="AV4" s="41">
        <v>12.7</v>
      </c>
      <c r="AW4" s="41">
        <v>0.332291666666667</v>
      </c>
      <c r="AX4" s="31">
        <v>16306.8</v>
      </c>
    </row>
    <row x14ac:dyDescent="0.25" r="5" customHeight="1" ht="57">
      <c r="A5" s="42">
        <v>4</v>
      </c>
      <c r="B5" s="28" t="s">
        <v>65</v>
      </c>
      <c r="C5" s="24">
        <v>35.31</v>
      </c>
      <c r="D5" s="25">
        <v>29.22</v>
      </c>
      <c r="E5" s="26">
        <v>340</v>
      </c>
      <c r="F5" s="27">
        <v>3</v>
      </c>
      <c r="G5" s="28" t="s">
        <v>57</v>
      </c>
      <c r="H5" s="28" t="s">
        <v>66</v>
      </c>
      <c r="I5" s="27">
        <v>183</v>
      </c>
      <c r="J5" s="29">
        <v>170.8</v>
      </c>
      <c r="K5" s="28" t="s">
        <v>67</v>
      </c>
      <c r="L5" s="28" t="s">
        <v>68</v>
      </c>
      <c r="M5" s="29">
        <v>170.8</v>
      </c>
      <c r="N5" s="30">
        <v>2.2</v>
      </c>
      <c r="O5" s="29">
        <v>28.3</v>
      </c>
      <c r="P5" s="33"/>
      <c r="Q5" s="31">
        <f>(L5:L142)*1000</f>
      </c>
      <c r="R5" s="31">
        <f>N5+O5+P5</f>
      </c>
      <c r="S5" s="31">
        <f>O5+P5</f>
      </c>
      <c r="T5" s="31">
        <f>N5+O5</f>
      </c>
      <c r="U5" s="29">
        <v>170.8</v>
      </c>
      <c r="V5" s="32">
        <f>G13(U5)</f>
      </c>
      <c r="W5" s="33"/>
      <c r="X5" s="33"/>
      <c r="Y5" s="29"/>
      <c r="Z5" s="29">
        <v>1464.2</v>
      </c>
      <c r="AA5" s="29">
        <v>170.8</v>
      </c>
      <c r="AB5" s="29">
        <v>1395.8</v>
      </c>
      <c r="AC5" s="34">
        <f>((N5/Z5)+(O5/AA5)+(P5/AB5))</f>
      </c>
      <c r="AD5" s="35">
        <f>((N5*Z5)+(O5*AA5)+(P5*AB5))</f>
      </c>
      <c r="AE5" s="31">
        <f>(AD5/SUM(N5:P5))</f>
      </c>
      <c r="AF5" s="31">
        <v>122.31</v>
      </c>
      <c r="AG5" s="31">
        <f>10^4/AF5</f>
      </c>
      <c r="AH5" s="32">
        <f>1.717*(1+(0.0011*AG5))^-1</f>
      </c>
      <c r="AI5" s="34">
        <f>1/AH5</f>
      </c>
      <c r="AJ5" s="34">
        <f>SQRT(AH5/2.8)</f>
      </c>
      <c r="AK5" s="36">
        <f>(((1000*10)/(0.0014)*(AJ5^2/180)*(AJ5^3/(1-AJ5)^2)))/(60*60*24)</f>
      </c>
      <c r="AL5" s="32">
        <f>AK5*S5</f>
      </c>
      <c r="AM5" s="31">
        <f>119.7875*AJ5*S5*O5</f>
      </c>
      <c r="AN5" s="37">
        <f>S5*(3*10^-6)</f>
      </c>
      <c r="AO5" s="38">
        <f>AM5*AN5*1000000</f>
      </c>
      <c r="AP5" s="34">
        <f>(AG5/U5)^0.5*(1-(U5/Z5))^0.5</f>
      </c>
      <c r="AQ5" s="39">
        <f>IF(AC5:AC142&lt;0.1,"POOR",IF(AC5:AC142&lt;=0.19,"WEAK",IF(AC5:AC142&lt;=0.69,"MODERATE",IF(AC5:AC142&gt;=0.698,"GOOD"))))</f>
      </c>
      <c r="AR5" s="31">
        <v>30.281</v>
      </c>
      <c r="AS5" s="40">
        <v>36.3372</v>
      </c>
      <c r="AT5" s="41">
        <v>0.650266395034434</v>
      </c>
      <c r="AU5" s="41">
        <v>1.74582791089876</v>
      </c>
      <c r="AV5" s="41">
        <v>28.3</v>
      </c>
      <c r="AW5" s="41">
        <v>0.933333333333333</v>
      </c>
      <c r="AX5" s="31">
        <v>36337.2</v>
      </c>
    </row>
    <row x14ac:dyDescent="0.25" r="6" customHeight="1" ht="44.25">
      <c r="A6" s="42">
        <v>5</v>
      </c>
      <c r="B6" s="43" t="s">
        <v>69</v>
      </c>
      <c r="C6" s="48">
        <v>34.6</v>
      </c>
      <c r="D6" s="49">
        <v>28.55</v>
      </c>
      <c r="E6" s="44">
        <v>355</v>
      </c>
      <c r="F6" s="27">
        <v>4</v>
      </c>
      <c r="G6" s="28" t="s">
        <v>52</v>
      </c>
      <c r="H6" s="28" t="s">
        <v>70</v>
      </c>
      <c r="I6" s="27">
        <v>892</v>
      </c>
      <c r="J6" s="29">
        <v>91.6</v>
      </c>
      <c r="K6" s="28" t="s">
        <v>71</v>
      </c>
      <c r="L6" s="28" t="s">
        <v>72</v>
      </c>
      <c r="M6" s="29">
        <v>91.6</v>
      </c>
      <c r="N6" s="30">
        <v>6.1</v>
      </c>
      <c r="O6" s="29">
        <v>12.9</v>
      </c>
      <c r="P6" s="29">
        <v>16.8</v>
      </c>
      <c r="Q6" s="31">
        <f>(L6:L143)*1000</f>
      </c>
      <c r="R6" s="31">
        <f>N6+O6+P6</f>
      </c>
      <c r="S6" s="31">
        <f>O6+P6</f>
      </c>
      <c r="T6" s="31">
        <f>N6+O6</f>
      </c>
      <c r="U6" s="29">
        <v>91.6</v>
      </c>
      <c r="V6" s="32">
        <f>G14(U6)</f>
      </c>
      <c r="W6" s="33"/>
      <c r="X6" s="33"/>
      <c r="Y6" s="29"/>
      <c r="Z6" s="27">
        <v>183</v>
      </c>
      <c r="AA6" s="29">
        <v>892.3</v>
      </c>
      <c r="AB6" s="29">
        <v>91.6</v>
      </c>
      <c r="AC6" s="34">
        <f>((N6/Z6)+(O6/AA6)+(P6/AB6))</f>
      </c>
      <c r="AD6" s="35">
        <f>((N6*Z6)+(O6*AA6)+(P6*AB6))</f>
      </c>
      <c r="AE6" s="31">
        <f>(AD6/SUM(N6:P6))</f>
      </c>
      <c r="AF6" s="31">
        <v>139.32</v>
      </c>
      <c r="AG6" s="31">
        <f>10^4/AF6</f>
      </c>
      <c r="AH6" s="32">
        <f>1.717*(1+(0.0011*AG6))^-1</f>
      </c>
      <c r="AI6" s="34">
        <f>1/AH6</f>
      </c>
      <c r="AJ6" s="34">
        <f>SQRT(AH6/2.8)</f>
      </c>
      <c r="AK6" s="36">
        <f>(((1000*10)/(0.0014)*(AJ6^2/180)*(AJ6^3/(1-AJ6)^2)))/(60*60*24)</f>
      </c>
      <c r="AL6" s="32">
        <f>AK6*S6</f>
      </c>
      <c r="AM6" s="31">
        <f>119.7875*AJ6*S6*O6</f>
      </c>
      <c r="AN6" s="37">
        <f>S6*(3*10^-6)</f>
      </c>
      <c r="AO6" s="38">
        <f>AM6*AN6*1000000</f>
      </c>
      <c r="AP6" s="34">
        <f>(AG6/U6)^0.5*(1-(U6/Z6))^0.5</f>
      </c>
      <c r="AQ6" s="39">
        <f>IF(AC6:AC143&lt;0.1,"POOR",IF(AC6:AC143&lt;=0.19,"WEAK",IF(AC6:AC143&lt;=0.69,"MODERATE",IF(AC6:AC143&gt;=0.698,"GOOD"))))</f>
      </c>
      <c r="AR6" s="31">
        <v>31.779</v>
      </c>
      <c r="AS6" s="40">
        <v>38.1348</v>
      </c>
      <c r="AT6" s="41">
        <v>0.625594732444856</v>
      </c>
      <c r="AU6" s="41">
        <v>1.84641003371868</v>
      </c>
      <c r="AV6" s="41">
        <v>29.7</v>
      </c>
      <c r="AW6" s="41">
        <v>0.102690582959641</v>
      </c>
      <c r="AX6" s="31">
        <v>38134.8</v>
      </c>
    </row>
    <row x14ac:dyDescent="0.25" r="7" customHeight="1" ht="31.5">
      <c r="A7" s="42">
        <v>6</v>
      </c>
      <c r="B7" s="50" t="s">
        <v>73</v>
      </c>
      <c r="C7" s="24">
        <v>35.26</v>
      </c>
      <c r="D7" s="25">
        <v>31.32</v>
      </c>
      <c r="E7" s="51">
        <v>309.6</v>
      </c>
      <c r="F7" s="27">
        <v>3</v>
      </c>
      <c r="G7" s="28" t="s">
        <v>57</v>
      </c>
      <c r="H7" s="28" t="s">
        <v>74</v>
      </c>
      <c r="I7" s="29">
        <v>111.1</v>
      </c>
      <c r="J7" s="29">
        <v>30.6</v>
      </c>
      <c r="K7" s="28" t="s">
        <v>75</v>
      </c>
      <c r="L7" s="28" t="s">
        <v>76</v>
      </c>
      <c r="M7" s="29">
        <v>30.6</v>
      </c>
      <c r="N7" s="30">
        <v>10.5</v>
      </c>
      <c r="O7" s="27">
        <v>25</v>
      </c>
      <c r="P7" s="33"/>
      <c r="Q7" s="31">
        <f>(L7:L144)*1000</f>
      </c>
      <c r="R7" s="31">
        <f>N7+O7+P7</f>
      </c>
      <c r="S7" s="31">
        <f>O7+P7</f>
      </c>
      <c r="T7" s="31">
        <f>N7+O7</f>
      </c>
      <c r="U7" s="29">
        <v>30.6</v>
      </c>
      <c r="V7" s="32">
        <f>G15(U7)</f>
      </c>
      <c r="W7" s="33"/>
      <c r="X7" s="33"/>
      <c r="Y7" s="29"/>
      <c r="Z7" s="29">
        <v>111.1</v>
      </c>
      <c r="AA7" s="29">
        <v>80.6</v>
      </c>
      <c r="AB7" s="29">
        <v>245.3</v>
      </c>
      <c r="AC7" s="34">
        <f>((N7/Z7)+(O7/AA7)+(P7/AB7))</f>
      </c>
      <c r="AD7" s="35">
        <f>((N7*Z7)+(O7*AA7)+(P7*AB7))</f>
      </c>
      <c r="AE7" s="31">
        <f>(AD7/SUM(N7:P7))</f>
      </c>
      <c r="AF7" s="31">
        <v>134.52</v>
      </c>
      <c r="AG7" s="31">
        <f>10^4/AF7</f>
      </c>
      <c r="AH7" s="32">
        <f>1.717*(1+(0.0011*AG7))^-1</f>
      </c>
      <c r="AI7" s="34">
        <f>1/AH7</f>
      </c>
      <c r="AJ7" s="34">
        <f>SQRT(AH7/2.8)</f>
      </c>
      <c r="AK7" s="36">
        <f>(((1000*10)/(0.0014)*(AJ7^2/180)*(AJ7^3/(1-AJ7)^2)))/(60*60*24)</f>
      </c>
      <c r="AL7" s="32">
        <f>AK7*S7</f>
      </c>
      <c r="AM7" s="31">
        <f>119.7875*AJ7*S7*O7</f>
      </c>
      <c r="AN7" s="37">
        <f>S7*(3*10^-6)</f>
      </c>
      <c r="AO7" s="38">
        <f>AM7*AN7*1000000</f>
      </c>
      <c r="AP7" s="34">
        <f>(AG7/U7)^0.5*(1-(U7/Z7))^0.5</f>
      </c>
      <c r="AQ7" s="39">
        <f>IF(AC7:AC144&lt;0.1,"POOR",IF(AC7:AC144&lt;=0.19,"WEAK",IF(AC7:AC144&lt;=0.69,"MODERATE",IF(AC7:AC144&gt;=0.698,"GOOD"))))</f>
      </c>
      <c r="AR7" s="31">
        <v>26.75</v>
      </c>
      <c r="AS7" s="40">
        <v>32.1</v>
      </c>
      <c r="AT7" s="41">
        <v>1.32674288762608</v>
      </c>
      <c r="AU7" s="41">
        <v>1.81985560175144</v>
      </c>
      <c r="AV7" s="46">
        <v>25</v>
      </c>
      <c r="AW7" s="41">
        <v>0.275427542754275</v>
      </c>
      <c r="AX7" s="42">
        <v>32100</v>
      </c>
    </row>
    <row x14ac:dyDescent="0.25" r="8" customHeight="1" ht="31.5">
      <c r="A8" s="42">
        <v>7</v>
      </c>
      <c r="B8" s="52" t="s">
        <v>77</v>
      </c>
      <c r="C8" s="24">
        <v>35.76</v>
      </c>
      <c r="D8" s="25">
        <v>28.89</v>
      </c>
      <c r="E8" s="53">
        <v>306</v>
      </c>
      <c r="F8" s="27">
        <v>3</v>
      </c>
      <c r="G8" s="28" t="s">
        <v>57</v>
      </c>
      <c r="H8" s="28" t="s">
        <v>78</v>
      </c>
      <c r="I8" s="29">
        <v>586.5</v>
      </c>
      <c r="J8" s="29">
        <v>55.6</v>
      </c>
      <c r="K8" s="28" t="s">
        <v>79</v>
      </c>
      <c r="L8" s="28" t="s">
        <v>80</v>
      </c>
      <c r="M8" s="29">
        <v>55.6</v>
      </c>
      <c r="N8" s="54">
        <v>12</v>
      </c>
      <c r="O8" s="29">
        <v>7.9</v>
      </c>
      <c r="P8" s="33"/>
      <c r="Q8" s="31">
        <f>(L8:L145)*1000</f>
      </c>
      <c r="R8" s="31">
        <f>N8+O8+P8</f>
      </c>
      <c r="S8" s="31">
        <f>O8+P8</f>
      </c>
      <c r="T8" s="31">
        <f>N8+O8</f>
      </c>
      <c r="U8" s="29">
        <v>55.6</v>
      </c>
      <c r="V8" s="32">
        <f>G16(U8)</f>
      </c>
      <c r="W8" s="33"/>
      <c r="X8" s="33"/>
      <c r="Y8" s="29"/>
      <c r="Z8" s="29">
        <v>586.5</v>
      </c>
      <c r="AA8" s="29">
        <v>75.6</v>
      </c>
      <c r="AB8" s="29">
        <v>646.1</v>
      </c>
      <c r="AC8" s="34">
        <f>((N8/Z8)+(O8/AA8)+(P8/AB8))</f>
      </c>
      <c r="AD8" s="35">
        <f>((N8*Z8)+(O8*AA8)+(P8*AB8))</f>
      </c>
      <c r="AE8" s="31">
        <f>(AD8/SUM(N8:P8))</f>
      </c>
      <c r="AF8" s="31">
        <v>123.84</v>
      </c>
      <c r="AG8" s="31">
        <f>10^4/AF8</f>
      </c>
      <c r="AH8" s="32">
        <f>1.717*(1+(0.0011*AG8))^-1</f>
      </c>
      <c r="AI8" s="34">
        <f>1/AH8</f>
      </c>
      <c r="AJ8" s="34">
        <f>SQRT(AH8/2.8)</f>
      </c>
      <c r="AK8" s="36">
        <f>(((1000*10)/(0.0014)*(AJ8^2/180)*(AJ8^3/(1-AJ8)^2)))/(60*60*24)</f>
      </c>
      <c r="AL8" s="55">
        <f>AK8*S8</f>
      </c>
      <c r="AM8" s="31">
        <f>119.7875*AJ8*S8*O8</f>
      </c>
      <c r="AN8" s="37">
        <f>S8*(3*10^-6)</f>
      </c>
      <c r="AO8" s="38">
        <f>AM8*AN8*1000000</f>
      </c>
      <c r="AP8" s="34">
        <f>(AG8/U8)^0.5*(1-(U8/Z8))^0.5</f>
      </c>
      <c r="AQ8" s="39">
        <f>IF(AC8:AC145&lt;0.1,"POOR",IF(AC8:AC145&lt;=0.19,"WEAK",IF(AC8:AC145&lt;=0.69,"MODERATE",IF(AC8:AC145&gt;=0.698,"GOOD"))))</f>
      </c>
      <c r="AR8" s="31">
        <v>8.453</v>
      </c>
      <c r="AS8" s="40">
        <v>10.1436</v>
      </c>
      <c r="AT8" s="41">
        <v>1.14658032989603</v>
      </c>
      <c r="AU8" s="41">
        <v>1.75565680684617</v>
      </c>
      <c r="AV8" s="41">
        <v>7.9</v>
      </c>
      <c r="AW8" s="41">
        <v>0.0947996589940324</v>
      </c>
      <c r="AX8" s="31">
        <v>10143.6</v>
      </c>
    </row>
    <row x14ac:dyDescent="0.25" r="9" customHeight="1" ht="44.25">
      <c r="A9" s="42">
        <v>8</v>
      </c>
      <c r="B9" s="23" t="s">
        <v>81</v>
      </c>
      <c r="C9" s="24">
        <v>35.87</v>
      </c>
      <c r="D9" s="25">
        <v>29.47</v>
      </c>
      <c r="E9" s="26">
        <v>357</v>
      </c>
      <c r="F9" s="27">
        <v>4</v>
      </c>
      <c r="G9" s="28" t="s">
        <v>52</v>
      </c>
      <c r="H9" s="28" t="s">
        <v>82</v>
      </c>
      <c r="I9" s="29">
        <v>307.6</v>
      </c>
      <c r="J9" s="27">
        <v>156</v>
      </c>
      <c r="K9" s="28" t="s">
        <v>83</v>
      </c>
      <c r="L9" s="28" t="s">
        <v>84</v>
      </c>
      <c r="M9" s="29">
        <v>156</v>
      </c>
      <c r="N9" s="30">
        <v>0.4</v>
      </c>
      <c r="O9" s="27">
        <v>18</v>
      </c>
      <c r="P9" s="27">
        <v>22</v>
      </c>
      <c r="Q9" s="31">
        <f>(L9:L146)*1000</f>
      </c>
      <c r="R9" s="31">
        <f>N9+O9+P9</f>
      </c>
      <c r="S9" s="31">
        <f>O9+P9</f>
      </c>
      <c r="T9" s="31">
        <f>N9+O9</f>
      </c>
      <c r="U9" s="29">
        <v>156</v>
      </c>
      <c r="V9" s="32">
        <f>G17(U9)</f>
      </c>
      <c r="W9" s="33"/>
      <c r="X9" s="33"/>
      <c r="Y9" s="29"/>
      <c r="Z9" s="29">
        <v>307.6</v>
      </c>
      <c r="AA9" s="27">
        <v>156</v>
      </c>
      <c r="AB9" s="29">
        <v>712.6</v>
      </c>
      <c r="AC9" s="34">
        <f>((N9/Z9)+(O9/AA9)+(P9/AB9))</f>
      </c>
      <c r="AD9" s="35">
        <f>((N9*Z9)+(O9*AA9)+(P9*AB9))</f>
      </c>
      <c r="AE9" s="31">
        <f>(AD9/SUM(N9:P9))</f>
      </c>
      <c r="AF9" s="31">
        <v>97.52</v>
      </c>
      <c r="AG9" s="31">
        <f>10^4/AF9</f>
      </c>
      <c r="AH9" s="32">
        <f>1.717*(1+(0.0011*AG9))^-1</f>
      </c>
      <c r="AI9" s="34">
        <f>1/AH9</f>
      </c>
      <c r="AJ9" s="34">
        <f>SQRT(AH9/2.8)</f>
      </c>
      <c r="AK9" s="36">
        <f>(((1000*10)/(0.0014)*(AJ9^2/180)*(AJ9^3/(1-AJ9)^2)))/(60*60*24)</f>
      </c>
      <c r="AL9" s="32">
        <f>AK9*S9</f>
      </c>
      <c r="AM9" s="31">
        <f>119.7875*AJ9*S9*O9</f>
      </c>
      <c r="AN9" s="37">
        <f>S9*(3*10^-6)</f>
      </c>
      <c r="AO9" s="38">
        <f>AM9*AN9*1000000</f>
      </c>
      <c r="AP9" s="34">
        <f>(AG9/U9)^0.5*(1-(U9/Z9))^0.5</f>
      </c>
      <c r="AQ9" s="39">
        <f>IF(AC9:AC146&lt;0.1,"POOR",IF(AC9:AC146&lt;=0.19,"WEAK",IF(AC9:AC146&lt;=0.69,"MODERATE",IF(AC9:AC146&gt;=0.698,"GOOD"))))</f>
      </c>
      <c r="AR9" s="31">
        <v>42.8</v>
      </c>
      <c r="AS9" s="40">
        <v>51.36</v>
      </c>
      <c r="AT9" s="41">
        <v>0.569176930980266</v>
      </c>
      <c r="AU9" s="41">
        <v>1.55938953554568</v>
      </c>
      <c r="AV9" s="46">
        <v>40</v>
      </c>
      <c r="AW9" s="41">
        <v>0.507152145643693</v>
      </c>
      <c r="AX9" s="42">
        <v>51360</v>
      </c>
    </row>
    <row x14ac:dyDescent="0.25" r="10" customHeight="1" ht="28.5">
      <c r="A10" s="22" t="s">
        <v>85</v>
      </c>
      <c r="B10" s="56" t="s">
        <v>86</v>
      </c>
      <c r="C10" s="57">
        <v>32.57</v>
      </c>
      <c r="D10" s="58">
        <v>30.48</v>
      </c>
      <c r="E10" s="59">
        <v>309</v>
      </c>
      <c r="F10" s="42">
        <v>3</v>
      </c>
      <c r="G10" s="60" t="s">
        <v>57</v>
      </c>
      <c r="H10" s="60" t="s">
        <v>87</v>
      </c>
      <c r="I10" s="29">
        <v>100.7</v>
      </c>
      <c r="J10" s="31">
        <v>32.6</v>
      </c>
      <c r="K10" s="60" t="s">
        <v>88</v>
      </c>
      <c r="L10" s="60" t="s">
        <v>89</v>
      </c>
      <c r="M10" s="31">
        <v>32.6</v>
      </c>
      <c r="N10" s="31">
        <v>1.1</v>
      </c>
      <c r="O10" s="31">
        <v>19.5</v>
      </c>
      <c r="P10" s="33"/>
      <c r="Q10" s="31">
        <f>(L10:L147)*1000</f>
      </c>
      <c r="R10" s="31">
        <f>N10+O10+P10</f>
      </c>
      <c r="S10" s="31">
        <f>O10+P10</f>
      </c>
      <c r="T10" s="31">
        <f>N10+O10</f>
      </c>
      <c r="U10" s="31">
        <v>32.6</v>
      </c>
      <c r="V10" s="32">
        <f>G18(U10)</f>
      </c>
      <c r="W10" s="33"/>
      <c r="X10" s="33"/>
      <c r="Y10" s="29"/>
      <c r="Z10" s="31">
        <v>100.7</v>
      </c>
      <c r="AA10" s="31">
        <v>52.6</v>
      </c>
      <c r="AB10" s="42">
        <v>67</v>
      </c>
      <c r="AC10" s="34">
        <f>((N10/Z10)+(O10/AA10)+(P10/AB10))</f>
      </c>
      <c r="AD10" s="35">
        <f>((N10*Z10)+(O10*AA10)+(P10*AB10))</f>
      </c>
      <c r="AE10" s="31">
        <f>(AD10/SUM(N10:P10))</f>
      </c>
      <c r="AF10" s="31">
        <v>124.35</v>
      </c>
      <c r="AG10" s="31">
        <f>10^4/AF10</f>
      </c>
      <c r="AH10" s="32">
        <f>1.717*(1+(0.0011*AG10))^-1</f>
      </c>
      <c r="AI10" s="34">
        <f>1/AH10</f>
      </c>
      <c r="AJ10" s="34">
        <f>SQRT(AH10/2.8)</f>
      </c>
      <c r="AK10" s="36">
        <f>(((1000*10)/(0.0014)*(AJ10^2/180)*(AJ10^3/(1-AJ10)^2)))/(60*60*24)</f>
      </c>
      <c r="AL10" s="32">
        <f>AK10*S10</f>
      </c>
      <c r="AM10" s="31">
        <f>119.7875*AJ10*S10*O10</f>
      </c>
      <c r="AN10" s="37">
        <f>S10*(3*10^-6)</f>
      </c>
      <c r="AO10" s="38">
        <f>AM10*AN10*1000000</f>
      </c>
      <c r="AP10" s="34">
        <f>(AG10/U10)^0.5*(1-(U10/Z10))^0.5</f>
      </c>
      <c r="AQ10" s="39">
        <f>IF(AC10:AC147&lt;0.1,"POOR",IF(AC10:AC147&lt;=0.19,"WEAK",IF(AC10:AC147&lt;=0.69,"MODERATE",IF(AC10:AC147&gt;=0.698,"GOOD"))))</f>
      </c>
      <c r="AR10" s="31">
        <v>20.865</v>
      </c>
      <c r="AS10" s="40">
        <v>25.038</v>
      </c>
      <c r="AT10" s="41">
        <v>1.29159729215123</v>
      </c>
      <c r="AU10" s="41">
        <v>1.75889598111196</v>
      </c>
      <c r="AV10" s="41">
        <v>19.5</v>
      </c>
      <c r="AW10" s="41">
        <v>0.323733862959285</v>
      </c>
      <c r="AX10" s="42">
        <v>25038</v>
      </c>
    </row>
    <row x14ac:dyDescent="0.25" r="11" customHeight="1" ht="39.75">
      <c r="A11" s="42">
        <v>10</v>
      </c>
      <c r="B11" s="56" t="s">
        <v>90</v>
      </c>
      <c r="C11" s="57">
        <v>33.67</v>
      </c>
      <c r="D11" s="58">
        <v>29.99</v>
      </c>
      <c r="E11" s="59">
        <v>201</v>
      </c>
      <c r="F11" s="42">
        <v>3</v>
      </c>
      <c r="G11" s="60" t="s">
        <v>57</v>
      </c>
      <c r="H11" s="60" t="s">
        <v>91</v>
      </c>
      <c r="I11" s="29">
        <v>60.8</v>
      </c>
      <c r="J11" s="31">
        <v>10.1</v>
      </c>
      <c r="K11" s="60" t="s">
        <v>92</v>
      </c>
      <c r="L11" s="60" t="s">
        <v>93</v>
      </c>
      <c r="M11" s="31">
        <v>10.1</v>
      </c>
      <c r="N11" s="31">
        <v>12.7</v>
      </c>
      <c r="O11" s="42">
        <v>24</v>
      </c>
      <c r="P11" s="33"/>
      <c r="Q11" s="31">
        <f>(L11:L148)*1000</f>
      </c>
      <c r="R11" s="31">
        <f>N11+O11+P11</f>
      </c>
      <c r="S11" s="31">
        <f>O11+P11</f>
      </c>
      <c r="T11" s="31">
        <f>N11+O11</f>
      </c>
      <c r="U11" s="31">
        <v>10.1</v>
      </c>
      <c r="V11" s="32">
        <f>G19(U11)</f>
      </c>
      <c r="W11" s="33"/>
      <c r="X11" s="33"/>
      <c r="Y11" s="29"/>
      <c r="Z11" s="31">
        <v>60.8</v>
      </c>
      <c r="AA11" s="31">
        <v>50.1</v>
      </c>
      <c r="AB11" s="31">
        <v>231.5</v>
      </c>
      <c r="AC11" s="34">
        <f>((N11/Z11)+(O11/AA11)+(P11/AB11))</f>
      </c>
      <c r="AD11" s="35">
        <f>((N11*Z11)+(O11*AA11)+(P11*AB11))</f>
      </c>
      <c r="AE11" s="31">
        <f>(AD11/SUM(N11:P11))</f>
      </c>
      <c r="AF11" s="31">
        <v>227.84</v>
      </c>
      <c r="AG11" s="31">
        <f>10^4/AF11</f>
      </c>
      <c r="AH11" s="32">
        <f>1.717*(1+(0.0011*AG11))^-1</f>
      </c>
      <c r="AI11" s="34">
        <f>1/AH11</f>
      </c>
      <c r="AJ11" s="34">
        <f>SQRT(AH11/2.8)</f>
      </c>
      <c r="AK11" s="36">
        <f>(((1000*10)/(0.0014)*(AJ11^2/180)*(AJ11^3/(1-AJ11)^2)))/(60*60*24)</f>
      </c>
      <c r="AL11" s="32">
        <f>AK11*S11</f>
      </c>
      <c r="AM11" s="31">
        <f>119.7875*AJ11*S11*O11</f>
      </c>
      <c r="AN11" s="37">
        <f>S11*(3*10^-6)</f>
      </c>
      <c r="AO11" s="38">
        <f>AM11*AN11*1000000</f>
      </c>
      <c r="AP11" s="34">
        <f>(AG11/U11)^0.5*(1-(U11/Z11))^0.5</f>
      </c>
      <c r="AQ11" s="39">
        <f>IF(AC11:AC148&lt;0.1,"POOR",IF(AC11:AC148&lt;=0.19,"WEAK",IF(AC11:AC148&lt;=0.69,"MODERATE",IF(AC11:AC148&gt;=0.698,"GOOD"))))</f>
      </c>
      <c r="AR11" s="31">
        <v>25.68</v>
      </c>
      <c r="AS11" s="40">
        <v>30.816</v>
      </c>
      <c r="AT11" s="41">
        <v>1.9036035987599</v>
      </c>
      <c r="AU11" s="41">
        <v>2.17358782288475</v>
      </c>
      <c r="AV11" s="46">
        <v>24</v>
      </c>
      <c r="AW11" s="41">
        <v>0.166118421052632</v>
      </c>
      <c r="AX11" s="42">
        <v>30816</v>
      </c>
    </row>
    <row x14ac:dyDescent="0.25" r="12" customHeight="1" ht="28.5">
      <c r="A12" s="42">
        <v>11</v>
      </c>
      <c r="B12" s="17" t="s">
        <v>94</v>
      </c>
      <c r="C12" s="57">
        <v>32.66</v>
      </c>
      <c r="D12" s="58">
        <v>30.17</v>
      </c>
      <c r="E12" s="59">
        <v>292</v>
      </c>
      <c r="F12" s="42">
        <v>3</v>
      </c>
      <c r="G12" s="60" t="s">
        <v>57</v>
      </c>
      <c r="H12" s="60" t="s">
        <v>95</v>
      </c>
      <c r="I12" s="29">
        <v>184.2</v>
      </c>
      <c r="J12" s="31">
        <v>17.6</v>
      </c>
      <c r="K12" s="60" t="s">
        <v>96</v>
      </c>
      <c r="L12" s="60" t="s">
        <v>97</v>
      </c>
      <c r="M12" s="31">
        <v>17.6</v>
      </c>
      <c r="N12" s="31">
        <v>2.3</v>
      </c>
      <c r="O12" s="31">
        <v>11.7</v>
      </c>
      <c r="P12" s="33"/>
      <c r="Q12" s="31">
        <f>(L12:L149)*1000</f>
      </c>
      <c r="R12" s="31">
        <f>N12+O12+P12</f>
      </c>
      <c r="S12" s="31">
        <f>O12+P12</f>
      </c>
      <c r="T12" s="31">
        <f>N12+O12</f>
      </c>
      <c r="U12" s="31">
        <v>17.6</v>
      </c>
      <c r="V12" s="32">
        <f>G20(U12)</f>
      </c>
      <c r="W12" s="33"/>
      <c r="X12" s="33"/>
      <c r="Y12" s="29"/>
      <c r="Z12" s="31">
        <v>184.2</v>
      </c>
      <c r="AA12" s="31">
        <v>47.6</v>
      </c>
      <c r="AB12" s="31">
        <v>50.8</v>
      </c>
      <c r="AC12" s="34">
        <f>((N12/Z12)+(O12/AA12)+(P12/AB12))</f>
      </c>
      <c r="AD12" s="35">
        <f>((N12*Z12)+(O12*AA12)+(P12*AB12))</f>
      </c>
      <c r="AE12" s="31">
        <f>(AD12/SUM(N12:P12))</f>
      </c>
      <c r="AF12" s="31">
        <v>230.36</v>
      </c>
      <c r="AG12" s="31">
        <f>10^4/AF12</f>
      </c>
      <c r="AH12" s="32">
        <f>1.717*(1+(0.0011*AG12))^-1</f>
      </c>
      <c r="AI12" s="34">
        <f>1/AH12</f>
      </c>
      <c r="AJ12" s="34">
        <f>SQRT(AH12/2.8)</f>
      </c>
      <c r="AK12" s="36">
        <f>(((1000*10)/(0.0014)*(AJ12^2/180)*(AJ12^3/(1-AJ12)^2)))/(60*60*24)</f>
      </c>
      <c r="AL12" s="32">
        <f>AK12*S12</f>
      </c>
      <c r="AM12" s="31">
        <f>119.7875*AJ12*S12*O12</f>
      </c>
      <c r="AN12" s="37">
        <f>S12*(3*10^-6)</f>
      </c>
      <c r="AO12" s="38">
        <f>AM12*AN12*1000000</f>
      </c>
      <c r="AP12" s="34">
        <f>(AG12/U12)^0.5*(1-(U12/Z12))^0.5</f>
      </c>
      <c r="AQ12" s="39">
        <f>IF(AC12:AC149&lt;0.1,"POOR",IF(AC12:AC149&lt;=0.19,"WEAK",IF(AC12:AC149&lt;=0.69,"MODERATE",IF(AC12:AC149&gt;=0.698,"GOOD"))))</f>
      </c>
      <c r="AR12" s="31">
        <v>12.519</v>
      </c>
      <c r="AS12" s="40">
        <v>15.0228</v>
      </c>
      <c r="AT12" s="41">
        <v>1.49359488197507</v>
      </c>
      <c r="AU12" s="41">
        <v>2.17989987837675</v>
      </c>
      <c r="AV12" s="41">
        <v>11.7</v>
      </c>
      <c r="AW12" s="41">
        <v>0.0955483170466884</v>
      </c>
      <c r="AX12" s="31">
        <v>15022.8</v>
      </c>
    </row>
    <row x14ac:dyDescent="0.25" r="13" customHeight="1" ht="18.75">
      <c r="A13" s="42">
        <v>12</v>
      </c>
      <c r="B13" s="61" t="s">
        <v>98</v>
      </c>
      <c r="C13" s="57">
        <v>32.59</v>
      </c>
      <c r="D13" s="58">
        <v>30.16</v>
      </c>
      <c r="E13" s="62">
        <v>310</v>
      </c>
      <c r="F13" s="42">
        <v>3</v>
      </c>
      <c r="G13" s="60" t="s">
        <v>57</v>
      </c>
      <c r="H13" s="60" t="s">
        <v>99</v>
      </c>
      <c r="I13" s="29">
        <v>45.9</v>
      </c>
      <c r="J13" s="31">
        <v>14.4</v>
      </c>
      <c r="K13" s="60" t="s">
        <v>100</v>
      </c>
      <c r="L13" s="60" t="s">
        <v>101</v>
      </c>
      <c r="M13" s="31">
        <v>14.4</v>
      </c>
      <c r="N13" s="42">
        <v>3</v>
      </c>
      <c r="O13" s="42">
        <v>24</v>
      </c>
      <c r="P13" s="33"/>
      <c r="Q13" s="31">
        <f>(L13:L150)*1000</f>
      </c>
      <c r="R13" s="31">
        <f>N13+O13+P13</f>
      </c>
      <c r="S13" s="31">
        <f>O13+P13</f>
      </c>
      <c r="T13" s="31">
        <f>N13+O13</f>
      </c>
      <c r="U13" s="31">
        <v>14.4</v>
      </c>
      <c r="V13" s="32">
        <f>G21(U13)</f>
      </c>
      <c r="W13" s="33"/>
      <c r="X13" s="33"/>
      <c r="Y13" s="29"/>
      <c r="Z13" s="31">
        <v>45.9</v>
      </c>
      <c r="AA13" s="31">
        <v>44.4</v>
      </c>
      <c r="AB13" s="31">
        <v>825.9</v>
      </c>
      <c r="AC13" s="34">
        <f>((N13/Z13)+(O13/AA13)+(P13/AB13))</f>
      </c>
      <c r="AD13" s="35">
        <f>((N13*Z13)+(O13*AA13)+(P13*AB13))</f>
      </c>
      <c r="AE13" s="31">
        <f>(AD13/SUM(N13:P13))</f>
      </c>
      <c r="AF13" s="31">
        <v>286.32</v>
      </c>
      <c r="AG13" s="31">
        <f>10^4/AF13</f>
      </c>
      <c r="AH13" s="32">
        <f>1.717*(1+(0.0011*AG13))^-1</f>
      </c>
      <c r="AI13" s="34">
        <f>1/AH13</f>
      </c>
      <c r="AJ13" s="34">
        <f>SQRT(AH13/2.8)</f>
      </c>
      <c r="AK13" s="36">
        <f>(((1000*10)/(0.0014)*(AJ13^2/180)*(AJ13^3/(1-AJ13)^2)))/(60*60*24)</f>
      </c>
      <c r="AL13" s="32">
        <f>AK13*S13</f>
      </c>
      <c r="AM13" s="31">
        <f>119.7875*AJ13*S13*O13</f>
      </c>
      <c r="AN13" s="37">
        <f>S13*(3*10^-6)</f>
      </c>
      <c r="AO13" s="38">
        <f>AM13*AN13*1000000</f>
      </c>
      <c r="AP13" s="34">
        <f>(AG13/U13)^0.5*(1-(U13/Z13))^0.5</f>
      </c>
      <c r="AQ13" s="39">
        <f>IF(AC13:AC150&lt;0.1,"POOR",IF(AC13:AC150&lt;=0.19,"WEAK",IF(AC13:AC150&lt;=0.69,"MODERATE",IF(AC13:AC150&gt;=0.698,"GOOD"))))</f>
      </c>
      <c r="AR13" s="31">
        <v>25.68</v>
      </c>
      <c r="AS13" s="40">
        <v>30.816</v>
      </c>
      <c r="AT13" s="41">
        <v>1.29015486796099</v>
      </c>
      <c r="AU13" s="41">
        <v>2.29574810475319</v>
      </c>
      <c r="AV13" s="46">
        <v>24</v>
      </c>
      <c r="AW13" s="41">
        <v>0.313725490196078</v>
      </c>
      <c r="AX13" s="42">
        <v>30816</v>
      </c>
    </row>
    <row x14ac:dyDescent="0.25" r="14" customHeight="1" ht="28.5">
      <c r="A14" s="42">
        <v>13</v>
      </c>
      <c r="B14" s="63" t="s">
        <v>102</v>
      </c>
      <c r="C14" s="57">
        <v>33.43</v>
      </c>
      <c r="D14" s="58">
        <v>29.59</v>
      </c>
      <c r="E14" s="64">
        <v>303</v>
      </c>
      <c r="F14" s="42">
        <v>3</v>
      </c>
      <c r="G14" s="60" t="s">
        <v>57</v>
      </c>
      <c r="H14" s="60" t="s">
        <v>103</v>
      </c>
      <c r="I14" s="29">
        <v>38.7</v>
      </c>
      <c r="J14" s="31">
        <v>6.2</v>
      </c>
      <c r="K14" s="60" t="s">
        <v>104</v>
      </c>
      <c r="L14" s="60" t="s">
        <v>105</v>
      </c>
      <c r="M14" s="31">
        <v>6.2</v>
      </c>
      <c r="N14" s="31">
        <v>12.3</v>
      </c>
      <c r="O14" s="42">
        <v>26</v>
      </c>
      <c r="P14" s="33"/>
      <c r="Q14" s="31">
        <f>(L14:L151)*1000</f>
      </c>
      <c r="R14" s="31">
        <f>N14+O14+P14</f>
      </c>
      <c r="S14" s="31">
        <f>O14+P14</f>
      </c>
      <c r="T14" s="31">
        <f>N14+O14</f>
      </c>
      <c r="U14" s="31">
        <v>6.2</v>
      </c>
      <c r="V14" s="32">
        <f>G22(U14)</f>
      </c>
      <c r="W14" s="33"/>
      <c r="X14" s="33"/>
      <c r="Y14" s="29"/>
      <c r="Z14" s="31">
        <v>38.7</v>
      </c>
      <c r="AA14" s="31">
        <v>46.2</v>
      </c>
      <c r="AB14" s="31">
        <v>181.3</v>
      </c>
      <c r="AC14" s="34">
        <f>((N14/Z14)+(O14/AA14)+(P14/AB14))</f>
      </c>
      <c r="AD14" s="35">
        <f>((N14*Z14)+(O14*AA14)+(P14*AB14))</f>
      </c>
      <c r="AE14" s="31">
        <f>(AD14/SUM(N14:P14))</f>
      </c>
      <c r="AF14" s="31">
        <v>239.35</v>
      </c>
      <c r="AG14" s="31">
        <f>10^4/AF14</f>
      </c>
      <c r="AH14" s="32">
        <f>1.717*(1+(0.0011*AG14))^-1</f>
      </c>
      <c r="AI14" s="34">
        <f>1/AH14</f>
      </c>
      <c r="AJ14" s="34">
        <f>SQRT(AH14/2.8)</f>
      </c>
      <c r="AK14" s="36">
        <f>(((1000*10)/(0.0014)*(AJ14^2/180)*(AJ14^3/(1-AJ14)^2)))/(60*60*24)</f>
      </c>
      <c r="AL14" s="32">
        <f>AK14*S14</f>
      </c>
      <c r="AM14" s="31">
        <f>119.7875*AJ14*S14*O14</f>
      </c>
      <c r="AN14" s="37">
        <f>S14*(3*10^-6)</f>
      </c>
      <c r="AO14" s="38">
        <f>AM14*AN14*1000000</f>
      </c>
      <c r="AP14" s="34">
        <f>(AG14/U14)^0.5*(1-(U14/Z14))^0.5</f>
      </c>
      <c r="AQ14" s="39">
        <f>IF(AC14:AC151&lt;0.1,"POOR",IF(AC14:AC151&lt;=0.19,"WEAK",IF(AC14:AC151&lt;=0.69,"MODERATE",IF(AC14:AC151&gt;=0.698,"GOOD"))))</f>
      </c>
      <c r="AR14" s="31">
        <v>27.82</v>
      </c>
      <c r="AS14" s="40">
        <v>33.384</v>
      </c>
      <c r="AT14" s="41">
        <v>2.37888603762078</v>
      </c>
      <c r="AU14" s="41">
        <v>2.20152521867861</v>
      </c>
      <c r="AV14" s="46">
        <v>26</v>
      </c>
      <c r="AW14" s="41">
        <v>0.160206718346253</v>
      </c>
      <c r="AX14" s="42">
        <v>33384</v>
      </c>
    </row>
    <row x14ac:dyDescent="0.25" r="15" customHeight="1" ht="28.5">
      <c r="A15" s="42">
        <v>14</v>
      </c>
      <c r="B15" s="56" t="s">
        <v>106</v>
      </c>
      <c r="C15" s="57">
        <v>32.88</v>
      </c>
      <c r="D15" s="58">
        <v>30.26</v>
      </c>
      <c r="E15" s="59">
        <v>308</v>
      </c>
      <c r="F15" s="42">
        <v>3</v>
      </c>
      <c r="G15" s="60" t="s">
        <v>57</v>
      </c>
      <c r="H15" s="60" t="s">
        <v>107</v>
      </c>
      <c r="I15" s="29">
        <v>114.2</v>
      </c>
      <c r="J15" s="31">
        <v>21.8</v>
      </c>
      <c r="K15" s="60" t="s">
        <v>108</v>
      </c>
      <c r="L15" s="60" t="s">
        <v>109</v>
      </c>
      <c r="M15" s="31">
        <v>21.8</v>
      </c>
      <c r="N15" s="31">
        <v>2.6</v>
      </c>
      <c r="O15" s="31">
        <v>9.3</v>
      </c>
      <c r="P15" s="33"/>
      <c r="Q15" s="31">
        <f>(L15:L152)*1000</f>
      </c>
      <c r="R15" s="31">
        <f>N15+O15+P15</f>
      </c>
      <c r="S15" s="31">
        <f>O15+P15</f>
      </c>
      <c r="T15" s="31">
        <f>N15+O15</f>
      </c>
      <c r="U15" s="31">
        <v>21.8</v>
      </c>
      <c r="V15" s="32">
        <f>G23(U15)</f>
      </c>
      <c r="W15" s="33"/>
      <c r="X15" s="33"/>
      <c r="Y15" s="33"/>
      <c r="Z15" s="31">
        <v>114.2</v>
      </c>
      <c r="AA15" s="31">
        <v>51.8</v>
      </c>
      <c r="AB15" s="31">
        <v>635.2</v>
      </c>
      <c r="AC15" s="34">
        <f>((N15/Z15)+(O15/AA15)+(P15/AB15))</f>
      </c>
      <c r="AD15" s="35">
        <f>((N15*Z15)+(O15*AA15)+(P15*AB15))</f>
      </c>
      <c r="AE15" s="31">
        <f>(AD15/SUM(N15:P15))</f>
      </c>
      <c r="AF15" s="31">
        <v>282.59</v>
      </c>
      <c r="AG15" s="31">
        <f>10^4/AF15</f>
      </c>
      <c r="AH15" s="32">
        <f>1.717*(1+(0.0011*AG15))^-1</f>
      </c>
      <c r="AI15" s="34">
        <f>1/AH15</f>
      </c>
      <c r="AJ15" s="34">
        <f>SQRT(AH15/2.8)</f>
      </c>
      <c r="AK15" s="36">
        <f>(((1000*10)/(0.0014)*(AJ15^2/180)*(AJ15^3/(1-AJ15)^2)))/(60*60*24)</f>
      </c>
      <c r="AL15" s="32">
        <f>AK15*S15</f>
      </c>
      <c r="AM15" s="31">
        <f>119.7875*AJ15*S15*O15</f>
      </c>
      <c r="AN15" s="37">
        <f>S15*(3*10^-6)</f>
      </c>
      <c r="AO15" s="38">
        <f>AM15*AN15*1000000</f>
      </c>
      <c r="AP15" s="34">
        <f>(AG15/U15)^0.5*(1-(U15/Z15))^0.5</f>
      </c>
      <c r="AQ15" s="39">
        <f>IF(AC15:AC152&lt;0.1,"POOR",IF(AC15:AC152&lt;=0.19,"WEAK",IF(AC15:AC152&lt;=0.69,"MODERATE",IF(AC15:AC152&gt;=0.698,"GOOD"))))</f>
      </c>
      <c r="AR15" s="31">
        <v>9.951</v>
      </c>
      <c r="AS15" s="40">
        <v>11.9412</v>
      </c>
      <c r="AT15" s="41">
        <v>1.14603080667129</v>
      </c>
      <c r="AU15" s="41">
        <v>2.28923737129623</v>
      </c>
      <c r="AV15" s="41">
        <v>9.3</v>
      </c>
      <c r="AW15" s="41">
        <v>0.190893169877408</v>
      </c>
      <c r="AX15" s="31">
        <v>11941.2</v>
      </c>
    </row>
    <row x14ac:dyDescent="0.25" r="16" customHeight="1" ht="39.75">
      <c r="A16" s="42">
        <v>15</v>
      </c>
      <c r="B16" s="56" t="s">
        <v>110</v>
      </c>
      <c r="C16" s="57">
        <v>33.16</v>
      </c>
      <c r="D16" s="58">
        <v>29.81</v>
      </c>
      <c r="E16" s="59">
        <v>428</v>
      </c>
      <c r="F16" s="42">
        <v>4</v>
      </c>
      <c r="G16" s="60" t="s">
        <v>52</v>
      </c>
      <c r="H16" s="60" t="s">
        <v>111</v>
      </c>
      <c r="I16" s="29">
        <v>224.4</v>
      </c>
      <c r="J16" s="31">
        <v>22.3</v>
      </c>
      <c r="K16" s="60" t="s">
        <v>112</v>
      </c>
      <c r="L16" s="60" t="s">
        <v>113</v>
      </c>
      <c r="M16" s="31">
        <v>22.3</v>
      </c>
      <c r="N16" s="31">
        <v>0.5</v>
      </c>
      <c r="O16" s="31">
        <v>9.5</v>
      </c>
      <c r="P16" s="31">
        <v>17.3</v>
      </c>
      <c r="Q16" s="31">
        <f>(L16:L153)*1000</f>
      </c>
      <c r="R16" s="31">
        <f>N16+O16+P16</f>
      </c>
      <c r="S16" s="31">
        <f>O16+P16</f>
      </c>
      <c r="T16" s="31">
        <f>N16+O16</f>
      </c>
      <c r="U16" s="31">
        <v>22.3</v>
      </c>
      <c r="V16" s="32">
        <f>G24(U16)</f>
      </c>
      <c r="W16" s="33"/>
      <c r="X16" s="33"/>
      <c r="Y16" s="33"/>
      <c r="Z16" s="31">
        <v>30.7</v>
      </c>
      <c r="AA16" s="31">
        <v>224.4</v>
      </c>
      <c r="AB16" s="31">
        <v>22.3</v>
      </c>
      <c r="AC16" s="34">
        <f>((N16/Z16)+(O16/AA16)+(P16/AB16))</f>
      </c>
      <c r="AD16" s="35">
        <f>((N16*Z16)+(O16*AA16)+(P16*AB16))</f>
      </c>
      <c r="AE16" s="31">
        <f>(AD16/SUM(N16:P16))</f>
      </c>
      <c r="AF16" s="31">
        <v>288.36</v>
      </c>
      <c r="AG16" s="31">
        <f>10^4/AF16</f>
      </c>
      <c r="AH16" s="32">
        <f>1.717*(1+(0.0011*AG16))^-1</f>
      </c>
      <c r="AI16" s="34">
        <f>1/AH16</f>
      </c>
      <c r="AJ16" s="34">
        <f>SQRT(AH16/2.8)</f>
      </c>
      <c r="AK16" s="36">
        <f>(((1000*10)/(0.0014)*(AJ16^2/180)*(AJ16^3/(1-AJ16)^2)))/(60*60*24)</f>
      </c>
      <c r="AL16" s="32">
        <f>AK16*S16</f>
      </c>
      <c r="AM16" s="31">
        <f>119.7875*AJ16*S16*O16</f>
      </c>
      <c r="AN16" s="37">
        <f>S16*(3*10^-6)</f>
      </c>
      <c r="AO16" s="38">
        <f>AM16*AN16*1000000</f>
      </c>
      <c r="AP16" s="34">
        <f>(AG16/U16)^0.5*(1-(U16/Z16))^0.5</f>
      </c>
      <c r="AQ16" s="39">
        <f>IF(AC16:AC153&lt;0.1,"POOR",IF(AC16:AC153&lt;=0.19,"WEAK",IF(AC16:AC153&lt;=0.69,"MODERATE",IF(AC16:AC153&gt;=0.698,"GOOD"))))</f>
      </c>
      <c r="AR16" s="31">
        <v>28.676</v>
      </c>
      <c r="AS16" s="40">
        <v>34.4112</v>
      </c>
      <c r="AT16" s="41">
        <v>0.652304711446201</v>
      </c>
      <c r="AU16" s="41">
        <v>2.29924823205808</v>
      </c>
      <c r="AV16" s="41">
        <v>26.8</v>
      </c>
      <c r="AW16" s="41">
        <v>0.0993761140819964</v>
      </c>
      <c r="AX16" s="31">
        <v>34411.2</v>
      </c>
    </row>
    <row x14ac:dyDescent="0.25" r="17" customHeight="1" ht="39.75">
      <c r="A17" s="42">
        <v>16</v>
      </c>
      <c r="B17" s="63" t="s">
        <v>114</v>
      </c>
      <c r="C17" s="57">
        <v>33.76</v>
      </c>
      <c r="D17" s="58">
        <v>30.31</v>
      </c>
      <c r="E17" s="64">
        <v>273</v>
      </c>
      <c r="F17" s="42">
        <v>3</v>
      </c>
      <c r="G17" s="60" t="s">
        <v>57</v>
      </c>
      <c r="H17" s="60" t="s">
        <v>115</v>
      </c>
      <c r="I17" s="29">
        <v>81.2</v>
      </c>
      <c r="J17" s="31">
        <v>19.6</v>
      </c>
      <c r="K17" s="60" t="s">
        <v>116</v>
      </c>
      <c r="L17" s="60" t="s">
        <v>117</v>
      </c>
      <c r="M17" s="31">
        <v>19.6</v>
      </c>
      <c r="N17" s="31">
        <v>4.5</v>
      </c>
      <c r="O17" s="31">
        <v>27.4</v>
      </c>
      <c r="P17" s="33"/>
      <c r="Q17" s="31">
        <f>(L17:L154)*1000</f>
      </c>
      <c r="R17" s="31">
        <f>N17+O17+P17</f>
      </c>
      <c r="S17" s="31">
        <f>O17+P17</f>
      </c>
      <c r="T17" s="31">
        <f>N17+O17</f>
      </c>
      <c r="U17" s="31">
        <v>19.6</v>
      </c>
      <c r="V17" s="32">
        <f>G25(U17)</f>
      </c>
      <c r="W17" s="33"/>
      <c r="X17" s="33"/>
      <c r="Y17" s="33"/>
      <c r="Z17" s="31">
        <v>81.2</v>
      </c>
      <c r="AA17" s="31">
        <v>39.6</v>
      </c>
      <c r="AB17" s="31">
        <v>204.2</v>
      </c>
      <c r="AC17" s="34">
        <f>((N17/Z17)+(O17/AA17)+(P17/AB17))</f>
      </c>
      <c r="AD17" s="35">
        <f>((N17*Z17)+(O17*AA17)+(P17*AB17))</f>
      </c>
      <c r="AE17" s="31">
        <f>(AD17/SUM(N17:P17))</f>
      </c>
      <c r="AF17" s="31">
        <v>236.57</v>
      </c>
      <c r="AG17" s="31">
        <f>10^4/AF17</f>
      </c>
      <c r="AH17" s="32">
        <f>1.717*(1+(0.0011*AG17))^-1</f>
      </c>
      <c r="AI17" s="34">
        <f>1/AH17</f>
      </c>
      <c r="AJ17" s="34">
        <f>SQRT(AH17/2.8)</f>
      </c>
      <c r="AK17" s="36">
        <f>(((1000*10)/(0.0014)*(AJ17^2/180)*(AJ17^3/(1-AJ17)^2)))/(60*60*24)</f>
      </c>
      <c r="AL17" s="32">
        <f>AK17*S17</f>
      </c>
      <c r="AM17" s="31">
        <f>119.7875*AJ17*S17*O17</f>
      </c>
      <c r="AN17" s="37">
        <f>S17*(3*10^-6)</f>
      </c>
      <c r="AO17" s="38">
        <f>AM17*AN17*1000000</f>
      </c>
      <c r="AP17" s="34">
        <f>(AG17/U17)^0.5*(1-(U17/Z17))^0.5</f>
      </c>
      <c r="AQ17" s="39">
        <f>IF(AC17:AC154&lt;0.1,"POOR",IF(AC17:AC154&lt;=0.19,"WEAK",IF(AC17:AC154&lt;=0.69,"MODERATE",IF(AC17:AC154&gt;=0.698,"GOOD"))))</f>
      </c>
      <c r="AR17" s="31">
        <v>29.318</v>
      </c>
      <c r="AS17" s="40">
        <v>35.1816</v>
      </c>
      <c r="AT17" s="41">
        <v>1.27909991726834</v>
      </c>
      <c r="AU17" s="41">
        <v>2.19498240315816</v>
      </c>
      <c r="AV17" s="41">
        <v>27.4</v>
      </c>
      <c r="AW17" s="41">
        <v>0.241379310344828</v>
      </c>
      <c r="AX17" s="31">
        <v>35181.6</v>
      </c>
    </row>
    <row x14ac:dyDescent="0.25" r="18" customHeight="1" ht="39.75">
      <c r="A18" s="42">
        <v>17</v>
      </c>
      <c r="B18" s="63" t="s">
        <v>118</v>
      </c>
      <c r="C18" s="57">
        <v>32.46</v>
      </c>
      <c r="D18" s="58">
        <v>29.48</v>
      </c>
      <c r="E18" s="64">
        <v>338</v>
      </c>
      <c r="F18" s="42">
        <v>3</v>
      </c>
      <c r="G18" s="60" t="s">
        <v>57</v>
      </c>
      <c r="H18" s="60" t="s">
        <v>119</v>
      </c>
      <c r="I18" s="29">
        <v>56.5</v>
      </c>
      <c r="J18" s="42">
        <v>14</v>
      </c>
      <c r="K18" s="60" t="s">
        <v>120</v>
      </c>
      <c r="L18" s="60" t="s">
        <v>121</v>
      </c>
      <c r="M18" s="42">
        <v>14</v>
      </c>
      <c r="N18" s="31">
        <v>4.2</v>
      </c>
      <c r="O18" s="31">
        <v>24.6</v>
      </c>
      <c r="P18" s="33"/>
      <c r="Q18" s="31">
        <f>(L18:L155)*1000</f>
      </c>
      <c r="R18" s="31">
        <f>N18+O18+P18</f>
      </c>
      <c r="S18" s="31">
        <f>O18+P18</f>
      </c>
      <c r="T18" s="31">
        <f>N18+O18</f>
      </c>
      <c r="U18" s="42">
        <v>14</v>
      </c>
      <c r="V18" s="32">
        <f>G26(U18)</f>
      </c>
      <c r="W18" s="33"/>
      <c r="X18" s="33"/>
      <c r="Y18" s="33"/>
      <c r="Z18" s="31">
        <v>56.5</v>
      </c>
      <c r="AA18" s="42">
        <v>54</v>
      </c>
      <c r="AB18" s="31">
        <v>34.5</v>
      </c>
      <c r="AC18" s="34">
        <f>((N18/Z18)+(O18/AA18)+(P18/AB18))</f>
      </c>
      <c r="AD18" s="35">
        <f>((N18*Z18)+(O18*AA18)+(P18*AB18))</f>
      </c>
      <c r="AE18" s="31">
        <f>(AD18/SUM(N18:P18))</f>
      </c>
      <c r="AF18" s="31">
        <v>257.19</v>
      </c>
      <c r="AG18" s="31">
        <f>10^4/AF18</f>
      </c>
      <c r="AH18" s="32">
        <f>1.717*(1+(0.0011*AG18))^-1</f>
      </c>
      <c r="AI18" s="34">
        <f>1/AH18</f>
      </c>
      <c r="AJ18" s="34">
        <f>SQRT(AH18/2.8)</f>
      </c>
      <c r="AK18" s="36">
        <f>(((1000*10)/(0.0014)*(AJ18^2/180)*(AJ18^3/(1-AJ18)^2)))/(60*60*24)</f>
      </c>
      <c r="AL18" s="32">
        <f>AK18*S18</f>
      </c>
      <c r="AM18" s="31">
        <f>119.7875*AJ18*S18*O18</f>
      </c>
      <c r="AN18" s="37">
        <f>S18*(3*10^-6)</f>
      </c>
      <c r="AO18" s="38">
        <f>AM18*AN18*1000000</f>
      </c>
      <c r="AP18" s="34">
        <f>(AG18/U18)^0.5*(1-(U18/Z18))^0.5</f>
      </c>
      <c r="AQ18" s="39">
        <f>IF(AC18:AC155&lt;0.1,"POOR",IF(AC18:AC155&lt;=0.19,"WEAK",IF(AC18:AC155&lt;=0.69,"MODERATE",IF(AC18:AC155&gt;=0.698,"GOOD"))))</f>
      </c>
      <c r="AR18" s="31">
        <v>26.322</v>
      </c>
      <c r="AS18" s="40">
        <v>31.5864</v>
      </c>
      <c r="AT18" s="41">
        <v>1.44537049177122</v>
      </c>
      <c r="AU18" s="41">
        <v>2.24070085706252</v>
      </c>
      <c r="AV18" s="41">
        <v>24.6</v>
      </c>
      <c r="AW18" s="41">
        <v>0.247787610619469</v>
      </c>
      <c r="AX18" s="31">
        <v>31586.4</v>
      </c>
    </row>
    <row x14ac:dyDescent="0.25" r="19" customHeight="1" ht="18.75">
      <c r="A19" s="42">
        <v>18</v>
      </c>
      <c r="B19" s="17" t="s">
        <v>122</v>
      </c>
      <c r="C19" s="57">
        <v>33.22</v>
      </c>
      <c r="D19" s="58">
        <v>29.28</v>
      </c>
      <c r="E19" s="59">
        <v>331</v>
      </c>
      <c r="F19" s="42">
        <v>3</v>
      </c>
      <c r="G19" s="60" t="s">
        <v>57</v>
      </c>
      <c r="H19" s="60" t="s">
        <v>123</v>
      </c>
      <c r="I19" s="27">
        <v>135</v>
      </c>
      <c r="J19" s="31">
        <v>20.7</v>
      </c>
      <c r="K19" s="60" t="s">
        <v>124</v>
      </c>
      <c r="L19" s="60" t="s">
        <v>125</v>
      </c>
      <c r="M19" s="31">
        <v>20.7</v>
      </c>
      <c r="N19" s="31">
        <v>1.3</v>
      </c>
      <c r="O19" s="31">
        <v>13.6</v>
      </c>
      <c r="P19" s="33"/>
      <c r="Q19" s="31">
        <f>(L19:L156)*1000</f>
      </c>
      <c r="R19" s="31">
        <f>N19+O19+P19</f>
      </c>
      <c r="S19" s="31">
        <f>O19+P19</f>
      </c>
      <c r="T19" s="31">
        <f>N19+O19</f>
      </c>
      <c r="U19" s="31">
        <v>20.7</v>
      </c>
      <c r="V19" s="32">
        <f>G27(U19)</f>
      </c>
      <c r="W19" s="33"/>
      <c r="X19" s="33"/>
      <c r="Y19" s="33"/>
      <c r="Z19" s="42">
        <v>135</v>
      </c>
      <c r="AA19" s="31">
        <v>40.7</v>
      </c>
      <c r="AB19" s="31">
        <v>393.2</v>
      </c>
      <c r="AC19" s="34">
        <f>((N19/Z19)+(O19/AA19)+(P19/AB19))</f>
      </c>
      <c r="AD19" s="35">
        <f>((N19*Z19)+(O19*AA19)+(P19*AB19))</f>
      </c>
      <c r="AE19" s="31">
        <f>(AD19/SUM(N19:P19))</f>
      </c>
      <c r="AF19" s="31">
        <v>280.23</v>
      </c>
      <c r="AG19" s="31">
        <f>10^4/AF19</f>
      </c>
      <c r="AH19" s="32">
        <f>1.717*(1+(0.0011*AG19))^-1</f>
      </c>
      <c r="AI19" s="34">
        <f>1/AH19</f>
      </c>
      <c r="AJ19" s="34">
        <f>SQRT(AH19/2.8)</f>
      </c>
      <c r="AK19" s="36">
        <f>(((1000*10)/(0.0014)*(AJ19^2/180)*(AJ19^3/(1-AJ19)^2)))/(60*60*24)</f>
      </c>
      <c r="AL19" s="32">
        <f>AK19*S19</f>
      </c>
      <c r="AM19" s="31">
        <f>119.7875*AJ19*S19*O19</f>
      </c>
      <c r="AN19" s="37">
        <f>S19*(3*10^-6)</f>
      </c>
      <c r="AO19" s="38">
        <f>AM19*AN19*1000000</f>
      </c>
      <c r="AP19" s="34">
        <f>(AG19/U19)^0.5*(1-(U19/Z19))^0.5</f>
      </c>
      <c r="AQ19" s="39">
        <f>IF(AC19:AC156&lt;0.1,"POOR",IF(AC19:AC156&lt;=0.19,"WEAK",IF(AC19:AC156&lt;=0.69,"MODERATE",IF(AC19:AC156&gt;=0.698,"GOOD"))))</f>
      </c>
      <c r="AR19" s="31">
        <v>14.552</v>
      </c>
      <c r="AS19" s="40">
        <v>17.4624</v>
      </c>
      <c r="AT19" s="41">
        <v>1.20813021159272</v>
      </c>
      <c r="AU19" s="41">
        <v>2.28504204441493</v>
      </c>
      <c r="AV19" s="41">
        <v>13.6</v>
      </c>
      <c r="AW19" s="41">
        <v>0.153333333333333</v>
      </c>
      <c r="AX19" s="31">
        <v>17462.4</v>
      </c>
    </row>
    <row x14ac:dyDescent="0.25" r="20" customHeight="1" ht="18.75">
      <c r="A20" s="42">
        <v>19</v>
      </c>
      <c r="B20" s="65" t="s">
        <v>126</v>
      </c>
      <c r="C20" s="57">
        <v>33.01</v>
      </c>
      <c r="D20" s="58">
        <v>29.89</v>
      </c>
      <c r="E20" s="62">
        <v>318</v>
      </c>
      <c r="F20" s="42">
        <v>4</v>
      </c>
      <c r="G20" s="60" t="s">
        <v>52</v>
      </c>
      <c r="H20" s="60" t="s">
        <v>127</v>
      </c>
      <c r="I20" s="29">
        <v>115.5</v>
      </c>
      <c r="J20" s="31">
        <v>65.6</v>
      </c>
      <c r="K20" s="60" t="s">
        <v>128</v>
      </c>
      <c r="L20" s="60" t="s">
        <v>129</v>
      </c>
      <c r="M20" s="31">
        <v>41.7</v>
      </c>
      <c r="N20" s="42">
        <v>1</v>
      </c>
      <c r="O20" s="31">
        <v>4.6</v>
      </c>
      <c r="P20" s="31">
        <v>23.4</v>
      </c>
      <c r="Q20" s="31">
        <f>(L20:L157)*1000</f>
      </c>
      <c r="R20" s="31">
        <f>N20+O20+P20</f>
      </c>
      <c r="S20" s="31">
        <f>O20+P20</f>
      </c>
      <c r="T20" s="31">
        <f>N20+O20</f>
      </c>
      <c r="U20" s="31">
        <v>41.7</v>
      </c>
      <c r="V20" s="32">
        <f>G28(U20)</f>
      </c>
      <c r="W20" s="33"/>
      <c r="X20" s="31">
        <v>115.5</v>
      </c>
      <c r="Y20" s="33"/>
      <c r="Z20" s="42">
        <v>65</v>
      </c>
      <c r="AA20" s="31">
        <v>41.7</v>
      </c>
      <c r="AB20" s="31">
        <v>115.5</v>
      </c>
      <c r="AC20" s="34">
        <f>((N20/Z20)+(O20/AA20)+(P20/AB20))</f>
      </c>
      <c r="AD20" s="35">
        <f>((N20*Z20)+(O20*AA20)+(P20*AB20))</f>
      </c>
      <c r="AE20" s="31">
        <f>(AD20/SUM(N20:P20))</f>
      </c>
      <c r="AF20" s="31">
        <v>250.37</v>
      </c>
      <c r="AG20" s="31">
        <f>10^4/AF20</f>
      </c>
      <c r="AH20" s="32">
        <f>1.717*(1+(0.0011*AG20))^-1</f>
      </c>
      <c r="AI20" s="34">
        <f>1/AH20</f>
      </c>
      <c r="AJ20" s="34">
        <f>SQRT(AH20/2.8)</f>
      </c>
      <c r="AK20" s="36">
        <f>(((1000*10)/(0.0014)*(AJ20^2/180)*(AJ20^3/(1-AJ20)^2)))/(60*60*24)</f>
      </c>
      <c r="AL20" s="32">
        <f>AK20*S20</f>
      </c>
      <c r="AM20" s="31">
        <f>119.7875*AJ20*S20*O20</f>
      </c>
      <c r="AN20" s="37">
        <f>S20*(3*10^-6)</f>
      </c>
      <c r="AO20" s="38">
        <f>AM20*AN20*1000000</f>
      </c>
      <c r="AP20" s="34">
        <f>(AG20/U20)^0.5*(1-(U20/Z20))^0.5</f>
      </c>
      <c r="AQ20" s="39">
        <f>IF(AC20:AC157&lt;0.1,"POOR",IF(AC20:AC157&lt;=0.19,"WEAK",IF(AC20:AC157&lt;=0.69,"MODERATE",IF(AC20:AC157&gt;=0.698,"GOOD"))))</f>
      </c>
      <c r="AR20" s="31">
        <v>29.96</v>
      </c>
      <c r="AS20" s="40">
        <v>35.952</v>
      </c>
      <c r="AT20" s="41">
        <v>0.585952093210751</v>
      </c>
      <c r="AU20" s="41">
        <v>2.22627273275172</v>
      </c>
      <c r="AV20" s="46">
        <v>28</v>
      </c>
      <c r="AW20" s="41">
        <v>0.567965367965368</v>
      </c>
      <c r="AX20" s="42">
        <v>35952</v>
      </c>
    </row>
    <row x14ac:dyDescent="0.25" r="21" customHeight="1" ht="18.75">
      <c r="A21" s="42">
        <v>20</v>
      </c>
      <c r="B21" s="61" t="s">
        <v>130</v>
      </c>
      <c r="C21" s="57">
        <v>32.42</v>
      </c>
      <c r="D21" s="58">
        <v>30.95</v>
      </c>
      <c r="E21" s="62">
        <v>327</v>
      </c>
      <c r="F21" s="42">
        <v>4</v>
      </c>
      <c r="G21" s="60" t="s">
        <v>131</v>
      </c>
      <c r="H21" s="60" t="s">
        <v>132</v>
      </c>
      <c r="I21" s="29">
        <v>161.5</v>
      </c>
      <c r="J21" s="31">
        <v>14.3</v>
      </c>
      <c r="K21" s="60" t="s">
        <v>133</v>
      </c>
      <c r="L21" s="60" t="s">
        <v>134</v>
      </c>
      <c r="M21" s="31">
        <v>14.3</v>
      </c>
      <c r="N21" s="42">
        <v>1</v>
      </c>
      <c r="O21" s="42">
        <v>6</v>
      </c>
      <c r="P21" s="31">
        <v>15.6</v>
      </c>
      <c r="Q21" s="31">
        <f>(L21:L158)*1000</f>
      </c>
      <c r="R21" s="31">
        <f>N21+O21+P21</f>
      </c>
      <c r="S21" s="31">
        <f>O21+P21</f>
      </c>
      <c r="T21" s="31">
        <f>N21+O21</f>
      </c>
      <c r="U21" s="31">
        <v>14.3</v>
      </c>
      <c r="V21" s="32">
        <f>G29(U21)</f>
      </c>
      <c r="W21" s="33"/>
      <c r="X21" s="33"/>
      <c r="Y21" s="33"/>
      <c r="Z21" s="31">
        <v>161.5</v>
      </c>
      <c r="AA21" s="31">
        <v>54.3</v>
      </c>
      <c r="AB21" s="31">
        <v>249.7</v>
      </c>
      <c r="AC21" s="34">
        <f>((N21/Z21)+(O21/AA21)+(P21/AB21))</f>
      </c>
      <c r="AD21" s="35">
        <f>((N21*Z21)+(O21*AA21)+(P21*AB21))</f>
      </c>
      <c r="AE21" s="31">
        <f>(AD21/SUM(N21:P21))</f>
      </c>
      <c r="AF21" s="31">
        <v>220.52</v>
      </c>
      <c r="AG21" s="31">
        <f>10^4/AF21</f>
      </c>
      <c r="AH21" s="32">
        <f>1.717*(1+(0.0011*AG21))^-1</f>
      </c>
      <c r="AI21" s="34">
        <f>1/AH21</f>
      </c>
      <c r="AJ21" s="34">
        <f>SQRT(AH21/2.8)</f>
      </c>
      <c r="AK21" s="36">
        <f>(((1000*10)/(0.0014)*(AJ21^2/180)*(AJ21^3/(1-AJ21)^2)))/(60*60*24)</f>
      </c>
      <c r="AL21" s="32">
        <f>AK21*S21</f>
      </c>
      <c r="AM21" s="31">
        <f>119.7875*AJ21*S21*O21</f>
      </c>
      <c r="AN21" s="37">
        <f>S21*(3*10^-6)</f>
      </c>
      <c r="AO21" s="38">
        <f>AM21*AN21*1000000</f>
      </c>
      <c r="AP21" s="34">
        <f>(AG21/U21)^0.5*(1-(U21/Z21))^0.5</f>
      </c>
      <c r="AQ21" s="39">
        <f>IF(AC21:AC158&lt;0.1,"POOR",IF(AC21:AC158&lt;=0.19,"WEAK",IF(AC21:AC158&lt;=0.69,"MODERATE",IF(AC21:AC158&gt;=0.698,"GOOD"))))</f>
      </c>
      <c r="AR21" s="31">
        <v>23.112</v>
      </c>
      <c r="AS21" s="40">
        <v>27.7344</v>
      </c>
      <c r="AT21" s="41">
        <v>1.70010455533719</v>
      </c>
      <c r="AU21" s="41">
        <v>2.15458865425818</v>
      </c>
      <c r="AV21" s="41">
        <v>21.6</v>
      </c>
      <c r="AW21" s="41">
        <v>0.0885448916408669</v>
      </c>
      <c r="AX21" s="31">
        <v>27734.4</v>
      </c>
    </row>
    <row x14ac:dyDescent="0.25" r="22" customHeight="1" ht="28.5">
      <c r="A22" s="42">
        <v>21</v>
      </c>
      <c r="B22" s="17" t="s">
        <v>135</v>
      </c>
      <c r="C22" s="57">
        <v>32.72</v>
      </c>
      <c r="D22" s="58">
        <v>29.95</v>
      </c>
      <c r="E22" s="59">
        <v>307</v>
      </c>
      <c r="F22" s="42">
        <v>3</v>
      </c>
      <c r="G22" s="60" t="s">
        <v>57</v>
      </c>
      <c r="H22" s="60" t="s">
        <v>136</v>
      </c>
      <c r="I22" s="29">
        <v>161.2</v>
      </c>
      <c r="J22" s="42">
        <v>33</v>
      </c>
      <c r="K22" s="60" t="s">
        <v>137</v>
      </c>
      <c r="L22" s="60" t="s">
        <v>138</v>
      </c>
      <c r="M22" s="42">
        <v>33</v>
      </c>
      <c r="N22" s="42">
        <v>10</v>
      </c>
      <c r="O22" s="42">
        <v>26</v>
      </c>
      <c r="P22" s="33"/>
      <c r="Q22" s="31">
        <f>(L22:L159)*1000</f>
      </c>
      <c r="R22" s="31">
        <f>N22+O22+P22</f>
      </c>
      <c r="S22" s="31">
        <f>O22+P22</f>
      </c>
      <c r="T22" s="31">
        <f>N22+O22</f>
      </c>
      <c r="U22" s="42">
        <v>33</v>
      </c>
      <c r="V22" s="32">
        <f>G30(U22)</f>
      </c>
      <c r="W22" s="33"/>
      <c r="X22" s="33"/>
      <c r="Y22" s="33"/>
      <c r="Z22" s="31">
        <v>161.2</v>
      </c>
      <c r="AA22" s="42">
        <v>53</v>
      </c>
      <c r="AB22" s="31">
        <v>1030.6</v>
      </c>
      <c r="AC22" s="34">
        <f>((N22/Z22)+(O22/AA22)+(P22/AB22))</f>
      </c>
      <c r="AD22" s="35">
        <f>((N22*Z22)+(O22*AA22)+(P22*AB22))</f>
      </c>
      <c r="AE22" s="31">
        <f>(AD22/SUM(N22:P22))</f>
      </c>
      <c r="AF22" s="31">
        <v>205.95</v>
      </c>
      <c r="AG22" s="31">
        <f>10^4/AF22</f>
      </c>
      <c r="AH22" s="32">
        <f>1.717*(1+(0.0011*AG22))^-1</f>
      </c>
      <c r="AI22" s="34">
        <f>1/AH22</f>
      </c>
      <c r="AJ22" s="34">
        <f>SQRT(AH22/2.8)</f>
      </c>
      <c r="AK22" s="36">
        <f>(((1000*10)/(0.0014)*(AJ22^2/180)*(AJ22^3/(1-AJ22)^2)))/(60*60*24)</f>
      </c>
      <c r="AL22" s="32">
        <f>AK22*S22</f>
      </c>
      <c r="AM22" s="31">
        <f>119.7875*AJ22*S22*O22</f>
      </c>
      <c r="AN22" s="37">
        <f>S22*(3*10^-6)</f>
      </c>
      <c r="AO22" s="38">
        <f>AM22*AN22*1000000</f>
      </c>
      <c r="AP22" s="34">
        <f>(AG22/U22)^0.5*(1-(U22/Z22))^0.5</f>
      </c>
      <c r="AQ22" s="39">
        <f>IF(AC22:AC159&lt;0.1,"POOR",IF(AC22:AC159&lt;=0.19,"WEAK",IF(AC22:AC159&lt;=0.69,"MODERATE",IF(AC22:AC159&gt;=0.698,"GOOD"))))</f>
      </c>
      <c r="AR22" s="31">
        <v>27.82</v>
      </c>
      <c r="AS22" s="40">
        <v>33.384</v>
      </c>
      <c r="AT22" s="41">
        <v>1.08174183487144</v>
      </c>
      <c r="AU22" s="41">
        <v>2.11355440004023</v>
      </c>
      <c r="AV22" s="46">
        <v>26</v>
      </c>
      <c r="AW22" s="41">
        <v>0.204714640198511</v>
      </c>
      <c r="AX22" s="42">
        <v>33384</v>
      </c>
    </row>
    <row x14ac:dyDescent="0.25" r="23" customHeight="1" ht="18.75">
      <c r="A23" s="42">
        <v>22</v>
      </c>
      <c r="B23" s="66" t="s">
        <v>139</v>
      </c>
      <c r="C23" s="57">
        <v>33.37</v>
      </c>
      <c r="D23" s="58">
        <v>29.75</v>
      </c>
      <c r="E23" s="62">
        <v>331</v>
      </c>
      <c r="F23" s="42">
        <v>3</v>
      </c>
      <c r="G23" s="60" t="s">
        <v>57</v>
      </c>
      <c r="H23" s="60" t="s">
        <v>140</v>
      </c>
      <c r="I23" s="29">
        <v>104.9</v>
      </c>
      <c r="J23" s="31">
        <v>9.2</v>
      </c>
      <c r="K23" s="60" t="s">
        <v>141</v>
      </c>
      <c r="L23" s="60" t="s">
        <v>142</v>
      </c>
      <c r="M23" s="31">
        <v>19.2</v>
      </c>
      <c r="N23" s="31">
        <v>2.1</v>
      </c>
      <c r="O23" s="31">
        <v>36.9</v>
      </c>
      <c r="P23" s="33"/>
      <c r="Q23" s="31">
        <f>(L23:L160)*1000</f>
      </c>
      <c r="R23" s="31">
        <f>N23+O23+P23</f>
      </c>
      <c r="S23" s="31">
        <f>O23+P23</f>
      </c>
      <c r="T23" s="31">
        <f>N23+O23</f>
      </c>
      <c r="U23" s="31">
        <v>9.2</v>
      </c>
      <c r="V23" s="32">
        <f>G31(U23)</f>
      </c>
      <c r="W23" s="33"/>
      <c r="X23" s="33"/>
      <c r="Y23" s="33"/>
      <c r="Z23" s="31">
        <v>104.9</v>
      </c>
      <c r="AA23" s="31">
        <v>69.2</v>
      </c>
      <c r="AB23" s="31">
        <v>382.7</v>
      </c>
      <c r="AC23" s="34">
        <f>((N23/Z23)+(O23/AA23)+(P23/AB23))</f>
      </c>
      <c r="AD23" s="35">
        <f>((N23*Z23)+(O23*AA23)+(P23*AB23))</f>
      </c>
      <c r="AE23" s="31">
        <f>(AD23/SUM(N23:P23))</f>
      </c>
      <c r="AF23" s="31">
        <v>184.36</v>
      </c>
      <c r="AG23" s="31">
        <f>10^4/AF23</f>
      </c>
      <c r="AH23" s="32">
        <f>1.717*(1+(0.0011*AG23))^-1</f>
      </c>
      <c r="AI23" s="34">
        <f>1/AH23</f>
      </c>
      <c r="AJ23" s="34">
        <f>SQRT(AH23/2.8)</f>
      </c>
      <c r="AK23" s="36">
        <f>(((1000*10)/(0.0014)*(AJ23^2/180)*(AJ23^3/(1-AJ23)^2)))/(60*60*24)</f>
      </c>
      <c r="AL23" s="32">
        <f>AK23*S23</f>
      </c>
      <c r="AM23" s="31">
        <f>119.7875*AJ23*S23*O23</f>
      </c>
      <c r="AN23" s="37">
        <f>S23*(3*10^-6)</f>
      </c>
      <c r="AO23" s="38">
        <f>AM23*AN23*1000000</f>
      </c>
      <c r="AP23" s="34">
        <f>(AG23/U23)^0.5*(1-(U23/Z23))^0.5</f>
      </c>
      <c r="AQ23" s="39">
        <f>IF(AC23:AC160&lt;0.1,"POOR",IF(AC23:AC160&lt;=0.19,"WEAK",IF(AC23:AC160&lt;=0.69,"MODERATE",IF(AC23:AC160&gt;=0.698,"GOOD"))))</f>
      </c>
      <c r="AR23" s="31">
        <v>39.483</v>
      </c>
      <c r="AS23" s="40">
        <v>47.3796</v>
      </c>
      <c r="AT23" s="41">
        <v>2.31921473377936</v>
      </c>
      <c r="AU23" s="41">
        <v>2.04343587661229</v>
      </c>
      <c r="AV23" s="41">
        <v>36.9</v>
      </c>
      <c r="AW23" s="41">
        <v>0.0877025738798856</v>
      </c>
      <c r="AX23" s="31">
        <v>47379.6</v>
      </c>
    </row>
    <row x14ac:dyDescent="0.25" r="24" customHeight="1" ht="28.5">
      <c r="A24" s="42">
        <v>23</v>
      </c>
      <c r="B24" s="17" t="s">
        <v>143</v>
      </c>
      <c r="C24" s="57">
        <v>32.36</v>
      </c>
      <c r="D24" s="58">
        <v>30.45</v>
      </c>
      <c r="E24" s="59">
        <v>309</v>
      </c>
      <c r="F24" s="42">
        <v>4</v>
      </c>
      <c r="G24" s="60" t="s">
        <v>144</v>
      </c>
      <c r="H24" s="60" t="s">
        <v>145</v>
      </c>
      <c r="I24" s="29">
        <v>23.1</v>
      </c>
      <c r="J24" s="42">
        <v>12</v>
      </c>
      <c r="K24" s="60" t="s">
        <v>146</v>
      </c>
      <c r="L24" s="60" t="s">
        <v>147</v>
      </c>
      <c r="M24" s="42">
        <v>12</v>
      </c>
      <c r="N24" s="31">
        <v>0.7</v>
      </c>
      <c r="O24" s="31">
        <v>2.3</v>
      </c>
      <c r="P24" s="31">
        <v>28.5</v>
      </c>
      <c r="Q24" s="31">
        <f>(L24:L161)*1000</f>
      </c>
      <c r="R24" s="31">
        <f>N24+O24+P24</f>
      </c>
      <c r="S24" s="31">
        <f>O24+P24</f>
      </c>
      <c r="T24" s="31">
        <f>N24+O24</f>
      </c>
      <c r="U24" s="42">
        <v>12</v>
      </c>
      <c r="V24" s="32">
        <f>G32(U24)</f>
      </c>
      <c r="W24" s="33"/>
      <c r="X24" s="33"/>
      <c r="Y24" s="33"/>
      <c r="Z24" s="31">
        <v>23.1</v>
      </c>
      <c r="AA24" s="31">
        <v>42.13</v>
      </c>
      <c r="AB24" s="31">
        <v>89.2</v>
      </c>
      <c r="AC24" s="34">
        <f>((N24/Z24)+(O24/AA24)+(P24/AB24))</f>
      </c>
      <c r="AD24" s="35">
        <f>((N24*Z24)+(O24*AA24)+(P24*AB24))</f>
      </c>
      <c r="AE24" s="31">
        <f>(AD24/SUM(N24:P24))</f>
      </c>
      <c r="AF24" s="31">
        <v>255.36</v>
      </c>
      <c r="AG24" s="31">
        <f>10^4/AF24</f>
      </c>
      <c r="AH24" s="32">
        <f>1.717*(1+(0.0011*AG24))^-1</f>
      </c>
      <c r="AI24" s="34">
        <f>1/AH24</f>
      </c>
      <c r="AJ24" s="34">
        <f>SQRT(AH24/2.8)</f>
      </c>
      <c r="AK24" s="36">
        <f>(((1000*10)/(0.0014)*(AJ24^2/180)*(AJ24^3/(1-AJ24)^2)))/(60*60*24)</f>
      </c>
      <c r="AL24" s="32">
        <f>AK24*S24</f>
      </c>
      <c r="AM24" s="31">
        <f>119.7875*AJ24*S24*O24</f>
      </c>
      <c r="AN24" s="37">
        <f>S24*(3*10^-6)</f>
      </c>
      <c r="AO24" s="38">
        <f>AM24*AN24*1000000</f>
      </c>
      <c r="AP24" s="34">
        <f>(AG24/U24)^0.5*(1-(U24/Z24))^0.5</f>
      </c>
      <c r="AQ24" s="39">
        <f>IF(AC24:AC161&lt;0.1,"POOR",IF(AC24:AC161&lt;=0.19,"WEAK",IF(AC24:AC161&lt;=0.69,"MODERATE",IF(AC24:AC161&gt;=0.698,"GOOD"))))</f>
      </c>
      <c r="AR24" s="31">
        <v>32.956</v>
      </c>
      <c r="AS24" s="40">
        <v>39.5472</v>
      </c>
      <c r="AT24" s="41">
        <v>1.25224250668746</v>
      </c>
      <c r="AU24" s="41">
        <v>2.23689252552431</v>
      </c>
      <c r="AV24" s="41">
        <v>30.8</v>
      </c>
      <c r="AW24" s="41">
        <v>0.519480519480519</v>
      </c>
      <c r="AX24" s="31">
        <v>39547.2</v>
      </c>
    </row>
    <row x14ac:dyDescent="0.25" r="25" customHeight="1" ht="51">
      <c r="A25" s="42">
        <v>24</v>
      </c>
      <c r="B25" s="63" t="s">
        <v>148</v>
      </c>
      <c r="C25" s="57">
        <v>32.65</v>
      </c>
      <c r="D25" s="58">
        <v>29.83</v>
      </c>
      <c r="E25" s="64">
        <v>326</v>
      </c>
      <c r="F25" s="42">
        <v>3</v>
      </c>
      <c r="G25" s="60" t="s">
        <v>57</v>
      </c>
      <c r="H25" s="60" t="s">
        <v>149</v>
      </c>
      <c r="I25" s="27">
        <v>104</v>
      </c>
      <c r="J25" s="31">
        <v>9.2</v>
      </c>
      <c r="K25" s="60" t="s">
        <v>150</v>
      </c>
      <c r="L25" s="60" t="s">
        <v>151</v>
      </c>
      <c r="M25" s="31">
        <v>9.2</v>
      </c>
      <c r="N25" s="31">
        <v>2.1</v>
      </c>
      <c r="O25" s="31">
        <v>23.1</v>
      </c>
      <c r="P25" s="33"/>
      <c r="Q25" s="31">
        <f>(L25:L162)*1000</f>
      </c>
      <c r="R25" s="31">
        <f>N25+O25+P25</f>
      </c>
      <c r="S25" s="31">
        <f>O25+P25</f>
      </c>
      <c r="T25" s="31">
        <f>N25+O25</f>
      </c>
      <c r="U25" s="31">
        <v>9.2</v>
      </c>
      <c r="V25" s="32">
        <f>G33(U25)</f>
      </c>
      <c r="W25" s="33"/>
      <c r="X25" s="33"/>
      <c r="Y25" s="33"/>
      <c r="Z25" s="42">
        <v>104</v>
      </c>
      <c r="AA25" s="31">
        <v>39.2</v>
      </c>
      <c r="AB25" s="42">
        <v>68</v>
      </c>
      <c r="AC25" s="34">
        <f>((N25/Z25)+(O25/AA25)+(P25/AB25))</f>
      </c>
      <c r="AD25" s="35">
        <f>((N25*Z25)+(O25*AA25)+(P25*AB25))</f>
      </c>
      <c r="AE25" s="31">
        <f>(AD25/SUM(N25:P25))</f>
      </c>
      <c r="AF25" s="31">
        <v>265.37</v>
      </c>
      <c r="AG25" s="31">
        <f>10^4/AF25</f>
      </c>
      <c r="AH25" s="32">
        <f>1.717*(1+(0.0011*AG25))^-1</f>
      </c>
      <c r="AI25" s="34">
        <f>1/AH25</f>
      </c>
      <c r="AJ25" s="34">
        <f>SQRT(AH25/2.8)</f>
      </c>
      <c r="AK25" s="36">
        <f>(((1000*10)/(0.0014)*(AJ25^2/180)*(AJ25^3/(1-AJ25)^2)))/(60*60*24)</f>
      </c>
      <c r="AL25" s="32">
        <f>AK25*S25</f>
      </c>
      <c r="AM25" s="31">
        <f>119.7875*AJ25*S25*O25</f>
      </c>
      <c r="AN25" s="37">
        <f>S25*(3*10^-6)</f>
      </c>
      <c r="AO25" s="38">
        <f>AM25*AN25*1000000</f>
      </c>
      <c r="AP25" s="34">
        <f>(AG25/U25)^0.5*(1-(U25/Z25))^0.5</f>
      </c>
      <c r="AQ25" s="39">
        <f>IF(AC25:AC162&lt;0.1,"POOR",IF(AC25:AC162&lt;=0.19,"WEAK",IF(AC25:AC162&lt;=0.69,"MODERATE",IF(AC25:AC162&gt;=0.698,"GOOD"))))</f>
      </c>
      <c r="AR25" s="31">
        <v>24.717</v>
      </c>
      <c r="AS25" s="40">
        <v>29.6604</v>
      </c>
      <c r="AT25" s="41">
        <v>1.93226938582776</v>
      </c>
      <c r="AU25" s="41">
        <v>2.25718442653998</v>
      </c>
      <c r="AV25" s="41">
        <v>23.1</v>
      </c>
      <c r="AW25" s="41">
        <v>0.0884615384615385</v>
      </c>
      <c r="AX25" s="31">
        <v>29660.4</v>
      </c>
    </row>
    <row x14ac:dyDescent="0.25" r="26" customHeight="1" ht="39.75">
      <c r="A26" s="42">
        <v>25</v>
      </c>
      <c r="B26" s="17" t="s">
        <v>152</v>
      </c>
      <c r="C26" s="57">
        <v>32.19</v>
      </c>
      <c r="D26" s="58">
        <v>29.52</v>
      </c>
      <c r="E26" s="59">
        <v>338</v>
      </c>
      <c r="F26" s="42">
        <v>3</v>
      </c>
      <c r="G26" s="60" t="s">
        <v>57</v>
      </c>
      <c r="H26" s="60" t="s">
        <v>153</v>
      </c>
      <c r="I26" s="29">
        <v>94.3</v>
      </c>
      <c r="J26" s="31">
        <v>12.3</v>
      </c>
      <c r="K26" s="60" t="s">
        <v>154</v>
      </c>
      <c r="L26" s="60" t="s">
        <v>155</v>
      </c>
      <c r="M26" s="31">
        <v>12.3</v>
      </c>
      <c r="N26" s="31">
        <v>1.4</v>
      </c>
      <c r="O26" s="31">
        <v>27.2</v>
      </c>
      <c r="P26" s="33"/>
      <c r="Q26" s="31">
        <f>(L26:L163)*1000</f>
      </c>
      <c r="R26" s="31">
        <f>N26+O26+P26</f>
      </c>
      <c r="S26" s="31">
        <f>O26+P26</f>
      </c>
      <c r="T26" s="31">
        <f>N26+O26</f>
      </c>
      <c r="U26" s="31">
        <v>12.3</v>
      </c>
      <c r="V26" s="32">
        <f>G34(U26)</f>
      </c>
      <c r="W26" s="33"/>
      <c r="X26" s="33"/>
      <c r="Y26" s="33"/>
      <c r="Z26" s="31">
        <v>94.3</v>
      </c>
      <c r="AA26" s="31">
        <v>52.39</v>
      </c>
      <c r="AB26" s="31">
        <v>34.9</v>
      </c>
      <c r="AC26" s="34">
        <f>((N26/Z26)+(O26/AA26)+(P26/AB26))</f>
      </c>
      <c r="AD26" s="35">
        <f>((N26*Z26)+(O26*AA26)+(P26*AB26))</f>
      </c>
      <c r="AE26" s="31">
        <f>(AD26/SUM(N26:P26))</f>
      </c>
      <c r="AF26" s="31">
        <v>264.38</v>
      </c>
      <c r="AG26" s="31">
        <f>10^4/AF26</f>
      </c>
      <c r="AH26" s="32">
        <f>1.717*(1+(0.0011*AG26))^-1</f>
      </c>
      <c r="AI26" s="34">
        <f>1/AH26</f>
      </c>
      <c r="AJ26" s="34">
        <f>SQRT(AH26/2.8)</f>
      </c>
      <c r="AK26" s="36">
        <f>(((1000*10)/(0.0014)*(AJ26^2/180)*(AJ26^3/(1-AJ26)^2)))/(60*60*24)</f>
      </c>
      <c r="AL26" s="32">
        <f>AK26*S26</f>
      </c>
      <c r="AM26" s="31">
        <f>119.7875*AJ26*S26*O26</f>
      </c>
      <c r="AN26" s="37">
        <f>S26*(3*10^-6)</f>
      </c>
      <c r="AO26" s="38">
        <f>AM26*AN26*1000000</f>
      </c>
      <c r="AP26" s="34">
        <f>(AG26/U26)^0.5*(1-(U26/Z26))^0.5</f>
      </c>
      <c r="AQ26" s="39">
        <f>IF(AC26:AC163&lt;0.1,"POOR",IF(AC26:AC163&lt;=0.19,"WEAK",IF(AC26:AC163&lt;=0.69,"MODERATE",IF(AC26:AC163&gt;=0.698,"GOOD"))))</f>
      </c>
      <c r="AR26" s="31">
        <v>29.104</v>
      </c>
      <c r="AS26" s="40">
        <v>34.9248</v>
      </c>
      <c r="AT26" s="41">
        <v>1.63525025293479</v>
      </c>
      <c r="AU26" s="41">
        <v>2.25523503141579</v>
      </c>
      <c r="AV26" s="41">
        <v>27.2</v>
      </c>
      <c r="AW26" s="41">
        <v>0.130434782608696</v>
      </c>
      <c r="AX26" s="31">
        <v>34924.8</v>
      </c>
    </row>
    <row x14ac:dyDescent="0.25" r="27" customHeight="1" ht="17.25">
      <c r="A27" s="42">
        <v>26</v>
      </c>
      <c r="B27" s="61" t="s">
        <v>156</v>
      </c>
      <c r="C27" s="57">
        <v>32.95</v>
      </c>
      <c r="D27" s="58">
        <v>30.17</v>
      </c>
      <c r="E27" s="62">
        <v>302</v>
      </c>
      <c r="F27" s="42">
        <v>3</v>
      </c>
      <c r="G27" s="60" t="s">
        <v>57</v>
      </c>
      <c r="H27" s="60" t="s">
        <v>157</v>
      </c>
      <c r="I27" s="29">
        <v>55.2</v>
      </c>
      <c r="J27" s="31">
        <v>14.5</v>
      </c>
      <c r="K27" s="60" t="s">
        <v>158</v>
      </c>
      <c r="L27" s="60" t="s">
        <v>159</v>
      </c>
      <c r="M27" s="31">
        <v>14.5</v>
      </c>
      <c r="N27" s="31">
        <v>2.4</v>
      </c>
      <c r="O27" s="42">
        <v>25</v>
      </c>
      <c r="P27" s="33"/>
      <c r="Q27" s="31">
        <f>(L27:L164)*1000</f>
      </c>
      <c r="R27" s="31">
        <f>N27+O27+P27</f>
      </c>
      <c r="S27" s="31">
        <f>O27+P27</f>
      </c>
      <c r="T27" s="31">
        <f>N27+O27</f>
      </c>
      <c r="U27" s="31">
        <v>14.5</v>
      </c>
      <c r="V27" s="32">
        <f>G35(U27)</f>
      </c>
      <c r="W27" s="33"/>
      <c r="X27" s="33"/>
      <c r="Y27" s="33"/>
      <c r="Z27" s="31">
        <v>55.2</v>
      </c>
      <c r="AA27" s="31">
        <v>54.5</v>
      </c>
      <c r="AB27" s="31">
        <v>251.1</v>
      </c>
      <c r="AC27" s="34">
        <f>((N27/Z27)+(O27/AA27)+(P27/AB27))</f>
      </c>
      <c r="AD27" s="35">
        <f>((N27*Z27)+(O27*AA27)+(P27*AB27))</f>
      </c>
      <c r="AE27" s="31">
        <f>(AD27/SUM(N27:P27))</f>
      </c>
      <c r="AF27" s="31">
        <v>233.08</v>
      </c>
      <c r="AG27" s="31">
        <f>10^4/AF27</f>
      </c>
      <c r="AH27" s="32">
        <f>1.717*(1+(0.0011*AG27))^-1</f>
      </c>
      <c r="AI27" s="34">
        <f>1/AH27</f>
      </c>
      <c r="AJ27" s="34">
        <f>SQRT(AH27/2.8)</f>
      </c>
      <c r="AK27" s="36">
        <f>(((1000*10)/(0.0014)*(AJ27^2/180)*(AJ27^3/(1-AJ27)^2)))/(60*60*24)</f>
      </c>
      <c r="AL27" s="32">
        <f>AK27*S27</f>
      </c>
      <c r="AM27" s="31">
        <f>119.7875*AJ27*S27*O27</f>
      </c>
      <c r="AN27" s="37">
        <f>S27*(3*10^-6)</f>
      </c>
      <c r="AO27" s="38">
        <f>AM27*AN27*1000000</f>
      </c>
      <c r="AP27" s="34">
        <f>(AG27/U27)^0.5*(1-(U27/Z27))^0.5</f>
      </c>
      <c r="AQ27" s="39">
        <f>IF(AC27:AC164&lt;0.1,"POOR",IF(AC27:AC164&lt;=0.19,"WEAK",IF(AC27:AC164&lt;=0.69,"MODERATE",IF(AC27:AC164&gt;=0.698,"GOOD"))))</f>
      </c>
      <c r="AR27" s="31">
        <v>26.75</v>
      </c>
      <c r="AS27" s="40">
        <v>32.1</v>
      </c>
      <c r="AT27" s="41">
        <v>1.47703626990974</v>
      </c>
      <c r="AU27" s="41">
        <v>2.18658723813199</v>
      </c>
      <c r="AV27" s="46">
        <v>25</v>
      </c>
      <c r="AW27" s="41">
        <v>0.26268115942029</v>
      </c>
      <c r="AX27" s="42">
        <v>32100</v>
      </c>
    </row>
    <row x14ac:dyDescent="0.25" r="28" customHeight="1" ht="17.25">
      <c r="A28" s="42">
        <v>27</v>
      </c>
      <c r="B28" s="17" t="s">
        <v>160</v>
      </c>
      <c r="C28" s="57">
        <v>32.78</v>
      </c>
      <c r="D28" s="58">
        <v>30.55</v>
      </c>
      <c r="E28" s="59">
        <v>296</v>
      </c>
      <c r="F28" s="42">
        <v>3</v>
      </c>
      <c r="G28" s="60" t="s">
        <v>57</v>
      </c>
      <c r="H28" s="60" t="s">
        <v>161</v>
      </c>
      <c r="I28" s="29">
        <v>106.7</v>
      </c>
      <c r="J28" s="31">
        <v>22.1</v>
      </c>
      <c r="K28" s="60" t="s">
        <v>162</v>
      </c>
      <c r="L28" s="60" t="s">
        <v>163</v>
      </c>
      <c r="M28" s="31">
        <v>22.1</v>
      </c>
      <c r="N28" s="31">
        <v>0.9</v>
      </c>
      <c r="O28" s="31">
        <v>27.7</v>
      </c>
      <c r="P28" s="33"/>
      <c r="Q28" s="31">
        <f>(L28:L165)*1000</f>
      </c>
      <c r="R28" s="31">
        <f>N28+O28+P28</f>
      </c>
      <c r="S28" s="31">
        <f>O28+P28</f>
      </c>
      <c r="T28" s="31">
        <f>N28+O28</f>
      </c>
      <c r="U28" s="31">
        <v>22.1</v>
      </c>
      <c r="V28" s="32">
        <f>G36(U28)</f>
      </c>
      <c r="W28" s="33"/>
      <c r="X28" s="33"/>
      <c r="Y28" s="33"/>
      <c r="Z28" s="31">
        <v>106.7</v>
      </c>
      <c r="AA28" s="31">
        <v>42.11</v>
      </c>
      <c r="AB28" s="31">
        <v>82.5</v>
      </c>
      <c r="AC28" s="34">
        <f>((N28/Z28)+(O28/AA28)+(P28/AB28))</f>
      </c>
      <c r="AD28" s="35">
        <f>((N28*Z28)+(O28*AA28)+(P28*AB28))</f>
      </c>
      <c r="AE28" s="31">
        <f>(AD28/SUM(N28:P28))</f>
      </c>
      <c r="AF28" s="31">
        <v>280.52</v>
      </c>
      <c r="AG28" s="31">
        <f>10^4/AF28</f>
      </c>
      <c r="AH28" s="32">
        <f>1.717*(1+(0.0011*AG28))^-1</f>
      </c>
      <c r="AI28" s="34">
        <f>1/AH28</f>
      </c>
      <c r="AJ28" s="34">
        <f>SQRT(AH28/2.8)</f>
      </c>
      <c r="AK28" s="36">
        <f>(((1000*10)/(0.0014)*(AJ28^2/180)*(AJ28^3/(1-AJ28)^2)))/(60*60*24)</f>
      </c>
      <c r="AL28" s="32">
        <f>AK28*S28</f>
      </c>
      <c r="AM28" s="31">
        <f>119.7875*AJ28*S28*O28</f>
      </c>
      <c r="AN28" s="37">
        <f>S28*(3*10^-6)</f>
      </c>
      <c r="AO28" s="38">
        <f>AM28*AN28*1000000</f>
      </c>
      <c r="AP28" s="34">
        <f>(AG28/U28)^0.5*(1-(U28/Z28))^0.5</f>
      </c>
      <c r="AQ28" s="39">
        <f>IF(AC28:AC165&lt;0.1,"POOR",IF(AC28:AC165&lt;=0.19,"WEAK",IF(AC28:AC165&lt;=0.69,"MODERATE",IF(AC28:AC165&gt;=0.698,"GOOD"))))</f>
      </c>
      <c r="AR28" s="31">
        <v>29.639</v>
      </c>
      <c r="AS28" s="40">
        <v>35.5668</v>
      </c>
      <c r="AT28" s="41">
        <v>1.13090186389321</v>
      </c>
      <c r="AU28" s="41">
        <v>2.28556079887446</v>
      </c>
      <c r="AV28" s="41">
        <v>27.7</v>
      </c>
      <c r="AW28" s="41">
        <v>0.207122774133083</v>
      </c>
      <c r="AX28" s="31">
        <v>35566.8</v>
      </c>
    </row>
    <row x14ac:dyDescent="0.25" r="29" customHeight="1" ht="17.25">
      <c r="A29" s="42">
        <v>28</v>
      </c>
      <c r="B29" s="17" t="s">
        <v>164</v>
      </c>
      <c r="C29" s="57">
        <v>32.54</v>
      </c>
      <c r="D29" s="58">
        <v>29.67</v>
      </c>
      <c r="E29" s="59">
        <v>319</v>
      </c>
      <c r="F29" s="42">
        <v>4</v>
      </c>
      <c r="G29" s="60" t="s">
        <v>144</v>
      </c>
      <c r="H29" s="60" t="s">
        <v>165</v>
      </c>
      <c r="I29" s="29">
        <v>51.6</v>
      </c>
      <c r="J29" s="42">
        <v>19</v>
      </c>
      <c r="K29" s="60" t="s">
        <v>166</v>
      </c>
      <c r="L29" s="60" t="s">
        <v>167</v>
      </c>
      <c r="M29" s="42">
        <v>19</v>
      </c>
      <c r="N29" s="31">
        <v>0.8</v>
      </c>
      <c r="O29" s="42">
        <v>5</v>
      </c>
      <c r="P29" s="31">
        <v>19.8</v>
      </c>
      <c r="Q29" s="31">
        <f>(L29:L166)*1000</f>
      </c>
      <c r="R29" s="31">
        <f>N29+O29+P29</f>
      </c>
      <c r="S29" s="31">
        <f>O29+P29</f>
      </c>
      <c r="T29" s="31">
        <f>N29+O29</f>
      </c>
      <c r="U29" s="42">
        <v>19</v>
      </c>
      <c r="V29" s="32">
        <f>G37(U29)</f>
      </c>
      <c r="W29" s="33"/>
      <c r="X29" s="31">
        <v>76.1</v>
      </c>
      <c r="Y29" s="33"/>
      <c r="Z29" s="31">
        <v>51.6</v>
      </c>
      <c r="AA29" s="42">
        <v>49</v>
      </c>
      <c r="AB29" s="42">
        <v>104</v>
      </c>
      <c r="AC29" s="34">
        <f>((N29/Z29)+(O29/AA29)+(P29/AB29))</f>
      </c>
      <c r="AD29" s="35">
        <f>((N29*Z29)+(O29*AA29)+(P29*AB29))</f>
      </c>
      <c r="AE29" s="31">
        <f>(AD29/SUM(N29:P29))</f>
      </c>
      <c r="AF29" s="31">
        <v>189.32</v>
      </c>
      <c r="AG29" s="31">
        <f>10^4/AF29</f>
      </c>
      <c r="AH29" s="32">
        <f>1.717*(1+(0.0011*AG29))^-1</f>
      </c>
      <c r="AI29" s="34">
        <f>1/AH29</f>
      </c>
      <c r="AJ29" s="34">
        <f>SQRT(AH29/2.8)</f>
      </c>
      <c r="AK29" s="36">
        <f>(((1000*10)/(0.0014)*(AJ29^2/180)*(AJ29^3/(1-AJ29)^2)))/(60*60*24)</f>
      </c>
      <c r="AL29" s="32">
        <f>AK29*S29</f>
      </c>
      <c r="AM29" s="31">
        <f>119.7875*AJ29*S29*O29</f>
      </c>
      <c r="AN29" s="37">
        <f>S29*(3*10^-6)</f>
      </c>
      <c r="AO29" s="38">
        <f>AM29*AN29*1000000</f>
      </c>
      <c r="AP29" s="34">
        <f>(AG29/U29)^0.5*(1-(U29/Z29))^0.5</f>
      </c>
      <c r="AQ29" s="39">
        <f>IF(AC29:AC166&lt;0.1,"POOR",IF(AC29:AC166&lt;=0.19,"WEAK",IF(AC29:AC166&lt;=0.69,"MODERATE",IF(AC29:AC166&gt;=0.698,"GOOD"))))</f>
      </c>
      <c r="AR29" s="31">
        <v>26.536</v>
      </c>
      <c r="AS29" s="40">
        <v>31.8432</v>
      </c>
      <c r="AT29" s="41">
        <v>1.32528383531366</v>
      </c>
      <c r="AU29" s="41">
        <v>2.06065466872187</v>
      </c>
      <c r="AV29" s="41">
        <v>24.8</v>
      </c>
      <c r="AW29" s="41">
        <v>0.368217054263566</v>
      </c>
      <c r="AX29" s="31">
        <v>31843.2</v>
      </c>
    </row>
    <row x14ac:dyDescent="0.25" r="30" customHeight="1" ht="17.25">
      <c r="A30" s="42">
        <v>29</v>
      </c>
      <c r="B30" s="61" t="s">
        <v>168</v>
      </c>
      <c r="C30" s="57">
        <v>33.1</v>
      </c>
      <c r="D30" s="58">
        <v>29.43</v>
      </c>
      <c r="E30" s="62">
        <v>323</v>
      </c>
      <c r="F30" s="42">
        <v>4</v>
      </c>
      <c r="G30" s="60" t="s">
        <v>169</v>
      </c>
      <c r="H30" s="60" t="s">
        <v>170</v>
      </c>
      <c r="I30" s="29">
        <v>76.5</v>
      </c>
      <c r="J30" s="31">
        <v>9.5</v>
      </c>
      <c r="K30" s="60" t="s">
        <v>171</v>
      </c>
      <c r="L30" s="60" t="s">
        <v>172</v>
      </c>
      <c r="M30" s="31">
        <v>9.5</v>
      </c>
      <c r="N30" s="42">
        <v>5</v>
      </c>
      <c r="O30" s="31">
        <v>2.6</v>
      </c>
      <c r="P30" s="31">
        <v>20.8</v>
      </c>
      <c r="Q30" s="31">
        <f>(L30:L167)*1000</f>
      </c>
      <c r="R30" s="31">
        <f>N30+O30+P30</f>
      </c>
      <c r="S30" s="31">
        <f>O30+P30</f>
      </c>
      <c r="T30" s="31">
        <f>N30+O30</f>
      </c>
      <c r="U30" s="31">
        <v>9.5</v>
      </c>
      <c r="V30" s="32">
        <f>G38(U30)</f>
      </c>
      <c r="W30" s="33"/>
      <c r="X30" s="33"/>
      <c r="Y30" s="33"/>
      <c r="Z30" s="31">
        <v>96.5</v>
      </c>
      <c r="AA30" s="31">
        <v>46.5</v>
      </c>
      <c r="AB30" s="31">
        <v>9.5</v>
      </c>
      <c r="AC30" s="34">
        <f>((N30/Z30)+(O30/AA30)+(P30/AB30))</f>
      </c>
      <c r="AD30" s="35">
        <f>((N30*Z30)+(O30*AA30)+(P30*AB30))</f>
      </c>
      <c r="AE30" s="31">
        <f>(AD30/SUM(N30:P30))</f>
      </c>
      <c r="AF30" s="31">
        <v>279.65</v>
      </c>
      <c r="AG30" s="31">
        <f>10^4/AF30</f>
      </c>
      <c r="AH30" s="32">
        <f>1.717*(1+(0.0011*AG30))^-1</f>
      </c>
      <c r="AI30" s="34">
        <f>1/AH30</f>
      </c>
      <c r="AJ30" s="34">
        <f>SQRT(AH30/2.8)</f>
      </c>
      <c r="AK30" s="36">
        <f>(((1000*10)/(0.0014)*(AJ30^2/180)*(AJ30^3/(1-AJ30)^2)))/(60*60*24)</f>
      </c>
      <c r="AL30" s="32">
        <f>AK30*S30</f>
      </c>
      <c r="AM30" s="31">
        <f>119.7875*AJ30*S30*O30</f>
      </c>
      <c r="AN30" s="37">
        <f>S30*(3*10^-6)</f>
      </c>
      <c r="AO30" s="38">
        <f>AM30*AN30*1000000</f>
      </c>
      <c r="AP30" s="34">
        <f>(AG30/U30)^0.5*(1-(U30/Z30))^0.5</f>
      </c>
      <c r="AQ30" s="39">
        <f>IF(AC30:AC167&lt;0.1,"POOR",IF(AC30:AC167&lt;=0.19,"WEAK",IF(AC30:AC167&lt;=0.69,"MODERATE",IF(AC30:AC167&gt;=0.698,"GOOD"))))</f>
      </c>
      <c r="AR30" s="31">
        <v>25.038</v>
      </c>
      <c r="AS30" s="40">
        <v>30.0456</v>
      </c>
      <c r="AT30" s="41">
        <v>1.8421574855245</v>
      </c>
      <c r="AU30" s="41">
        <v>2.28400179887447</v>
      </c>
      <c r="AV30" s="41">
        <v>23.4</v>
      </c>
      <c r="AW30" s="41">
        <v>0.124183006535948</v>
      </c>
      <c r="AX30" s="31">
        <v>30045.6</v>
      </c>
    </row>
    <row x14ac:dyDescent="0.25" r="31" customHeight="1" ht="17.25">
      <c r="A31" s="42">
        <v>30</v>
      </c>
      <c r="B31" s="67" t="s">
        <v>173</v>
      </c>
      <c r="C31" s="57">
        <v>32.96</v>
      </c>
      <c r="D31" s="58">
        <v>29.41</v>
      </c>
      <c r="E31" s="68">
        <v>183</v>
      </c>
      <c r="F31" s="42">
        <v>3</v>
      </c>
      <c r="G31" s="60" t="s">
        <v>57</v>
      </c>
      <c r="H31" s="60" t="s">
        <v>174</v>
      </c>
      <c r="I31" s="29">
        <v>52.6</v>
      </c>
      <c r="J31" s="31">
        <v>14.3</v>
      </c>
      <c r="K31" s="60" t="s">
        <v>175</v>
      </c>
      <c r="L31" s="60" t="s">
        <v>176</v>
      </c>
      <c r="M31" s="31">
        <v>14.3</v>
      </c>
      <c r="N31" s="31">
        <v>1.1</v>
      </c>
      <c r="O31" s="31">
        <v>16.9</v>
      </c>
      <c r="P31" s="33"/>
      <c r="Q31" s="31">
        <f>(L31:L168)*1000</f>
      </c>
      <c r="R31" s="31">
        <f>N31+O31+P31</f>
      </c>
      <c r="S31" s="31">
        <f>O31+P31</f>
      </c>
      <c r="T31" s="31">
        <f>N31+O31</f>
      </c>
      <c r="U31" s="31">
        <v>14.3</v>
      </c>
      <c r="V31" s="32">
        <f>G39(U31)</f>
      </c>
      <c r="W31" s="33"/>
      <c r="X31" s="33"/>
      <c r="Y31" s="33"/>
      <c r="Z31" s="31">
        <v>52.6</v>
      </c>
      <c r="AA31" s="31">
        <v>44.3</v>
      </c>
      <c r="AB31" s="31">
        <v>68.2</v>
      </c>
      <c r="AC31" s="34">
        <f>((N31/Z31)+(O31/AA31)+(P31/AB31))</f>
      </c>
      <c r="AD31" s="35">
        <f>((N31*Z31)+(O31*AA31)+(P31*AB31))</f>
      </c>
      <c r="AE31" s="31">
        <f>(AD31/SUM(N31:P31))</f>
      </c>
      <c r="AF31" s="31">
        <v>281.36</v>
      </c>
      <c r="AG31" s="31">
        <f>10^4/AF31</f>
      </c>
      <c r="AH31" s="32">
        <f>1.717*(1+(0.0011*AG31))^-1</f>
      </c>
      <c r="AI31" s="34">
        <f>1/AH31</f>
      </c>
      <c r="AJ31" s="34">
        <f>SQRT(AH31/2.8)</f>
      </c>
      <c r="AK31" s="36">
        <f>(((1000*10)/(0.0014)*(AJ31^2/180)*(AJ31^3/(1-AJ31)^2)))/(60*60*24)</f>
      </c>
      <c r="AL31" s="32">
        <f>AK31*S31</f>
      </c>
      <c r="AM31" s="31">
        <f>119.7875*AJ31*S31*O31</f>
      </c>
      <c r="AN31" s="37">
        <f>S31*(3*10^-6)</f>
      </c>
      <c r="AO31" s="38">
        <f>AM31*AN31*1000000</f>
      </c>
      <c r="AP31" s="34">
        <f>(AG31/U31)^0.5*(1-(U31/Z31))^0.5</f>
      </c>
      <c r="AQ31" s="39">
        <f>IF(AC31:AC168&lt;0.1,"POOR",IF(AC31:AC168&lt;=0.19,"WEAK",IF(AC31:AC168&lt;=0.69,"MODERATE",IF(AC31:AC168&gt;=0.698,"GOOD"))))</f>
      </c>
      <c r="AR31" s="31">
        <v>18.083</v>
      </c>
      <c r="AS31" s="40">
        <v>21.6996</v>
      </c>
      <c r="AT31" s="41">
        <v>1.34526337468508</v>
      </c>
      <c r="AU31" s="41">
        <v>2.28705827658583</v>
      </c>
      <c r="AV31" s="41">
        <v>16.9</v>
      </c>
      <c r="AW31" s="41">
        <v>0.271863117870722</v>
      </c>
      <c r="AX31" s="31">
        <v>21699.6</v>
      </c>
    </row>
    <row x14ac:dyDescent="0.25" r="32" customHeight="1" ht="17.25">
      <c r="A32" s="42">
        <v>31</v>
      </c>
      <c r="B32" s="65" t="s">
        <v>177</v>
      </c>
      <c r="C32" s="57">
        <v>32.97</v>
      </c>
      <c r="D32" s="58">
        <v>29.12</v>
      </c>
      <c r="E32" s="62">
        <v>303</v>
      </c>
      <c r="F32" s="42">
        <v>3</v>
      </c>
      <c r="G32" s="60" t="s">
        <v>57</v>
      </c>
      <c r="H32" s="60" t="s">
        <v>178</v>
      </c>
      <c r="I32" s="29">
        <v>69.5</v>
      </c>
      <c r="J32" s="42">
        <v>20</v>
      </c>
      <c r="K32" s="60" t="s">
        <v>179</v>
      </c>
      <c r="L32" s="60" t="s">
        <v>180</v>
      </c>
      <c r="M32" s="42">
        <v>20</v>
      </c>
      <c r="N32" s="31">
        <v>1.1</v>
      </c>
      <c r="O32" s="31">
        <v>16.1</v>
      </c>
      <c r="P32" s="33"/>
      <c r="Q32" s="31">
        <f>(L32:L169)*1000</f>
      </c>
      <c r="R32" s="31">
        <f>N32+O32+P32</f>
      </c>
      <c r="S32" s="31">
        <f>O32+P32</f>
      </c>
      <c r="T32" s="31">
        <f>N32+O32</f>
      </c>
      <c r="U32" s="42">
        <v>20</v>
      </c>
      <c r="V32" s="32">
        <f>G40(U32)</f>
      </c>
      <c r="W32" s="33"/>
      <c r="X32" s="33"/>
      <c r="Y32" s="33"/>
      <c r="Z32" s="31">
        <v>69.5</v>
      </c>
      <c r="AA32" s="42">
        <v>50</v>
      </c>
      <c r="AB32" s="31">
        <v>310.2</v>
      </c>
      <c r="AC32" s="34">
        <f>((N32/Z32)+(O32/AA32)+(P32/AB32))</f>
      </c>
      <c r="AD32" s="35">
        <f>((N32*Z32)+(O32*AA32)+(P32*AB32))</f>
      </c>
      <c r="AE32" s="31">
        <f>(AD32/SUM(N32:P32))</f>
      </c>
      <c r="AF32" s="31">
        <v>289.55</v>
      </c>
      <c r="AG32" s="31">
        <f>10^4/AF32</f>
      </c>
      <c r="AH32" s="32">
        <f>1.717*(1+(0.0011*AG32))^-1</f>
      </c>
      <c r="AI32" s="34">
        <f>1/AH32</f>
      </c>
      <c r="AJ32" s="34">
        <f>SQRT(AH32/2.8)</f>
      </c>
      <c r="AK32" s="36">
        <f>(((1000*10)/(0.0014)*(AJ32^2/180)*(AJ32^3/(1-AJ32)^2)))/(60*60*24)</f>
      </c>
      <c r="AL32" s="32">
        <f>AK32*S32</f>
      </c>
      <c r="AM32" s="31">
        <f>119.7875*AJ32*S32*O32</f>
      </c>
      <c r="AN32" s="37">
        <f>S32*(3*10^-6)</f>
      </c>
      <c r="AO32" s="38">
        <f>AM32*AN32*1000000</f>
      </c>
      <c r="AP32" s="34">
        <f>(AG32/U32)^0.5*(1-(U32/Z32))^0.5</f>
      </c>
      <c r="AQ32" s="39">
        <f>IF(AC32:AC169&lt;0.1,"POOR",IF(AC32:AC169&lt;=0.19,"WEAK",IF(AC32:AC169&lt;=0.69,"MODERATE",IF(AC32:AC169&gt;=0.698,"GOOD"))))</f>
      </c>
      <c r="AR32" s="31">
        <v>17.227</v>
      </c>
      <c r="AS32" s="40">
        <v>20.6724</v>
      </c>
      <c r="AT32" s="41">
        <v>1.10900477149265</v>
      </c>
      <c r="AU32" s="41">
        <v>2.3012705551961</v>
      </c>
      <c r="AV32" s="41">
        <v>16.1</v>
      </c>
      <c r="AW32" s="41">
        <v>0.287769784172662</v>
      </c>
      <c r="AX32" s="31">
        <v>20672.4</v>
      </c>
    </row>
    <row x14ac:dyDescent="0.25" r="33" customHeight="1" ht="17.25">
      <c r="A33" s="42">
        <v>32</v>
      </c>
      <c r="B33" s="63" t="s">
        <v>181</v>
      </c>
      <c r="C33" s="57">
        <v>33.2</v>
      </c>
      <c r="D33" s="58">
        <v>30.01</v>
      </c>
      <c r="E33" s="68">
        <v>308</v>
      </c>
      <c r="F33" s="42">
        <v>4</v>
      </c>
      <c r="G33" s="60" t="s">
        <v>52</v>
      </c>
      <c r="H33" s="60" t="s">
        <v>182</v>
      </c>
      <c r="I33" s="29">
        <v>886.7</v>
      </c>
      <c r="J33" s="31">
        <v>21.3</v>
      </c>
      <c r="K33" s="60" t="s">
        <v>183</v>
      </c>
      <c r="L33" s="60" t="s">
        <v>184</v>
      </c>
      <c r="M33" s="31">
        <v>21.3</v>
      </c>
      <c r="N33" s="31">
        <v>0.5</v>
      </c>
      <c r="O33" s="31">
        <v>16.3</v>
      </c>
      <c r="P33" s="31">
        <v>18.8</v>
      </c>
      <c r="Q33" s="31">
        <f>(L33:L170)*1000</f>
      </c>
      <c r="R33" s="31">
        <f>N33+O33+P33</f>
      </c>
      <c r="S33" s="31">
        <f>O33+P33</f>
      </c>
      <c r="T33" s="31">
        <f>N33+O33</f>
      </c>
      <c r="U33" s="31">
        <v>21.3</v>
      </c>
      <c r="V33" s="32">
        <f>G41(U33)</f>
      </c>
      <c r="W33" s="33"/>
      <c r="X33" s="33"/>
      <c r="Y33" s="33"/>
      <c r="Z33" s="31">
        <v>460.9</v>
      </c>
      <c r="AA33" s="31">
        <v>886.7</v>
      </c>
      <c r="AB33" s="31">
        <v>21.3</v>
      </c>
      <c r="AC33" s="34">
        <f>((N33/Z33)+(O33/AA33)+(P33/AB33))</f>
      </c>
      <c r="AD33" s="35">
        <f>((N33*Z33)+(O33*AA33)+(P33*AB33))</f>
      </c>
      <c r="AE33" s="31">
        <f>(AD33/SUM(N33:P33))</f>
      </c>
      <c r="AF33" s="31">
        <v>300.35</v>
      </c>
      <c r="AG33" s="31">
        <f>10^4/AF33</f>
      </c>
      <c r="AH33" s="32">
        <f>1.717*(1+(0.0011*AG33))^-1</f>
      </c>
      <c r="AI33" s="34">
        <f>1/AH33</f>
      </c>
      <c r="AJ33" s="34">
        <f>SQRT(AH33/2.8)</f>
      </c>
      <c r="AK33" s="36">
        <f>(((1000*10)/(0.0014)*(AJ33^2/180)*(AJ33^3/(1-AJ33)^2)))/(60*60*24)</f>
      </c>
      <c r="AL33" s="32">
        <f>AK33*S33</f>
      </c>
      <c r="AM33" s="31">
        <f>119.7875*AJ33*S33*O33</f>
      </c>
      <c r="AN33" s="37">
        <f>S33*(3*10^-6)</f>
      </c>
      <c r="AO33" s="38">
        <f>AM33*AN33*1000000</f>
      </c>
      <c r="AP33" s="34">
        <f>(AG33/U33)^0.5*(1-(U33/Z33))^0.5</f>
      </c>
      <c r="AQ33" s="39">
        <f>IF(AC33:AC170&lt;0.1,"POOR",IF(AC33:AC170&lt;=0.19,"WEAK",IF(AC33:AC170&lt;=0.69,"MODERATE",IF(AC33:AC170&gt;=0.698,"GOOD"))))</f>
      </c>
      <c r="AR33" s="31">
        <v>37.557</v>
      </c>
      <c r="AS33" s="40">
        <v>45.0684</v>
      </c>
      <c r="AT33" s="41">
        <v>1.22101744242125</v>
      </c>
      <c r="AU33" s="41">
        <v>2.31899632363209</v>
      </c>
      <c r="AV33" s="41">
        <v>35.1</v>
      </c>
      <c r="AW33" s="41">
        <v>0.0240216533213037</v>
      </c>
      <c r="AX33" s="31">
        <v>45068.4</v>
      </c>
    </row>
    <row x14ac:dyDescent="0.25" r="34" customHeight="1" ht="17.25">
      <c r="A34" s="42">
        <v>33</v>
      </c>
      <c r="B34" s="63" t="s">
        <v>185</v>
      </c>
      <c r="C34" s="57">
        <v>33.74</v>
      </c>
      <c r="D34" s="58">
        <v>30.5</v>
      </c>
      <c r="E34" s="64">
        <v>292</v>
      </c>
      <c r="F34" s="42">
        <v>3</v>
      </c>
      <c r="G34" s="60" t="s">
        <v>57</v>
      </c>
      <c r="H34" s="60" t="s">
        <v>186</v>
      </c>
      <c r="I34" s="29">
        <v>242.9</v>
      </c>
      <c r="J34" s="42">
        <v>19</v>
      </c>
      <c r="K34" s="60" t="s">
        <v>187</v>
      </c>
      <c r="L34" s="60" t="s">
        <v>188</v>
      </c>
      <c r="M34" s="42">
        <v>19</v>
      </c>
      <c r="N34" s="31">
        <v>10.2</v>
      </c>
      <c r="O34" s="31">
        <v>29.7</v>
      </c>
      <c r="P34" s="33"/>
      <c r="Q34" s="31">
        <f>(L34:L171)*1000</f>
      </c>
      <c r="R34" s="69">
        <f>N34+O34+P34</f>
      </c>
      <c r="S34" s="31">
        <f>O34+P34</f>
      </c>
      <c r="T34" s="31">
        <f>N34+O34</f>
      </c>
      <c r="U34" s="42">
        <v>19</v>
      </c>
      <c r="V34" s="32">
        <f>G42(U34)</f>
      </c>
      <c r="W34" s="33"/>
      <c r="X34" s="33"/>
      <c r="Y34" s="33"/>
      <c r="Z34" s="31">
        <v>242.9</v>
      </c>
      <c r="AA34" s="42">
        <v>49</v>
      </c>
      <c r="AB34" s="31">
        <v>175.4</v>
      </c>
      <c r="AC34" s="34">
        <f>((N34/Z34)+(O34/AA34)+(P34/AB34))</f>
      </c>
      <c r="AD34" s="35">
        <f>((N34*Z34)+(O34*AA34)+(P34*AB34))</f>
      </c>
      <c r="AE34" s="31">
        <f>(AD34/SUM(N34:P34))</f>
      </c>
      <c r="AF34" s="31">
        <v>285.35</v>
      </c>
      <c r="AG34" s="31">
        <f>10^4/AF34</f>
      </c>
      <c r="AH34" s="32">
        <f>1.717*(1+(0.0011*AG34))^-1</f>
      </c>
      <c r="AI34" s="34">
        <f>1/AH34</f>
      </c>
      <c r="AJ34" s="34">
        <f>SQRT(AH34/2.8)</f>
      </c>
      <c r="AK34" s="36">
        <f>(((1000*10)/(0.0014)*(AJ34^2/180)*(AJ34^3/(1-AJ34)^2)))/(60*60*24)</f>
      </c>
      <c r="AL34" s="32">
        <f>AK34*S34</f>
      </c>
      <c r="AM34" s="31">
        <f>119.7875*AJ34*S34*O34</f>
      </c>
      <c r="AN34" s="37">
        <f>S34*(3*10^-6)</f>
      </c>
      <c r="AO34" s="38">
        <f>AM34*AN34*1000000</f>
      </c>
      <c r="AP34" s="34">
        <f>(AG34/U34)^0.5*(1-(U34/Z34))^0.5</f>
      </c>
      <c r="AQ34" s="39">
        <f>IF(AC34:AC171&lt;0.1,"POOR",IF(AC34:AC171&lt;=0.19,"WEAK",IF(AC34:AC171&lt;=0.69,"MODERATE",IF(AC34:AC171&gt;=0.698,"GOOD"))))</f>
      </c>
      <c r="AR34" s="31">
        <v>31.779</v>
      </c>
      <c r="AS34" s="40">
        <v>38.1348</v>
      </c>
      <c r="AT34" s="41">
        <v>1.30390980310195</v>
      </c>
      <c r="AU34" s="41">
        <v>2.29406889478256</v>
      </c>
      <c r="AV34" s="41">
        <v>29.7</v>
      </c>
      <c r="AW34" s="41">
        <v>0.0782214903252367</v>
      </c>
      <c r="AX34" s="31">
        <v>38134.8</v>
      </c>
    </row>
    <row x14ac:dyDescent="0.25" r="35" customHeight="1" ht="17.25">
      <c r="A35" s="42">
        <v>34</v>
      </c>
      <c r="B35" s="63" t="s">
        <v>189</v>
      </c>
      <c r="C35" s="57">
        <v>32.71</v>
      </c>
      <c r="D35" s="58">
        <v>29.36</v>
      </c>
      <c r="E35" s="64">
        <v>285</v>
      </c>
      <c r="F35" s="42">
        <v>4</v>
      </c>
      <c r="G35" s="60" t="s">
        <v>131</v>
      </c>
      <c r="H35" s="60" t="s">
        <v>190</v>
      </c>
      <c r="I35" s="29">
        <v>302.4</v>
      </c>
      <c r="J35" s="42">
        <v>264</v>
      </c>
      <c r="K35" s="60" t="s">
        <v>191</v>
      </c>
      <c r="L35" s="60" t="s">
        <v>192</v>
      </c>
      <c r="M35" s="31">
        <v>302.4</v>
      </c>
      <c r="N35" s="42">
        <v>16</v>
      </c>
      <c r="O35" s="42">
        <v>20</v>
      </c>
      <c r="P35" s="42">
        <v>7</v>
      </c>
      <c r="Q35" s="31">
        <f>(L35:L172)*1000</f>
      </c>
      <c r="R35" s="31">
        <f>N35+O35+P35</f>
      </c>
      <c r="S35" s="31">
        <f>O35+P35</f>
      </c>
      <c r="T35" s="31">
        <f>N35+O35</f>
      </c>
      <c r="U35" s="42">
        <v>264</v>
      </c>
      <c r="V35" s="32">
        <f>G43(U35)</f>
      </c>
      <c r="W35" s="33"/>
      <c r="X35" s="33"/>
      <c r="Y35" s="33"/>
      <c r="Z35" s="42">
        <v>1362</v>
      </c>
      <c r="AA35" s="31">
        <v>302.4</v>
      </c>
      <c r="AB35" s="31">
        <v>264.2</v>
      </c>
      <c r="AC35" s="34">
        <f>((N35/Z35)+(O35/AA35)+(P35/AB35))</f>
      </c>
      <c r="AD35" s="35">
        <f>((N35*Z35)+(O35*AA35)+(P35*AB35))</f>
      </c>
      <c r="AE35" s="31">
        <f>(AD35/SUM(N35:P35))</f>
      </c>
      <c r="AF35" s="31">
        <v>182.85</v>
      </c>
      <c r="AG35" s="31">
        <f>10^4/AF35</f>
      </c>
      <c r="AH35" s="32">
        <f>1.717*(1+(0.0011*AG35))^-1</f>
      </c>
      <c r="AI35" s="34">
        <f>1/AH35</f>
      </c>
      <c r="AJ35" s="34">
        <f>SQRT(AH35/2.8)</f>
      </c>
      <c r="AK35" s="36">
        <f>(((1000*10)/(0.0014)*(AJ35^2/180)*(AJ35^3/(1-AJ35)^2)))/(60*60*24)</f>
      </c>
      <c r="AL35" s="32">
        <f>AK35*S35</f>
      </c>
      <c r="AM35" s="31">
        <f>119.7875*AJ35*S35*O35</f>
      </c>
      <c r="AN35" s="37">
        <f>S35*(3*10^-6)</f>
      </c>
      <c r="AO35" s="38">
        <f>AM35*AN35*1000000</f>
      </c>
      <c r="AP35" s="34">
        <f>(AG35/U35)^0.5*(1-(U35/Z35))^0.5</f>
      </c>
      <c r="AQ35" s="39">
        <f>IF(AC35:AC172&lt;0.1,"POOR",IF(AC35:AC172&lt;=0.19,"WEAK",IF(AC35:AC172&lt;=0.69,"MODERATE",IF(AC35:AC172&gt;=0.698,"GOOD"))))</f>
      </c>
      <c r="AR35" s="31">
        <v>28.89</v>
      </c>
      <c r="AS35" s="40">
        <v>34.668</v>
      </c>
      <c r="AT35" s="41">
        <v>0.408660978455034</v>
      </c>
      <c r="AU35" s="41">
        <v>2.03804960671088</v>
      </c>
      <c r="AV35" s="46">
        <v>27</v>
      </c>
      <c r="AW35" s="41">
        <v>0.873015873015873</v>
      </c>
      <c r="AX35" s="42">
        <v>34668</v>
      </c>
    </row>
    <row x14ac:dyDescent="0.25" r="36" customHeight="1" ht="17.25">
      <c r="A36" s="42">
        <v>35</v>
      </c>
      <c r="B36" s="17" t="s">
        <v>193</v>
      </c>
      <c r="C36" s="57">
        <v>32.82</v>
      </c>
      <c r="D36" s="58">
        <v>29.1</v>
      </c>
      <c r="E36" s="59">
        <v>289</v>
      </c>
      <c r="F36" s="42">
        <v>3</v>
      </c>
      <c r="G36" s="60" t="s">
        <v>57</v>
      </c>
      <c r="H36" s="60" t="s">
        <v>194</v>
      </c>
      <c r="I36" s="29">
        <v>124.2</v>
      </c>
      <c r="J36" s="31">
        <v>15.7</v>
      </c>
      <c r="K36" s="60" t="s">
        <v>195</v>
      </c>
      <c r="L36" s="60" t="s">
        <v>196</v>
      </c>
      <c r="M36" s="31">
        <v>15.7</v>
      </c>
      <c r="N36" s="31">
        <v>1.5</v>
      </c>
      <c r="O36" s="42">
        <v>22</v>
      </c>
      <c r="P36" s="33"/>
      <c r="Q36" s="31">
        <f>(L36:L173)*1000</f>
      </c>
      <c r="R36" s="31">
        <f>N36+O36+P36</f>
      </c>
      <c r="S36" s="31">
        <f>O36+P36</f>
      </c>
      <c r="T36" s="31">
        <f>N36+O36</f>
      </c>
      <c r="U36" s="31">
        <v>15.7</v>
      </c>
      <c r="V36" s="32">
        <f>G44(U36)</f>
      </c>
      <c r="W36" s="33"/>
      <c r="X36" s="33"/>
      <c r="Y36" s="33"/>
      <c r="Z36" s="31">
        <v>124.2</v>
      </c>
      <c r="AA36" s="31">
        <v>105.7</v>
      </c>
      <c r="AB36" s="31">
        <v>165.4</v>
      </c>
      <c r="AC36" s="34">
        <f>((N36/Z36)+(O36/AA36)+(P36/AB36))</f>
      </c>
      <c r="AD36" s="35">
        <f>((N36*Z36)+(O36*AA36)+(P36*AB36))</f>
      </c>
      <c r="AE36" s="31">
        <f>(AD36/SUM(N36:P36))</f>
      </c>
      <c r="AF36" s="31">
        <v>186.36</v>
      </c>
      <c r="AG36" s="31">
        <f>10^4/AF36</f>
      </c>
      <c r="AH36" s="32">
        <f>1.717*(1+(0.0011*AG36))^-1</f>
      </c>
      <c r="AI36" s="34">
        <f>1/AH36</f>
      </c>
      <c r="AJ36" s="34">
        <f>SQRT(AH36/2.8)</f>
      </c>
      <c r="AK36" s="36">
        <f>(((1000*10)/(0.0014)*(AJ36^2/180)*(AJ36^3/(1-AJ36)^2)))/(60*60*24)</f>
      </c>
      <c r="AL36" s="32">
        <f>AK36*S36</f>
      </c>
      <c r="AM36" s="31">
        <f>119.7875*AJ36*S36*O36</f>
      </c>
      <c r="AN36" s="37">
        <f>S36*(3*10^-6)</f>
      </c>
      <c r="AO36" s="38">
        <f>AM36*AN36*1000000</f>
      </c>
      <c r="AP36" s="34">
        <f>(AG36/U36)^0.5*(1-(U36/Z36))^0.5</f>
      </c>
      <c r="AQ36" s="39">
        <f>IF(AC36:AC173&lt;0.1,"POOR",IF(AC36:AC173&lt;=0.19,"WEAK",IF(AC36:AC173&lt;=0.69,"MODERATE",IF(AC36:AC173&gt;=0.698,"GOOD"))))</f>
      </c>
      <c r="AR36" s="31">
        <v>23.54</v>
      </c>
      <c r="AS36" s="40">
        <v>28.248</v>
      </c>
      <c r="AT36" s="41">
        <v>1.72793695972753</v>
      </c>
      <c r="AU36" s="41">
        <v>2.05046508097761</v>
      </c>
      <c r="AV36" s="46">
        <v>22</v>
      </c>
      <c r="AW36" s="41">
        <v>0.126409017713366</v>
      </c>
      <c r="AX36" s="42">
        <v>28248</v>
      </c>
    </row>
    <row x14ac:dyDescent="0.25" r="37" customHeight="1" ht="17.25">
      <c r="A37" s="42">
        <v>36</v>
      </c>
      <c r="B37" s="63" t="s">
        <v>197</v>
      </c>
      <c r="C37" s="57">
        <v>32.91</v>
      </c>
      <c r="D37" s="58">
        <v>29.34</v>
      </c>
      <c r="E37" s="64">
        <v>326</v>
      </c>
      <c r="F37" s="47">
        <v>4</v>
      </c>
      <c r="G37" s="50" t="s">
        <v>131</v>
      </c>
      <c r="H37" s="50" t="s">
        <v>198</v>
      </c>
      <c r="I37" s="69">
        <v>129.1</v>
      </c>
      <c r="J37" s="47">
        <v>21</v>
      </c>
      <c r="K37" s="50" t="s">
        <v>199</v>
      </c>
      <c r="L37" s="50" t="s">
        <v>200</v>
      </c>
      <c r="M37" s="47">
        <v>21</v>
      </c>
      <c r="N37" s="31">
        <v>1.1</v>
      </c>
      <c r="O37" s="31">
        <v>6.4</v>
      </c>
      <c r="P37" s="31">
        <v>19.3</v>
      </c>
      <c r="Q37" s="31">
        <f>(L37:L174)*1000</f>
      </c>
      <c r="R37" s="31">
        <f>N37+O37+P37</f>
      </c>
      <c r="S37" s="69">
        <f>O37+P37</f>
      </c>
      <c r="T37" s="69">
        <f>N37+O37</f>
      </c>
      <c r="U37" s="47">
        <v>21</v>
      </c>
      <c r="V37" s="70">
        <f>G45(U37)</f>
      </c>
      <c r="W37" s="71"/>
      <c r="X37" s="71"/>
      <c r="Y37" s="71"/>
      <c r="Z37" s="69">
        <v>129.1</v>
      </c>
      <c r="AA37" s="47">
        <v>41</v>
      </c>
      <c r="AB37" s="69">
        <v>263.9</v>
      </c>
      <c r="AC37" s="72">
        <f>((N37/Z37)+(O37/AA37)+(P37/AB37))</f>
      </c>
      <c r="AD37" s="51">
        <f>((N37*Z37)+(O37*AA37)+(P37*AB37))</f>
      </c>
      <c r="AE37" s="69">
        <f>(AD37/SUM(N37:P37))</f>
      </c>
      <c r="AF37" s="31">
        <v>285.36</v>
      </c>
      <c r="AG37" s="31">
        <f>10^4/AF37</f>
      </c>
      <c r="AH37" s="32">
        <f>1.717*(1+(0.0011*AG37))^-1</f>
      </c>
      <c r="AI37" s="34">
        <f>1/AH37</f>
      </c>
      <c r="AJ37" s="34">
        <f>SQRT(AH37/2.8)</f>
      </c>
      <c r="AK37" s="36">
        <f>(((1000*10)/(0.0014)*(AJ37^2/180)*(AJ37^3/(1-AJ37)^2)))/(60*60*24)</f>
      </c>
      <c r="AL37" s="32">
        <f>AK37*S37</f>
      </c>
      <c r="AM37" s="31">
        <f>119.7875*AJ37*S37*O37</f>
      </c>
      <c r="AN37" s="37">
        <f>S37*(3*10^-6)</f>
      </c>
      <c r="AO37" s="38">
        <f>AM37*AN37*1000000</f>
      </c>
      <c r="AP37" s="34">
        <f>(AG37/U37)^0.5*(1-(U37/Z37))^0.5</f>
      </c>
      <c r="AQ37" s="39">
        <f>IF(AC37:AC174&lt;0.1,"POOR",IF(AC37:AC174&lt;=0.19,"WEAK",IF(AC37:AC174&lt;=0.69,"MODERATE",IF(AC37:AC174&gt;=0.698,"GOOD"))))</f>
      </c>
      <c r="AR37" s="69">
        <v>27.499</v>
      </c>
      <c r="AS37" s="40">
        <v>32.9988</v>
      </c>
      <c r="AT37" s="41">
        <v>1.18207091150489</v>
      </c>
      <c r="AU37" s="41">
        <v>2.29408625576504</v>
      </c>
      <c r="AV37" s="41">
        <v>25.7</v>
      </c>
      <c r="AW37" s="41">
        <v>0.162664601084431</v>
      </c>
      <c r="AX37" s="69">
        <v>32998.8</v>
      </c>
    </row>
    <row x14ac:dyDescent="0.25" r="38" customHeight="1" ht="17.25">
      <c r="A38" s="42">
        <v>37</v>
      </c>
      <c r="B38" s="73" t="s">
        <v>201</v>
      </c>
      <c r="C38" s="57">
        <v>32.3</v>
      </c>
      <c r="D38" s="58">
        <v>29.56</v>
      </c>
      <c r="E38" s="64">
        <v>338</v>
      </c>
      <c r="F38" s="42">
        <v>3</v>
      </c>
      <c r="G38" s="60" t="s">
        <v>57</v>
      </c>
      <c r="H38" s="60" t="s">
        <v>202</v>
      </c>
      <c r="I38" s="29">
        <v>68.8</v>
      </c>
      <c r="J38" s="31">
        <v>16.8</v>
      </c>
      <c r="K38" s="60" t="s">
        <v>203</v>
      </c>
      <c r="L38" s="60" t="s">
        <v>204</v>
      </c>
      <c r="M38" s="31">
        <v>16.8</v>
      </c>
      <c r="N38" s="42">
        <v>1</v>
      </c>
      <c r="O38" s="31">
        <v>17.1</v>
      </c>
      <c r="P38" s="33"/>
      <c r="Q38" s="31">
        <f>(L38:L175)*1000</f>
      </c>
      <c r="R38" s="31">
        <f>N38+O38+P38</f>
      </c>
      <c r="S38" s="31">
        <f>O38+P38</f>
      </c>
      <c r="T38" s="31">
        <f>N38+O38</f>
      </c>
      <c r="U38" s="31">
        <v>16.8</v>
      </c>
      <c r="V38" s="32">
        <f>G46(U38)</f>
      </c>
      <c r="W38" s="33"/>
      <c r="X38" s="33"/>
      <c r="Y38" s="33"/>
      <c r="Z38" s="31">
        <v>68.8</v>
      </c>
      <c r="AA38" s="31">
        <v>16.8</v>
      </c>
      <c r="AB38" s="31">
        <v>53.3</v>
      </c>
      <c r="AC38" s="34">
        <f>((N38/Z38)+(O38/AA38)+(P38/AB38))</f>
      </c>
      <c r="AD38" s="35">
        <f>((N38*Z38)+(O38*AA38)+(P38*AB38))</f>
      </c>
      <c r="AE38" s="31">
        <f>(AD38/SUM(N38:P38))</f>
      </c>
      <c r="AF38" s="31">
        <v>288.97</v>
      </c>
      <c r="AG38" s="31">
        <f>10^4/AF38</f>
      </c>
      <c r="AH38" s="32">
        <f>1.717*(1+(0.0011*AG38))^-1</f>
      </c>
      <c r="AI38" s="34">
        <f>1/AH38</f>
      </c>
      <c r="AJ38" s="34">
        <f>SQRT(AH38/2.8)</f>
      </c>
      <c r="AK38" s="36">
        <f>(((1000*10)/(0.0014)*(AJ38^2/180)*(AJ38^3/(1-AJ38)^2)))/(60*60*24)</f>
      </c>
      <c r="AL38" s="32">
        <f>AK38*S38</f>
      </c>
      <c r="AM38" s="31">
        <f>119.7875*AJ38*S38*O38</f>
      </c>
      <c r="AN38" s="37">
        <f>S38*(3*10^-6)</f>
      </c>
      <c r="AO38" s="38">
        <f>AM38*AN38*1000000</f>
      </c>
      <c r="AP38" s="34">
        <f>(AG38/U38)^0.5*(1-(U38/Z38))^0.5</f>
      </c>
      <c r="AQ38" s="39">
        <f>IF(AC38:AC175&lt;0.1,"POOR",IF(AC38:AC175&lt;=0.19,"WEAK",IF(AC38:AC175&lt;=0.69,"MODERATE",IF(AC38:AC175&gt;=0.698,"GOOD"))))</f>
      </c>
      <c r="AR38" s="31">
        <v>18.297</v>
      </c>
      <c r="AS38" s="40">
        <v>21.9564</v>
      </c>
      <c r="AT38" s="41">
        <v>1.24774670842619</v>
      </c>
      <c r="AU38" s="41">
        <v>2.30028665852976</v>
      </c>
      <c r="AV38" s="41">
        <v>17.1</v>
      </c>
      <c r="AW38" s="41">
        <v>0.244186046511628</v>
      </c>
      <c r="AX38" s="31">
        <v>21956.4</v>
      </c>
    </row>
    <row x14ac:dyDescent="0.25" r="39" customHeight="1" ht="17.25">
      <c r="A39" s="42">
        <v>38</v>
      </c>
      <c r="B39" s="17" t="s">
        <v>205</v>
      </c>
      <c r="C39" s="57">
        <v>32.36</v>
      </c>
      <c r="D39" s="58">
        <v>29.48</v>
      </c>
      <c r="E39" s="59">
        <v>339</v>
      </c>
      <c r="F39" s="42">
        <v>3</v>
      </c>
      <c r="G39" s="60" t="s">
        <v>57</v>
      </c>
      <c r="H39" s="60" t="s">
        <v>206</v>
      </c>
      <c r="I39" s="29">
        <v>109.2</v>
      </c>
      <c r="J39" s="31">
        <v>13.1</v>
      </c>
      <c r="K39" s="60" t="s">
        <v>207</v>
      </c>
      <c r="L39" s="60" t="s">
        <v>208</v>
      </c>
      <c r="M39" s="31">
        <v>83.1</v>
      </c>
      <c r="N39" s="31">
        <v>6.5</v>
      </c>
      <c r="O39" s="31">
        <v>26.8</v>
      </c>
      <c r="P39" s="33"/>
      <c r="Q39" s="31">
        <f>(L39:L176)*1000</f>
      </c>
      <c r="R39" s="31">
        <f>N39+O39+P39</f>
      </c>
      <c r="S39" s="31">
        <f>O39+P39</f>
      </c>
      <c r="T39" s="31">
        <f>N39+O39</f>
      </c>
      <c r="U39" s="31">
        <v>13.1</v>
      </c>
      <c r="V39" s="32">
        <f>G47(U39)</f>
      </c>
      <c r="W39" s="33"/>
      <c r="X39" s="33"/>
      <c r="Y39" s="33"/>
      <c r="Z39" s="31">
        <v>109.2</v>
      </c>
      <c r="AA39" s="31">
        <v>13.1</v>
      </c>
      <c r="AB39" s="31">
        <v>177.2</v>
      </c>
      <c r="AC39" s="34">
        <f>((N39/Z39)+(O39/AA39)+(P39/AB39))</f>
      </c>
      <c r="AD39" s="35">
        <f>((N39*Z39)+(O39*AA39)+(P39*AB39))</f>
      </c>
      <c r="AE39" s="31">
        <f>(AD39/SUM(N39:P39))</f>
      </c>
      <c r="AF39" s="31">
        <v>297.38</v>
      </c>
      <c r="AG39" s="31">
        <f>10^4/AF39</f>
      </c>
      <c r="AH39" s="32">
        <f>1.717*(1+(0.0011*AG39))^-1</f>
      </c>
      <c r="AI39" s="34">
        <f>1/AH39</f>
      </c>
      <c r="AJ39" s="34">
        <f>SQRT(AH39/2.8)</f>
      </c>
      <c r="AK39" s="36">
        <f>(((1000*10)/(0.0014)*(AJ39^2/180)*(AJ39^3/(1-AJ39)^2)))/(60*60*24)</f>
      </c>
      <c r="AL39" s="32">
        <f>AK39*S39</f>
      </c>
      <c r="AM39" s="31">
        <f>119.7875*AJ39*S39*O39</f>
      </c>
      <c r="AN39" s="37">
        <f>S39*(3*10^-6)</f>
      </c>
      <c r="AO39" s="38">
        <f>AM39*AN39*1000000</f>
      </c>
      <c r="AP39" s="34">
        <f>(AG39/U39)^0.5*(1-(U39/Z39))^0.5</f>
      </c>
      <c r="AQ39" s="39">
        <f>IF(AC39:AC176&lt;0.1,"POOR",IF(AC39:AC176&lt;=0.19,"WEAK",IF(AC39:AC176&lt;=0.69,"MODERATE",IF(AC39:AC176&gt;=0.698,"GOOD"))))</f>
      </c>
      <c r="AR39" s="31">
        <v>28.676</v>
      </c>
      <c r="AS39" s="40">
        <v>34.4112</v>
      </c>
      <c r="AT39" s="41">
        <v>1.50299954205383</v>
      </c>
      <c r="AU39" s="41">
        <v>2.3142316172305</v>
      </c>
      <c r="AV39" s="41">
        <v>26.8</v>
      </c>
      <c r="AW39" s="41">
        <v>0.11996336996337</v>
      </c>
      <c r="AX39" s="31">
        <v>34411.2</v>
      </c>
    </row>
    <row x14ac:dyDescent="0.25" r="40" customHeight="1" ht="17.25">
      <c r="A40" s="42">
        <v>39</v>
      </c>
      <c r="B40" s="61" t="s">
        <v>209</v>
      </c>
      <c r="C40" s="57">
        <v>33.01</v>
      </c>
      <c r="D40" s="58">
        <v>30.09</v>
      </c>
      <c r="E40" s="62">
        <v>309</v>
      </c>
      <c r="F40" s="42">
        <v>3</v>
      </c>
      <c r="G40" s="60" t="s">
        <v>57</v>
      </c>
      <c r="H40" s="60" t="s">
        <v>210</v>
      </c>
      <c r="I40" s="27">
        <v>81</v>
      </c>
      <c r="J40" s="31">
        <v>15.4</v>
      </c>
      <c r="K40" s="60" t="s">
        <v>211</v>
      </c>
      <c r="L40" s="60" t="s">
        <v>212</v>
      </c>
      <c r="M40" s="31">
        <v>15.4</v>
      </c>
      <c r="N40" s="31">
        <v>0.7</v>
      </c>
      <c r="O40" s="31">
        <v>14.1</v>
      </c>
      <c r="P40" s="33"/>
      <c r="Q40" s="31">
        <f>(L40:L177)*1000</f>
      </c>
      <c r="R40" s="31">
        <f>N40+O40+P40</f>
      </c>
      <c r="S40" s="31">
        <f>O40+P40</f>
      </c>
      <c r="T40" s="31">
        <f>N40+O40</f>
      </c>
      <c r="U40" s="31">
        <v>15.4</v>
      </c>
      <c r="V40" s="32">
        <f>G48(U40)</f>
      </c>
      <c r="W40" s="33"/>
      <c r="X40" s="33"/>
      <c r="Y40" s="33"/>
      <c r="Z40" s="42">
        <v>81</v>
      </c>
      <c r="AA40" s="31">
        <v>15.4</v>
      </c>
      <c r="AB40" s="31">
        <v>283.3</v>
      </c>
      <c r="AC40" s="34">
        <f>((N40/Z40)+(O40/AA40)+(P40/AB40))</f>
      </c>
      <c r="AD40" s="35">
        <f>((N40*Z40)+(O40*AA40)+(P40*AB40))</f>
      </c>
      <c r="AE40" s="31">
        <f>(AD40/SUM(N40:P40))</f>
      </c>
      <c r="AF40" s="31">
        <v>302.36</v>
      </c>
      <c r="AG40" s="31">
        <f>10^4/AF40</f>
      </c>
      <c r="AH40" s="32">
        <f>1.717*(1+(0.0011*AG40))^-1</f>
      </c>
      <c r="AI40" s="34">
        <f>1/AH40</f>
      </c>
      <c r="AJ40" s="34">
        <f>SQRT(AH40/2.8)</f>
      </c>
      <c r="AK40" s="36">
        <f>(((1000*10)/(0.0014)*(AJ40^2/180)*(AJ40^3/(1-AJ40)^2)))/(60*60*24)</f>
      </c>
      <c r="AL40" s="32">
        <f>AK40*S40</f>
      </c>
      <c r="AM40" s="31">
        <f>119.7875*AJ40*S40*O40</f>
      </c>
      <c r="AN40" s="37">
        <f>S40*(3*10^-6)</f>
      </c>
      <c r="AO40" s="38">
        <f>AM40*AN40*1000000</f>
      </c>
      <c r="AP40" s="34">
        <f>(AG40/U40)^0.5*(1-(U40/Z40))^0.5</f>
      </c>
      <c r="AQ40" s="39">
        <f>IF(AC40:AC177&lt;0.1,"POOR",IF(AC40:AC177&lt;=0.19,"WEAK",IF(AC40:AC177&lt;=0.69,"MODERATE",IF(AC40:AC177&gt;=0.698,"GOOD"))))</f>
      </c>
      <c r="AR40" s="31">
        <v>15.087</v>
      </c>
      <c r="AS40" s="40">
        <v>18.1044</v>
      </c>
      <c r="AT40" s="41">
        <v>1.31882412039956</v>
      </c>
      <c r="AU40" s="41">
        <v>2.32217533953728</v>
      </c>
      <c r="AV40" s="41">
        <v>14.1</v>
      </c>
      <c r="AW40" s="41">
        <v>0.190123456790123</v>
      </c>
      <c r="AX40" s="31">
        <v>18104.4</v>
      </c>
    </row>
    <row x14ac:dyDescent="0.25" r="41" customHeight="1" ht="17.25">
      <c r="A41" s="42">
        <v>40</v>
      </c>
      <c r="B41" s="74" t="s">
        <v>213</v>
      </c>
      <c r="C41" s="57">
        <v>33.69</v>
      </c>
      <c r="D41" s="58">
        <v>29.59</v>
      </c>
      <c r="E41" s="75">
        <v>310</v>
      </c>
      <c r="F41" s="42">
        <v>3</v>
      </c>
      <c r="G41" s="60" t="s">
        <v>57</v>
      </c>
      <c r="H41" s="60" t="s">
        <v>214</v>
      </c>
      <c r="I41" s="29">
        <v>224.9</v>
      </c>
      <c r="J41" s="31">
        <v>112.1</v>
      </c>
      <c r="K41" s="60" t="s">
        <v>215</v>
      </c>
      <c r="L41" s="60" t="s">
        <v>216</v>
      </c>
      <c r="M41" s="31">
        <v>112.1</v>
      </c>
      <c r="N41" s="31">
        <v>0.5</v>
      </c>
      <c r="O41" s="31">
        <v>13.5</v>
      </c>
      <c r="P41" s="31">
        <v>12.8</v>
      </c>
      <c r="Q41" s="31">
        <f>(L41:L178)*1000</f>
      </c>
      <c r="R41" s="31">
        <f>N41+O41+P41</f>
      </c>
      <c r="S41" s="31">
        <f>O41+P41</f>
      </c>
      <c r="T41" s="31">
        <f>N41+O41</f>
      </c>
      <c r="U41" s="31">
        <v>12.1</v>
      </c>
      <c r="V41" s="32">
        <f>G49(U41)</f>
      </c>
      <c r="W41" s="33"/>
      <c r="X41" s="33"/>
      <c r="Y41" s="33"/>
      <c r="Z41" s="31">
        <v>124.9</v>
      </c>
      <c r="AA41" s="31">
        <v>12.1</v>
      </c>
      <c r="AB41" s="42">
        <v>562</v>
      </c>
      <c r="AC41" s="34">
        <f>((N41/Z41)+(O41/AA41)+(P41/AB41))</f>
      </c>
      <c r="AD41" s="35">
        <f>((N41*Z41)+(O41*AA41)+(P41*AB41))</f>
      </c>
      <c r="AE41" s="31">
        <f>(AD41/SUM(N41:P41))</f>
      </c>
      <c r="AF41" s="31">
        <v>185.67</v>
      </c>
      <c r="AG41" s="31">
        <f>10^4/AF41</f>
      </c>
      <c r="AH41" s="32">
        <f>1.717*(1+(0.0011*AG41))^-1</f>
      </c>
      <c r="AI41" s="34">
        <f>1/AH41</f>
      </c>
      <c r="AJ41" s="34">
        <f>SQRT(AH41/2.8)</f>
      </c>
      <c r="AK41" s="36">
        <f>(((1000*10)/(0.0014)*(AJ41^2/180)*(AJ41^3/(1-AJ41)^2)))/(60*60*24)</f>
      </c>
      <c r="AL41" s="32">
        <f>AK41*S41</f>
      </c>
      <c r="AM41" s="31">
        <f>119.7875*AJ41*S41*O41</f>
      </c>
      <c r="AN41" s="37">
        <f>S41*(3*10^-6)</f>
      </c>
      <c r="AO41" s="38">
        <f>AM41*AN41*1000000</f>
      </c>
      <c r="AP41" s="34">
        <f>(AG41/U41)^0.5*(1-(U41/Z41))^0.5</f>
      </c>
      <c r="AQ41" s="39">
        <f>IF(AC41:AC178&lt;0.1,"POOR",IF(AC41:AC178&lt;=0.19,"WEAK",IF(AC41:AC178&lt;=0.69,"MODERATE",IF(AC41:AC178&gt;=0.698,"GOOD"))))</f>
      </c>
      <c r="AR41" s="31">
        <v>28.141</v>
      </c>
      <c r="AS41" s="40">
        <v>33.7692</v>
      </c>
      <c r="AT41" s="41">
        <v>2.00497876252037</v>
      </c>
      <c r="AU41" s="41">
        <v>2.04805335779581</v>
      </c>
      <c r="AV41" s="41">
        <v>26.3</v>
      </c>
      <c r="AW41" s="41">
        <v>0.498443752779013</v>
      </c>
      <c r="AX41" s="31">
        <v>33769.2</v>
      </c>
    </row>
    <row x14ac:dyDescent="0.25" r="42" customHeight="1" ht="17.25">
      <c r="A42" s="42">
        <v>41</v>
      </c>
      <c r="B42" s="65" t="s">
        <v>217</v>
      </c>
      <c r="C42" s="57">
        <v>33.51</v>
      </c>
      <c r="D42" s="58">
        <v>30.05</v>
      </c>
      <c r="E42" s="62">
        <v>286</v>
      </c>
      <c r="F42" s="42">
        <v>3</v>
      </c>
      <c r="G42" s="60" t="s">
        <v>57</v>
      </c>
      <c r="H42" s="60" t="s">
        <v>218</v>
      </c>
      <c r="I42" s="29">
        <v>149.1</v>
      </c>
      <c r="J42" s="31">
        <v>25.9</v>
      </c>
      <c r="K42" s="60" t="s">
        <v>219</v>
      </c>
      <c r="L42" s="60" t="s">
        <v>220</v>
      </c>
      <c r="M42" s="31">
        <v>25.9</v>
      </c>
      <c r="N42" s="31">
        <v>1.3</v>
      </c>
      <c r="O42" s="31">
        <v>20.3</v>
      </c>
      <c r="P42" s="33"/>
      <c r="Q42" s="31">
        <f>(L42:L179)*1000</f>
      </c>
      <c r="R42" s="31">
        <f>N42+O42+P42</f>
      </c>
      <c r="S42" s="31">
        <f>O42+P42</f>
      </c>
      <c r="T42" s="31">
        <f>N42+O42</f>
      </c>
      <c r="U42" s="31">
        <v>25.9</v>
      </c>
      <c r="V42" s="32">
        <f>G50(U42)</f>
      </c>
      <c r="W42" s="33"/>
      <c r="X42" s="33"/>
      <c r="Y42" s="33"/>
      <c r="Z42" s="31">
        <v>149.1</v>
      </c>
      <c r="AA42" s="31">
        <v>26.9</v>
      </c>
      <c r="AB42" s="31">
        <v>226.6</v>
      </c>
      <c r="AC42" s="34">
        <f>((N42/Z42)+(O42/AA42)+(P42/AB42))</f>
      </c>
      <c r="AD42" s="35">
        <f>((N42*Z42)+(O42*AA42)+(P42*AB42))</f>
      </c>
      <c r="AE42" s="31">
        <f>(AD42/SUM(N42:P42))</f>
      </c>
      <c r="AF42" s="31">
        <v>280.79</v>
      </c>
      <c r="AG42" s="31">
        <f>10^4/AF42</f>
      </c>
      <c r="AH42" s="32">
        <f>1.717*(1+(0.0011*AG42))^-1</f>
      </c>
      <c r="AI42" s="34">
        <f>1/AH42</f>
      </c>
      <c r="AJ42" s="34">
        <f>SQRT(AH42/2.8)</f>
      </c>
      <c r="AK42" s="36">
        <f>(((1000*10)/(0.0014)*(AJ42^2/180)*(AJ42^3/(1-AJ42)^2)))/(60*60*24)</f>
      </c>
      <c r="AL42" s="32">
        <f>AK42*S42</f>
      </c>
      <c r="AM42" s="31">
        <f>119.7875*AJ42*S42*O42</f>
      </c>
      <c r="AN42" s="37">
        <f>S42*(3*10^-6)</f>
      </c>
      <c r="AO42" s="38">
        <f>AM42*AN42*1000000</f>
      </c>
      <c r="AP42" s="34">
        <f>(AG42/U42)^0.5*(1-(U42/Z42))^0.5</f>
      </c>
      <c r="AQ42" s="39">
        <f>IF(AC42:AC179&lt;0.1,"POOR",IF(AC42:AC179&lt;=0.19,"WEAK",IF(AC42:AC179&lt;=0.69,"MODERATE",IF(AC42:AC179&gt;=0.698,"GOOD"))))</f>
      </c>
      <c r="AR42" s="31">
        <v>21.721</v>
      </c>
      <c r="AS42" s="40">
        <v>26.0652</v>
      </c>
      <c r="AT42" s="41">
        <v>1.06592299607678</v>
      </c>
      <c r="AU42" s="41">
        <v>2.28604295996557</v>
      </c>
      <c r="AV42" s="41">
        <v>20.3</v>
      </c>
      <c r="AW42" s="41">
        <v>0.173708920187793</v>
      </c>
      <c r="AX42" s="31">
        <v>26065.2</v>
      </c>
    </row>
    <row x14ac:dyDescent="0.25" r="43" customHeight="1" ht="17.25">
      <c r="A43" s="42">
        <v>42</v>
      </c>
      <c r="B43" s="61" t="s">
        <v>221</v>
      </c>
      <c r="C43" s="57">
        <v>33.85</v>
      </c>
      <c r="D43" s="58">
        <v>29.76</v>
      </c>
      <c r="E43" s="62">
        <v>321</v>
      </c>
      <c r="F43" s="47">
        <v>4</v>
      </c>
      <c r="G43" s="50" t="s">
        <v>222</v>
      </c>
      <c r="H43" s="50" t="s">
        <v>223</v>
      </c>
      <c r="I43" s="69">
        <v>117.7</v>
      </c>
      <c r="J43" s="47">
        <v>7</v>
      </c>
      <c r="K43" s="50" t="s">
        <v>224</v>
      </c>
      <c r="L43" s="50" t="s">
        <v>225</v>
      </c>
      <c r="M43" s="47">
        <v>27</v>
      </c>
      <c r="N43" s="31">
        <v>0.8</v>
      </c>
      <c r="O43" s="31">
        <v>13.9</v>
      </c>
      <c r="P43" s="42">
        <v>27</v>
      </c>
      <c r="Q43" s="31">
        <f>(L43:L180)*1000</f>
      </c>
      <c r="R43" s="31">
        <f>N43+O43+P43</f>
      </c>
      <c r="S43" s="69">
        <f>O43+P43</f>
      </c>
      <c r="T43" s="69">
        <f>N43+O43</f>
      </c>
      <c r="U43" s="47">
        <v>7</v>
      </c>
      <c r="V43" s="70">
        <f>G51(U43)</f>
      </c>
      <c r="W43" s="71"/>
      <c r="X43" s="71"/>
      <c r="Y43" s="71"/>
      <c r="Z43" s="69">
        <v>117.7</v>
      </c>
      <c r="AA43" s="69">
        <v>35.1</v>
      </c>
      <c r="AB43" s="47">
        <v>7</v>
      </c>
      <c r="AC43" s="76">
        <f>((N43/Z43)+(O43/AA43)+(P43/AB43))</f>
      </c>
      <c r="AD43" s="51">
        <f>((N43*Z43)+(O43*AA43)+(P43*AB43))</f>
      </c>
      <c r="AE43" s="69">
        <f>(AD43/SUM(N43:P43))</f>
      </c>
      <c r="AF43" s="31">
        <v>190.21</v>
      </c>
      <c r="AG43" s="31">
        <f>10^4/AF43</f>
      </c>
      <c r="AH43" s="32">
        <f>1.717*(1+(0.0011*AG43))^-1</f>
      </c>
      <c r="AI43" s="34">
        <f>1/AH43</f>
      </c>
      <c r="AJ43" s="34">
        <f>SQRT(AH43/2.8)</f>
      </c>
      <c r="AK43" s="36">
        <f>(((1000*10)/(0.0014)*(AJ43^2/180)*(AJ43^3/(1-AJ43)^2)))/(60*60*24)</f>
      </c>
      <c r="AL43" s="32">
        <f>AK43*S43</f>
      </c>
      <c r="AM43" s="31">
        <f>119.7875*AJ43*S43*O43</f>
      </c>
      <c r="AN43" s="37">
        <f>S43*(3*10^-6)</f>
      </c>
      <c r="AO43" s="38">
        <f>AM43*AN43*1000000</f>
      </c>
      <c r="AP43" s="34">
        <f>(AG43/U43)^0.5*(1-(U43/Z43))^0.5</f>
      </c>
      <c r="AQ43" s="39">
        <f>IF(AC43:AC180&lt;0.1,"POOR",IF(AC43:AC180&lt;=0.19,"WEAK",IF(AC43:AC180&lt;=0.69,"MODERATE",IF(AC43:AC180&gt;=0.698,"GOOD"))))</f>
      </c>
      <c r="AR43" s="69">
        <v>43.763</v>
      </c>
      <c r="AS43" s="40">
        <v>52.5156</v>
      </c>
      <c r="AT43" s="41">
        <v>2.65778524602696</v>
      </c>
      <c r="AU43" s="41">
        <v>2.06366976024686</v>
      </c>
      <c r="AV43" s="41">
        <v>40.9</v>
      </c>
      <c r="AW43" s="41">
        <v>0.0594732370433305</v>
      </c>
      <c r="AX43" s="69">
        <v>52515.6</v>
      </c>
    </row>
    <row x14ac:dyDescent="0.25" r="44" customHeight="1" ht="17.25">
      <c r="A44" s="42">
        <v>43</v>
      </c>
      <c r="B44" s="77" t="s">
        <v>226</v>
      </c>
      <c r="C44" s="57">
        <v>32.16</v>
      </c>
      <c r="D44" s="58">
        <v>29.97</v>
      </c>
      <c r="E44" s="62">
        <v>321</v>
      </c>
      <c r="F44" s="42">
        <v>3</v>
      </c>
      <c r="G44" s="60" t="s">
        <v>57</v>
      </c>
      <c r="H44" s="60" t="s">
        <v>227</v>
      </c>
      <c r="I44" s="29">
        <v>241.7</v>
      </c>
      <c r="J44" s="31">
        <v>37.7</v>
      </c>
      <c r="K44" s="60" t="s">
        <v>228</v>
      </c>
      <c r="L44" s="60" t="s">
        <v>229</v>
      </c>
      <c r="M44" s="31">
        <v>37.7</v>
      </c>
      <c r="N44" s="31">
        <v>2.6</v>
      </c>
      <c r="O44" s="31">
        <v>28.2</v>
      </c>
      <c r="P44" s="33"/>
      <c r="Q44" s="31">
        <f>(L44:L181)*1000</f>
      </c>
      <c r="R44" s="31">
        <f>N44+O44+P44</f>
      </c>
      <c r="S44" s="31">
        <f>O44+P44</f>
      </c>
      <c r="T44" s="31">
        <f>N44+O44</f>
      </c>
      <c r="U44" s="31">
        <v>37.7</v>
      </c>
      <c r="V44" s="32">
        <f>G52(U44)</f>
      </c>
      <c r="W44" s="33"/>
      <c r="X44" s="33"/>
      <c r="Y44" s="33"/>
      <c r="Z44" s="31">
        <v>241.7</v>
      </c>
      <c r="AA44" s="31">
        <v>37.7</v>
      </c>
      <c r="AB44" s="31">
        <v>216.1</v>
      </c>
      <c r="AC44" s="34">
        <f>((N44/Z44)+(O44/AA44)+(P44/AB44))</f>
      </c>
      <c r="AD44" s="35">
        <f>((N44*Z44)+(O44*AA44)+(P44*AB44))</f>
      </c>
      <c r="AE44" s="31">
        <f>(AD44/SUM(N44:P44))</f>
      </c>
      <c r="AF44" s="31">
        <v>286.37</v>
      </c>
      <c r="AG44" s="31">
        <f>10^4/AF44</f>
      </c>
      <c r="AH44" s="32">
        <f>1.717*(1+(0.0011*AG44))^-1</f>
      </c>
      <c r="AI44" s="34">
        <f>1/AH44</f>
      </c>
      <c r="AJ44" s="34">
        <f>SQRT(AH44/2.8)</f>
      </c>
      <c r="AK44" s="36">
        <f>(((1000*10)/(0.0014)*(AJ44^2/180)*(AJ44^3/(1-AJ44)^2)))/(60*60*24)</f>
      </c>
      <c r="AL44" s="32">
        <f>AK44*S44</f>
      </c>
      <c r="AM44" s="31">
        <f>119.7875*AJ44*S44*O44</f>
      </c>
      <c r="AN44" s="37">
        <f>S44*(3*10^-6)</f>
      </c>
      <c r="AO44" s="38">
        <f>AM44*AN44*1000000</f>
      </c>
      <c r="AP44" s="34">
        <f>(AG44/U44)^0.5*(1-(U44/Z44))^0.5</f>
      </c>
      <c r="AQ44" s="39">
        <f>IF(AC44:AC181&lt;0.1,"POOR",IF(AC44:AC181&lt;=0.19,"WEAK",IF(AC44:AC181&lt;=0.69,"MODERATE",IF(AC44:AC181&gt;=0.698,"GOOD"))))</f>
      </c>
      <c r="AR44" s="31">
        <v>30.174</v>
      </c>
      <c r="AS44" s="40">
        <v>36.2088</v>
      </c>
      <c r="AT44" s="41">
        <v>0.88418333203233</v>
      </c>
      <c r="AU44" s="41">
        <v>2.29583439957613</v>
      </c>
      <c r="AV44" s="41">
        <v>28.2</v>
      </c>
      <c r="AW44" s="41">
        <v>0.155978485726107</v>
      </c>
      <c r="AX44" s="31">
        <v>36208.8</v>
      </c>
    </row>
    <row x14ac:dyDescent="0.25" r="45" customHeight="1" ht="17.25">
      <c r="A45" s="22" t="s">
        <v>230</v>
      </c>
      <c r="B45" s="78" t="s">
        <v>231</v>
      </c>
      <c r="C45" s="79">
        <v>34.78</v>
      </c>
      <c r="D45" s="80">
        <v>31.93</v>
      </c>
      <c r="E45" s="81">
        <v>321</v>
      </c>
      <c r="F45" s="82">
        <v>4</v>
      </c>
      <c r="G45" s="60" t="s">
        <v>232</v>
      </c>
      <c r="H45" s="60" t="s">
        <v>233</v>
      </c>
      <c r="I45" s="29">
        <v>1352.3</v>
      </c>
      <c r="J45" s="31">
        <v>230.2</v>
      </c>
      <c r="K45" s="60" t="s">
        <v>234</v>
      </c>
      <c r="L45" s="60" t="s">
        <v>235</v>
      </c>
      <c r="M45" s="31">
        <v>230.2</v>
      </c>
      <c r="N45" s="31">
        <v>1.9</v>
      </c>
      <c r="O45" s="31">
        <v>32.4</v>
      </c>
      <c r="P45" s="33"/>
      <c r="Q45" s="31">
        <f>(L45:L182)*1000</f>
      </c>
      <c r="R45" s="31">
        <f>N45+O45+P45</f>
      </c>
      <c r="S45" s="31">
        <f>O45+P45</f>
      </c>
      <c r="T45" s="31">
        <f>N45+O45</f>
      </c>
      <c r="U45" s="29">
        <f>M45</f>
      </c>
      <c r="V45" s="32">
        <f>G53(U45)</f>
      </c>
      <c r="W45" s="33"/>
      <c r="X45" s="33"/>
      <c r="Y45" s="45">
        <f>LOG10(X45)</f>
      </c>
      <c r="Z45" s="29">
        <v>1325.3</v>
      </c>
      <c r="AA45" s="29">
        <v>230.2</v>
      </c>
      <c r="AB45" s="27">
        <v>940</v>
      </c>
      <c r="AC45" s="34">
        <f>((N45/Z45)+(O45/AA45)+(P45/AB45))</f>
      </c>
      <c r="AD45" s="35">
        <f>((N45*Z45)+(O45*AA45)+(P45*AB45))</f>
      </c>
      <c r="AE45" s="31">
        <f>(AD45/SUM(N45:P45))</f>
      </c>
      <c r="AF45" s="31">
        <v>189.31</v>
      </c>
      <c r="AG45" s="31">
        <f>10^4/AF45</f>
      </c>
      <c r="AH45" s="32">
        <f>1.717*(1+(0.0011*AG45))^-1</f>
      </c>
      <c r="AI45" s="34">
        <f>1/AH45</f>
      </c>
      <c r="AJ45" s="34">
        <f>SQRT(AH45/2.8)</f>
      </c>
      <c r="AK45" s="36">
        <f>(((1000*10)/(0.0014)*(AJ45^2/180)*(AJ45^3/(1-AJ45)^2)))/(60*60*24)</f>
      </c>
      <c r="AL45" s="32">
        <f>AK45*S45</f>
      </c>
      <c r="AM45" s="31">
        <f>119.7875*AJ45*S45*O45</f>
      </c>
      <c r="AN45" s="37">
        <f>S45*(3*10^-6)</f>
      </c>
      <c r="AO45" s="38">
        <f>AM45*AN45*1000000</f>
      </c>
      <c r="AP45" s="34">
        <f>(AG45/U45)^0.5*(1-(U45/Z45))^0.5</f>
      </c>
      <c r="AQ45" s="39">
        <f>IF(AC45:AC182&lt;0.1,"POOR",IF(AC45:AC182&lt;=0.19,"WEAK",IF(AC45:AC182&lt;=0.69,"MODERATE",IF(AC45:AC182&gt;=0.698,"GOOD"))))</f>
      </c>
      <c r="AR45" s="31">
        <v>34.668</v>
      </c>
      <c r="AS45" s="40">
        <v>41.6016</v>
      </c>
      <c r="AT45" s="41">
        <v>0.435442037161611</v>
      </c>
      <c r="AU45" s="41">
        <v>2.06062066499858</v>
      </c>
      <c r="AV45" s="41">
        <v>32.4</v>
      </c>
      <c r="AW45" s="41">
        <v>0.170228499593286</v>
      </c>
      <c r="AX45" s="31">
        <v>41601.6</v>
      </c>
    </row>
    <row x14ac:dyDescent="0.25" r="46" customHeight="1" ht="17.25">
      <c r="A46" s="42">
        <v>45</v>
      </c>
      <c r="B46" s="83" t="s">
        <v>236</v>
      </c>
      <c r="C46" s="79">
        <v>34.55</v>
      </c>
      <c r="D46" s="80">
        <v>30.25</v>
      </c>
      <c r="E46" s="84">
        <v>257</v>
      </c>
      <c r="F46" s="82">
        <v>3</v>
      </c>
      <c r="G46" s="60" t="s">
        <v>57</v>
      </c>
      <c r="H46" s="60" t="s">
        <v>237</v>
      </c>
      <c r="I46" s="27">
        <v>248</v>
      </c>
      <c r="J46" s="31">
        <v>46.3</v>
      </c>
      <c r="K46" s="60" t="s">
        <v>238</v>
      </c>
      <c r="L46" s="60" t="s">
        <v>239</v>
      </c>
      <c r="M46" s="31">
        <v>46.3</v>
      </c>
      <c r="N46" s="31">
        <v>1.4</v>
      </c>
      <c r="O46" s="31">
        <v>24.8</v>
      </c>
      <c r="P46" s="33"/>
      <c r="Q46" s="31">
        <f>(L46:L183)*1000</f>
      </c>
      <c r="R46" s="31">
        <f>N46+O46+P46</f>
      </c>
      <c r="S46" s="31">
        <f>O46+P46</f>
      </c>
      <c r="T46" s="31">
        <f>N46+O46</f>
      </c>
      <c r="U46" s="29">
        <f>M46</f>
      </c>
      <c r="V46" s="32">
        <f>G54(U46)</f>
      </c>
      <c r="W46" s="33"/>
      <c r="X46" s="33"/>
      <c r="Y46" s="29"/>
      <c r="Z46" s="42">
        <v>248</v>
      </c>
      <c r="AA46" s="31">
        <v>46.3</v>
      </c>
      <c r="AB46" s="31">
        <v>274.8</v>
      </c>
      <c r="AC46" s="34">
        <f>((N46/Z46)+(O46/AA46)+(P46/AB46))</f>
      </c>
      <c r="AD46" s="35">
        <f>((N46*Z46)+(O46*AA46)+(P46*AB46))</f>
      </c>
      <c r="AE46" s="31">
        <f>(AD46/SUM(N46:P46))</f>
      </c>
      <c r="AF46" s="42">
        <v>214</v>
      </c>
      <c r="AG46" s="31">
        <f>10^4/AF46</f>
      </c>
      <c r="AH46" s="32">
        <f>1.717*(1+(0.0011*AG46))^-1</f>
      </c>
      <c r="AI46" s="34">
        <f>1/AH46</f>
      </c>
      <c r="AJ46" s="34">
        <f>SQRT(AH46/2.8)</f>
      </c>
      <c r="AK46" s="36">
        <f>(((1000*10)/(0.0014)*(AJ46^2/180)*(AJ46^3/(1-AJ46)^2)))/(60*60*24)</f>
      </c>
      <c r="AL46" s="32">
        <f>AK46*S46</f>
      </c>
      <c r="AM46" s="31">
        <f>119.7875*AJ46*S46*O46</f>
      </c>
      <c r="AN46" s="37">
        <f>S46*(3*10^-6)</f>
      </c>
      <c r="AO46" s="38">
        <f>AM46*AN46*1000000</f>
      </c>
      <c r="AP46" s="34">
        <f>(AG46/U46)^0.5*(1-(U46/Z46))^0.5</f>
      </c>
      <c r="AQ46" s="39">
        <f>IF(AC46:AC183&lt;0.1,"POOR",IF(AC46:AC183&lt;=0.19,"WEAK",IF(AC46:AC183&lt;=0.69,"MODERATE",IF(AC46:AC183&gt;=0.698,"GOOD"))))</f>
      </c>
      <c r="AR46" s="31">
        <v>26.536</v>
      </c>
      <c r="AS46" s="40">
        <v>31.8432</v>
      </c>
      <c r="AT46" s="41">
        <v>0.90600318936826</v>
      </c>
      <c r="AU46" s="41">
        <v>2.13678293428456</v>
      </c>
      <c r="AV46" s="41">
        <v>24.8</v>
      </c>
      <c r="AW46" s="41">
        <v>0.186693548387097</v>
      </c>
      <c r="AX46" s="31">
        <v>31843.2</v>
      </c>
    </row>
    <row x14ac:dyDescent="0.25" r="47" customHeight="1" ht="17.25">
      <c r="A47" s="42">
        <v>46</v>
      </c>
      <c r="B47" s="85" t="s">
        <v>240</v>
      </c>
      <c r="C47" s="79">
        <v>32.26</v>
      </c>
      <c r="D47" s="80">
        <v>31.94</v>
      </c>
      <c r="E47" s="86">
        <v>308</v>
      </c>
      <c r="F47" s="82">
        <v>3</v>
      </c>
      <c r="G47" s="60" t="s">
        <v>57</v>
      </c>
      <c r="H47" s="60" t="s">
        <v>241</v>
      </c>
      <c r="I47" s="29">
        <v>360.7</v>
      </c>
      <c r="J47" s="42">
        <v>43</v>
      </c>
      <c r="K47" s="60" t="s">
        <v>242</v>
      </c>
      <c r="L47" s="60" t="s">
        <v>243</v>
      </c>
      <c r="M47" s="42">
        <v>43</v>
      </c>
      <c r="N47" s="31">
        <v>1.7</v>
      </c>
      <c r="O47" s="31">
        <v>11.6</v>
      </c>
      <c r="P47" s="33"/>
      <c r="Q47" s="31">
        <f>(L47:L184)*1000</f>
      </c>
      <c r="R47" s="31">
        <f>N47+O47+P47</f>
      </c>
      <c r="S47" s="31">
        <f>O47+P47</f>
      </c>
      <c r="T47" s="31">
        <f>N47+O47</f>
      </c>
      <c r="U47" s="29">
        <f>M47</f>
      </c>
      <c r="V47" s="32">
        <f>G55(U47)</f>
      </c>
      <c r="W47" s="33"/>
      <c r="X47" s="33"/>
      <c r="Y47" s="29"/>
      <c r="Z47" s="31">
        <v>360.7</v>
      </c>
      <c r="AA47" s="42">
        <v>43</v>
      </c>
      <c r="AB47" s="31">
        <v>79.35</v>
      </c>
      <c r="AC47" s="34">
        <f>((N47/Z47)+(O47/AA47)+(P47/AB47))</f>
      </c>
      <c r="AD47" s="35">
        <f>((N47*Z47)+(O47*AA47)+(P47*AB47))</f>
      </c>
      <c r="AE47" s="31">
        <f>(AD47/SUM(N47:P47))</f>
      </c>
      <c r="AF47" s="31">
        <v>196.37</v>
      </c>
      <c r="AG47" s="31">
        <f>10^4/AF47</f>
      </c>
      <c r="AH47" s="32">
        <f>1.717*(1+(0.0011*AG47))^-1</f>
      </c>
      <c r="AI47" s="34">
        <f>1/AH47</f>
      </c>
      <c r="AJ47" s="34">
        <f>SQRT(AH47/2.8)</f>
      </c>
      <c r="AK47" s="36">
        <f>(((1000*10)/(0.0014)*(AJ47^2/180)*(AJ47^3/(1-AJ47)^2)))/(60*60*24)</f>
      </c>
      <c r="AL47" s="32">
        <f>AK47*S47</f>
      </c>
      <c r="AM47" s="31">
        <f>119.7875*AJ47*S47*O47</f>
      </c>
      <c r="AN47" s="37">
        <f>S47*(3*10^-6)</f>
      </c>
      <c r="AO47" s="38">
        <f>AM47*AN47*1000000</f>
      </c>
      <c r="AP47" s="34">
        <f>(AG47/U47)^0.5*(1-(U47/Z47))^0.5</f>
      </c>
      <c r="AQ47" s="39">
        <f>IF(AC47:AC184&lt;0.1,"POOR",IF(AC47:AC184&lt;=0.19,"WEAK",IF(AC47:AC184&lt;=0.69,"MODERATE",IF(AC47:AC184&gt;=0.698,"GOOD"))))</f>
      </c>
      <c r="AR47" s="31">
        <v>12.412</v>
      </c>
      <c r="AS47" s="40">
        <v>14.8944</v>
      </c>
      <c r="AT47" s="41">
        <v>1.02132447252174</v>
      </c>
      <c r="AU47" s="41">
        <v>2.0839460015569</v>
      </c>
      <c r="AV47" s="41">
        <v>11.6</v>
      </c>
      <c r="AW47" s="41">
        <v>0.119212642084835</v>
      </c>
      <c r="AX47" s="31">
        <v>14894.4</v>
      </c>
    </row>
    <row x14ac:dyDescent="0.25" r="48" customHeight="1" ht="17.25">
      <c r="A48" s="42">
        <v>47</v>
      </c>
      <c r="B48" s="87" t="s">
        <v>244</v>
      </c>
      <c r="C48" s="79">
        <v>33.69</v>
      </c>
      <c r="D48" s="80">
        <v>32.61</v>
      </c>
      <c r="E48" s="84">
        <v>310</v>
      </c>
      <c r="F48" s="82">
        <v>4</v>
      </c>
      <c r="G48" s="60" t="s">
        <v>245</v>
      </c>
      <c r="H48" s="60" t="s">
        <v>246</v>
      </c>
      <c r="I48" s="29">
        <v>336.3</v>
      </c>
      <c r="J48" s="31">
        <v>255.3</v>
      </c>
      <c r="K48" s="60" t="s">
        <v>247</v>
      </c>
      <c r="L48" s="60" t="s">
        <v>248</v>
      </c>
      <c r="M48" s="31">
        <v>255.3</v>
      </c>
      <c r="N48" s="31">
        <v>1.2</v>
      </c>
      <c r="O48" s="31">
        <v>22.4</v>
      </c>
      <c r="P48" s="42">
        <v>9</v>
      </c>
      <c r="Q48" s="31">
        <f>(L48:L185)*1000</f>
      </c>
      <c r="R48" s="31">
        <f>N48+O48+P48</f>
      </c>
      <c r="S48" s="31">
        <f>O48+P48</f>
      </c>
      <c r="T48" s="31">
        <f>N48+O48</f>
      </c>
      <c r="U48" s="29">
        <f>M48</f>
      </c>
      <c r="V48" s="32">
        <f>G56(U48)</f>
      </c>
      <c r="W48" s="33"/>
      <c r="X48" s="33"/>
      <c r="Y48" s="29"/>
      <c r="Z48" s="31">
        <v>336.3</v>
      </c>
      <c r="AA48" s="31">
        <v>255.3</v>
      </c>
      <c r="AB48" s="31">
        <v>1185.3</v>
      </c>
      <c r="AC48" s="88">
        <f>((N48/Z48)+(O48/AA48)+(P48/AB48))</f>
      </c>
      <c r="AD48" s="35">
        <f>((N48*Z48)+(O48*AA48)+(P48*AB48))</f>
      </c>
      <c r="AE48" s="31">
        <f>(AD48/SUM(N48:P48))</f>
      </c>
      <c r="AF48" s="31">
        <v>187.63</v>
      </c>
      <c r="AG48" s="31">
        <f>10^4/AF48</f>
      </c>
      <c r="AH48" s="32">
        <f>1.717*(1+(0.0011*AG48))^-1</f>
      </c>
      <c r="AI48" s="34">
        <f>1/AH48</f>
      </c>
      <c r="AJ48" s="34">
        <f>SQRT(AH48/2.8)</f>
      </c>
      <c r="AK48" s="36">
        <f>(((1000*10)/(0.0014)*(AJ48^2/180)*(AJ48^3/(1-AJ48)^2)))/(60*60*24)</f>
      </c>
      <c r="AL48" s="32">
        <f>AK48*S48</f>
      </c>
      <c r="AM48" s="31">
        <f>119.7875*AJ48*S48*O48</f>
      </c>
      <c r="AN48" s="37">
        <f>S48*(3*10^-6)</f>
      </c>
      <c r="AO48" s="38">
        <f>AM48*AN48*1000000</f>
      </c>
      <c r="AP48" s="34">
        <f>(AG48/U48)^0.5*(1-(U48/Z48))^0.5</f>
      </c>
      <c r="AQ48" s="39">
        <f>IF(AC48:AC185&lt;0.1,"POOR",IF(AC48:AC185&lt;=0.19,"WEAK",IF(AC48:AC185&lt;=0.69,"MODERATE",IF(AC48:AC185&gt;=0.698,"GOOD"))))</f>
      </c>
      <c r="AR48" s="31">
        <v>33.598</v>
      </c>
      <c r="AS48" s="40">
        <v>40.3176</v>
      </c>
      <c r="AT48" s="41">
        <v>0.224234549846534</v>
      </c>
      <c r="AU48" s="41">
        <v>2.05486777509862</v>
      </c>
      <c r="AV48" s="41">
        <v>31.4</v>
      </c>
      <c r="AW48" s="41">
        <v>0.75914362176628</v>
      </c>
      <c r="AX48" s="31">
        <v>40317.6</v>
      </c>
    </row>
    <row x14ac:dyDescent="0.25" r="49" customHeight="1" ht="17.25">
      <c r="A49" s="42">
        <v>48</v>
      </c>
      <c r="B49" s="83" t="s">
        <v>249</v>
      </c>
      <c r="C49" s="79">
        <v>32.69</v>
      </c>
      <c r="D49" s="80">
        <v>32.18</v>
      </c>
      <c r="E49" s="84">
        <v>310</v>
      </c>
      <c r="F49" s="82">
        <v>3</v>
      </c>
      <c r="G49" s="60" t="s">
        <v>250</v>
      </c>
      <c r="H49" s="60" t="s">
        <v>251</v>
      </c>
      <c r="I49" s="29">
        <v>212.6</v>
      </c>
      <c r="J49" s="31">
        <v>82.8</v>
      </c>
      <c r="K49" s="60" t="s">
        <v>252</v>
      </c>
      <c r="L49" s="60" t="s">
        <v>253</v>
      </c>
      <c r="M49" s="31">
        <v>82.8</v>
      </c>
      <c r="N49" s="31">
        <v>1.7</v>
      </c>
      <c r="O49" s="42">
        <v>10</v>
      </c>
      <c r="P49" s="33"/>
      <c r="Q49" s="31">
        <f>(L49:L186)*1000</f>
      </c>
      <c r="R49" s="31">
        <f>N49+O49+P49</f>
      </c>
      <c r="S49" s="31">
        <f>O49+P49</f>
      </c>
      <c r="T49" s="31">
        <f>N49+O49</f>
      </c>
      <c r="U49" s="29">
        <f>M49</f>
      </c>
      <c r="V49" s="32">
        <f>G57(U49)</f>
      </c>
      <c r="W49" s="33"/>
      <c r="X49" s="33"/>
      <c r="Y49" s="29"/>
      <c r="Z49" s="31">
        <v>212.6</v>
      </c>
      <c r="AA49" s="31">
        <v>82.8</v>
      </c>
      <c r="AB49" s="31">
        <v>183.9</v>
      </c>
      <c r="AC49" s="34">
        <f>((N49/Z49)+(O49/AA49)+(P49/AB49))</f>
      </c>
      <c r="AD49" s="35">
        <f>((N49*Z49)+(O49*AA49)+(P49*AB49))</f>
      </c>
      <c r="AE49" s="31">
        <f>(AD49/SUM(N49:P49))</f>
      </c>
      <c r="AF49" s="31">
        <v>195.62</v>
      </c>
      <c r="AG49" s="31">
        <f>10^4/AF49</f>
      </c>
      <c r="AH49" s="32">
        <f>1.717*(1+(0.0011*AG49))^-1</f>
      </c>
      <c r="AI49" s="34">
        <f>1/AH49</f>
      </c>
      <c r="AJ49" s="34">
        <f>SQRT(AH49/2.8)</f>
      </c>
      <c r="AK49" s="36">
        <f>(((1000*10)/(0.0014)*(AJ49^2/180)*(AJ49^3/(1-AJ49)^2)))/(60*60*24)</f>
      </c>
      <c r="AL49" s="32">
        <f>AK49*S49</f>
      </c>
      <c r="AM49" s="31">
        <f>119.7875*AJ49*S49*O49</f>
      </c>
      <c r="AN49" s="37">
        <f>S49*(3*10^-6)</f>
      </c>
      <c r="AO49" s="38">
        <f>AM49*AN49*1000000</f>
      </c>
      <c r="AP49" s="34">
        <f>(AG49/U49)^0.5*(1-(U49/Z49))^0.5</f>
      </c>
      <c r="AQ49" s="39">
        <f>IF(AC49:AC186&lt;0.1,"POOR",IF(AC49:AC186&lt;=0.19,"WEAK",IF(AC49:AC186&lt;=0.69,"MODERATE",IF(AC49:AC186&gt;=0.698,"GOOD"))))</f>
      </c>
      <c r="AR49" s="31">
        <v>10.7</v>
      </c>
      <c r="AS49" s="40">
        <v>12.84</v>
      </c>
      <c r="AT49" s="41">
        <v>0.613951295999472</v>
      </c>
      <c r="AU49" s="41">
        <v>2.08153124512067</v>
      </c>
      <c r="AV49" s="46">
        <v>10</v>
      </c>
      <c r="AW49" s="41">
        <v>0.389463781749765</v>
      </c>
      <c r="AX49" s="42">
        <v>12840</v>
      </c>
    </row>
    <row x14ac:dyDescent="0.25" r="50" customHeight="1" ht="17.25">
      <c r="A50" s="42">
        <v>49</v>
      </c>
      <c r="B50" s="83" t="s">
        <v>254</v>
      </c>
      <c r="C50" s="79">
        <v>32.47</v>
      </c>
      <c r="D50" s="80">
        <v>31.56</v>
      </c>
      <c r="E50" s="84">
        <v>351</v>
      </c>
      <c r="F50" s="82">
        <v>3</v>
      </c>
      <c r="G50" s="60" t="s">
        <v>255</v>
      </c>
      <c r="H50" s="60" t="s">
        <v>256</v>
      </c>
      <c r="I50" s="29">
        <v>122.7</v>
      </c>
      <c r="J50" s="31">
        <v>68.8</v>
      </c>
      <c r="K50" s="60" t="s">
        <v>257</v>
      </c>
      <c r="L50" s="60" t="s">
        <v>258</v>
      </c>
      <c r="M50" s="31">
        <v>68.8</v>
      </c>
      <c r="N50" s="31">
        <v>1.1</v>
      </c>
      <c r="O50" s="31">
        <v>11.3</v>
      </c>
      <c r="P50" s="33"/>
      <c r="Q50" s="31">
        <f>(L50:L187)*1000</f>
      </c>
      <c r="R50" s="31">
        <f>N50+O50+P50</f>
      </c>
      <c r="S50" s="31">
        <f>O50+P50</f>
      </c>
      <c r="T50" s="31">
        <f>N50+O50</f>
      </c>
      <c r="U50" s="29">
        <f>M50</f>
      </c>
      <c r="V50" s="32">
        <f>G58(U50)</f>
      </c>
      <c r="W50" s="33"/>
      <c r="X50" s="33"/>
      <c r="Y50" s="29"/>
      <c r="Z50" s="31">
        <v>122.7</v>
      </c>
      <c r="AA50" s="31">
        <v>68.8</v>
      </c>
      <c r="AB50" s="31">
        <v>755.7</v>
      </c>
      <c r="AC50" s="34">
        <f>((N50/Z50)+(O50/AA50)+(P50/AB50))</f>
      </c>
      <c r="AD50" s="35">
        <f>((N50*Z50)+(O50*AA50)+(P50*AB50))</f>
      </c>
      <c r="AE50" s="31">
        <f>(AD50/SUM(N50:P50))</f>
      </c>
      <c r="AF50" s="31">
        <v>163.84</v>
      </c>
      <c r="AG50" s="31">
        <f>10^4/AF50</f>
      </c>
      <c r="AH50" s="32">
        <f>1.717*(1+(0.0011*AG50))^-1</f>
      </c>
      <c r="AI50" s="34">
        <f>1/AH50</f>
      </c>
      <c r="AJ50" s="34">
        <f>SQRT(AH50/2.8)</f>
      </c>
      <c r="AK50" s="36">
        <f>(((1000*10)/(0.0014)*(AJ50^2/180)*(AJ50^3/(1-AJ50)^2)))/(60*60*24)</f>
      </c>
      <c r="AL50" s="32">
        <f>AK50*S50</f>
      </c>
      <c r="AM50" s="31">
        <f>119.7875*AJ50*S50*O50</f>
      </c>
      <c r="AN50" s="37">
        <f>S50*(3*10^-6)</f>
      </c>
      <c r="AO50" s="38">
        <f>AM50*AN50*1000000</f>
      </c>
      <c r="AP50" s="34">
        <f>(AG50/U50)^0.5*(1-(U50/Z50))^0.5</f>
      </c>
      <c r="AQ50" s="39">
        <f>IF(AC50:AC187&lt;0.1,"POOR",IF(AC50:AC187&lt;=0.19,"WEAK",IF(AC50:AC187&lt;=0.69,"MODERATE",IF(AC50:AC187&gt;=0.698,"GOOD"))))</f>
      </c>
      <c r="AR50" s="31">
        <v>12.091</v>
      </c>
      <c r="AS50" s="40">
        <v>14.5092</v>
      </c>
      <c r="AT50" s="41">
        <v>0.624263456174746</v>
      </c>
      <c r="AU50" s="41">
        <v>1.96381018691003</v>
      </c>
      <c r="AV50" s="41">
        <v>11.3</v>
      </c>
      <c r="AW50" s="41">
        <v>0.560717196414018</v>
      </c>
      <c r="AX50" s="31">
        <v>14509.2</v>
      </c>
    </row>
    <row x14ac:dyDescent="0.25" r="51" customHeight="1" ht="17.25">
      <c r="A51" s="42">
        <v>50</v>
      </c>
      <c r="B51" s="83" t="s">
        <v>259</v>
      </c>
      <c r="C51" s="79">
        <v>34.08</v>
      </c>
      <c r="D51" s="80">
        <v>31.55</v>
      </c>
      <c r="E51" s="84">
        <v>278</v>
      </c>
      <c r="F51" s="82">
        <v>3</v>
      </c>
      <c r="G51" s="60" t="s">
        <v>57</v>
      </c>
      <c r="H51" s="60" t="s">
        <v>260</v>
      </c>
      <c r="I51" s="29">
        <v>389.1</v>
      </c>
      <c r="J51" s="31">
        <v>63.6</v>
      </c>
      <c r="K51" s="60" t="s">
        <v>261</v>
      </c>
      <c r="L51" s="60" t="s">
        <v>262</v>
      </c>
      <c r="M51" s="31">
        <v>63.6</v>
      </c>
      <c r="N51" s="31">
        <v>1.5</v>
      </c>
      <c r="O51" s="31">
        <v>12.9</v>
      </c>
      <c r="P51" s="33"/>
      <c r="Q51" s="31">
        <f>(L51:L188)*1000</f>
      </c>
      <c r="R51" s="31">
        <f>N51+O51+P51</f>
      </c>
      <c r="S51" s="31">
        <f>O51+P51</f>
      </c>
      <c r="T51" s="31">
        <f>N51+O51</f>
      </c>
      <c r="U51" s="29">
        <f>M51</f>
      </c>
      <c r="V51" s="32">
        <f>G59(U51)</f>
      </c>
      <c r="W51" s="33"/>
      <c r="X51" s="33"/>
      <c r="Y51" s="29"/>
      <c r="Z51" s="31">
        <v>389.1</v>
      </c>
      <c r="AA51" s="31">
        <v>63.6</v>
      </c>
      <c r="AB51" s="31">
        <v>466.6</v>
      </c>
      <c r="AC51" s="34">
        <f>((N51/Z51)+(O51/AA51)+(P51/AB51))</f>
      </c>
      <c r="AD51" s="35">
        <f>((N51*Z51)+(O51*AA51)+(P51*AB51))</f>
      </c>
      <c r="AE51" s="31">
        <f>(AD51/SUM(N51:P51))</f>
      </c>
      <c r="AF51" s="31">
        <v>167.89</v>
      </c>
      <c r="AG51" s="31">
        <f>10^4/AF51</f>
      </c>
      <c r="AH51" s="32">
        <f>1.717*(1+(0.0011*AG51))^-1</f>
      </c>
      <c r="AI51" s="34">
        <f>1/AH51</f>
      </c>
      <c r="AJ51" s="34">
        <f>SQRT(AH51/2.8)</f>
      </c>
      <c r="AK51" s="36">
        <f>(((1000*10)/(0.0014)*(AJ51^2/180)*(AJ51^3/(1-AJ51)^2)))/(60*60*24)</f>
      </c>
      <c r="AL51" s="32">
        <f>AK51*S51</f>
      </c>
      <c r="AM51" s="31">
        <f>119.7875*AJ51*S51*O51</f>
      </c>
      <c r="AN51" s="37">
        <f>S51*(3*10^-6)</f>
      </c>
      <c r="AO51" s="38">
        <f>AM51*AN51*1000000</f>
      </c>
      <c r="AP51" s="34">
        <f>(AG51/U51)^0.5*(1-(U51/Z51))^0.5</f>
      </c>
      <c r="AQ51" s="39">
        <f>IF(AC51:AC188&lt;0.1,"POOR",IF(AC51:AC188&lt;=0.19,"WEAK",IF(AC51:AC188&lt;=0.69,"MODERATE",IF(AC51:AC188&gt;=0.698,"GOOD"))))</f>
      </c>
      <c r="AR51" s="31">
        <v>13.803</v>
      </c>
      <c r="AS51" s="40">
        <v>16.5636</v>
      </c>
      <c r="AT51" s="41">
        <v>0.885123575950226</v>
      </c>
      <c r="AU51" s="41">
        <v>1.98069876735696</v>
      </c>
      <c r="AV51" s="41">
        <v>12.9</v>
      </c>
      <c r="AW51" s="41">
        <v>0.163454124903624</v>
      </c>
      <c r="AX51" s="31">
        <v>16563.6</v>
      </c>
    </row>
    <row x14ac:dyDescent="0.25" r="52" customHeight="1" ht="17.25">
      <c r="A52" s="42">
        <v>51</v>
      </c>
      <c r="B52" s="83" t="s">
        <v>263</v>
      </c>
      <c r="C52" s="79">
        <v>33.37</v>
      </c>
      <c r="D52" s="80">
        <v>31.42</v>
      </c>
      <c r="E52" s="84">
        <v>294</v>
      </c>
      <c r="F52" s="82">
        <v>3</v>
      </c>
      <c r="G52" s="60" t="s">
        <v>57</v>
      </c>
      <c r="H52" s="60" t="s">
        <v>264</v>
      </c>
      <c r="I52" s="29">
        <v>118.8</v>
      </c>
      <c r="J52" s="31">
        <v>14.1</v>
      </c>
      <c r="K52" s="60" t="s">
        <v>265</v>
      </c>
      <c r="L52" s="60" t="s">
        <v>266</v>
      </c>
      <c r="M52" s="31">
        <v>14.1</v>
      </c>
      <c r="N52" s="42">
        <v>8</v>
      </c>
      <c r="O52" s="31">
        <v>27.8</v>
      </c>
      <c r="P52" s="33"/>
      <c r="Q52" s="31">
        <f>(L52:L189)*1000</f>
      </c>
      <c r="R52" s="31">
        <f>N52+O52+P52</f>
      </c>
      <c r="S52" s="31">
        <f>O52+P52</f>
      </c>
      <c r="T52" s="31">
        <f>N52+O52</f>
      </c>
      <c r="U52" s="29">
        <f>M52</f>
      </c>
      <c r="V52" s="32">
        <f>G60(U52)</f>
      </c>
      <c r="W52" s="33"/>
      <c r="X52" s="33"/>
      <c r="Y52" s="29"/>
      <c r="Z52" s="31">
        <v>118.8</v>
      </c>
      <c r="AA52" s="31">
        <v>14.1</v>
      </c>
      <c r="AB52" s="31">
        <v>442.2</v>
      </c>
      <c r="AC52" s="34">
        <f>((N52/Z52)+(O52/AA52)+(P52/AB52))</f>
      </c>
      <c r="AD52" s="35">
        <f>((N52*Z52)+(O52*AA52)+(P52*AB52))</f>
      </c>
      <c r="AE52" s="31">
        <f>(AD52/SUM(N52:P52))</f>
      </c>
      <c r="AF52" s="31">
        <v>189.63</v>
      </c>
      <c r="AG52" s="31">
        <f>10^4/AF52</f>
      </c>
      <c r="AH52" s="32">
        <f>1.717*(1+(0.0011*AG52))^-1</f>
      </c>
      <c r="AI52" s="34">
        <f>1/AH52</f>
      </c>
      <c r="AJ52" s="34">
        <f>SQRT(AH52/2.8)</f>
      </c>
      <c r="AK52" s="36">
        <f>(((1000*10)/(0.0014)*(AJ52^2/180)*(AJ52^3/(1-AJ52)^2)))/(60*60*24)</f>
      </c>
      <c r="AL52" s="32">
        <f>AK52*S52</f>
      </c>
      <c r="AM52" s="31">
        <f>119.7875*AJ52*S52*O52</f>
      </c>
      <c r="AN52" s="37">
        <f>S52*(3*10^-6)</f>
      </c>
      <c r="AO52" s="38">
        <f>AM52*AN52*1000000</f>
      </c>
      <c r="AP52" s="34">
        <f>(AG52/U52)^0.5*(1-(U52/Z52))^0.5</f>
      </c>
      <c r="AQ52" s="39">
        <f>IF(AC52:AC189&lt;0.1,"POOR",IF(AC52:AC189&lt;=0.19,"WEAK",IF(AC52:AC189&lt;=0.69,"MODERATE",IF(AC52:AC189&gt;=0.698,"GOOD"))))</f>
      </c>
      <c r="AR52" s="31">
        <v>29.746</v>
      </c>
      <c r="AS52" s="40">
        <v>35.6952</v>
      </c>
      <c r="AT52" s="41">
        <v>1.81552419772911</v>
      </c>
      <c r="AU52" s="41">
        <v>2.06170738883952</v>
      </c>
      <c r="AV52" s="41">
        <v>27.8</v>
      </c>
      <c r="AW52" s="41">
        <v>0.118686868686869</v>
      </c>
      <c r="AX52" s="31">
        <v>35695.2</v>
      </c>
    </row>
    <row x14ac:dyDescent="0.25" r="53" customHeight="1" ht="17.25">
      <c r="A53" s="42">
        <v>52</v>
      </c>
      <c r="B53" s="83" t="s">
        <v>267</v>
      </c>
      <c r="C53" s="79">
        <v>35.04</v>
      </c>
      <c r="D53" s="80">
        <v>31.89</v>
      </c>
      <c r="E53" s="84">
        <v>335</v>
      </c>
      <c r="F53" s="82">
        <v>3</v>
      </c>
      <c r="G53" s="60" t="s">
        <v>57</v>
      </c>
      <c r="H53" s="60" t="s">
        <v>268</v>
      </c>
      <c r="I53" s="27">
        <v>154</v>
      </c>
      <c r="J53" s="31">
        <v>101.6</v>
      </c>
      <c r="K53" s="60" t="s">
        <v>269</v>
      </c>
      <c r="L53" s="60" t="s">
        <v>270</v>
      </c>
      <c r="M53" s="31">
        <v>101.6</v>
      </c>
      <c r="N53" s="42">
        <v>1</v>
      </c>
      <c r="O53" s="31">
        <v>17.2</v>
      </c>
      <c r="P53" s="33"/>
      <c r="Q53" s="31">
        <f>(L53:L190)*1000</f>
      </c>
      <c r="R53" s="31">
        <f>N53+O53+P53</f>
      </c>
      <c r="S53" s="31">
        <f>O53+P53</f>
      </c>
      <c r="T53" s="31">
        <f>N53+O53</f>
      </c>
      <c r="U53" s="29">
        <f>M53</f>
      </c>
      <c r="V53" s="32">
        <f>G61(U53)</f>
      </c>
      <c r="W53" s="33"/>
      <c r="X53" s="33"/>
      <c r="Y53" s="29"/>
      <c r="Z53" s="42">
        <v>154</v>
      </c>
      <c r="AA53" s="31">
        <v>101.6</v>
      </c>
      <c r="AB53" s="31">
        <v>358.3</v>
      </c>
      <c r="AC53" s="34">
        <f>((N53/Z53)+(O53/AA53)+(P53/AB53))</f>
      </c>
      <c r="AD53" s="35">
        <f>((N53*Z53)+(O53*AA53)+(P53*AB53))</f>
      </c>
      <c r="AE53" s="31">
        <f>(AD53/SUM(N53:P53))</f>
      </c>
      <c r="AF53" s="31">
        <v>128.54</v>
      </c>
      <c r="AG53" s="31">
        <f>10^4/AF53</f>
      </c>
      <c r="AH53" s="32">
        <f>1.717*(1+(0.0011*AG53))^-1</f>
      </c>
      <c r="AI53" s="34">
        <f>1/AH53</f>
      </c>
      <c r="AJ53" s="34">
        <f>SQRT(AH53/2.8)</f>
      </c>
      <c r="AK53" s="36">
        <f>(((1000*10)/(0.0014)*(AJ53^2/180)*(AJ53^3/(1-AJ53)^2)))/(60*60*24)</f>
      </c>
      <c r="AL53" s="32">
        <f>AK53*S53</f>
      </c>
      <c r="AM53" s="31">
        <f>119.7875*AJ53*S53*O53</f>
      </c>
      <c r="AN53" s="37">
        <f>S53*(3*10^-6)</f>
      </c>
      <c r="AO53" s="38">
        <f>AM53*AN53*1000000</f>
      </c>
      <c r="AP53" s="34">
        <f>(AG53/U53)^0.5*(1-(U53/Z53))^0.5</f>
      </c>
      <c r="AQ53" s="39">
        <f>IF(AC53:AC190&lt;0.1,"POOR",IF(AC53:AC190&lt;=0.19,"WEAK",IF(AC53:AC190&lt;=0.69,"MODERATE",IF(AC53:AC190&gt;=0.698,"GOOD"))))</f>
      </c>
      <c r="AR53" s="31">
        <v>18.404</v>
      </c>
      <c r="AS53" s="40">
        <v>22.0848</v>
      </c>
      <c r="AT53" s="41">
        <v>0.510433631288721</v>
      </c>
      <c r="AU53" s="41">
        <v>1.78482842324309</v>
      </c>
      <c r="AV53" s="41">
        <v>17.2</v>
      </c>
      <c r="AW53" s="41">
        <v>0.65974025974026</v>
      </c>
      <c r="AX53" s="31">
        <v>22084.8</v>
      </c>
    </row>
    <row x14ac:dyDescent="0.25" r="54" customHeight="1" ht="17.25">
      <c r="A54" s="42">
        <v>53</v>
      </c>
      <c r="B54" s="85" t="s">
        <v>271</v>
      </c>
      <c r="C54" s="79">
        <v>32.19</v>
      </c>
      <c r="D54" s="80">
        <v>31.84</v>
      </c>
      <c r="E54" s="86">
        <v>293</v>
      </c>
      <c r="F54" s="82">
        <v>3</v>
      </c>
      <c r="G54" s="60" t="s">
        <v>57</v>
      </c>
      <c r="H54" s="60" t="s">
        <v>272</v>
      </c>
      <c r="I54" s="29">
        <v>633.9</v>
      </c>
      <c r="J54" s="31">
        <v>45.8</v>
      </c>
      <c r="K54" s="60" t="s">
        <v>273</v>
      </c>
      <c r="L54" s="60" t="s">
        <v>274</v>
      </c>
      <c r="M54" s="31">
        <v>45.8</v>
      </c>
      <c r="N54" s="42">
        <v>2</v>
      </c>
      <c r="O54" s="42">
        <v>10</v>
      </c>
      <c r="P54" s="33"/>
      <c r="Q54" s="31">
        <f>(L54:L191)*1000</f>
      </c>
      <c r="R54" s="31">
        <f>N54+O54+P54</f>
      </c>
      <c r="S54" s="31">
        <f>O54+P54</f>
      </c>
      <c r="T54" s="31">
        <f>N54+O54</f>
      </c>
      <c r="U54" s="29">
        <f>M54</f>
      </c>
      <c r="V54" s="32">
        <f>G62(U54)</f>
      </c>
      <c r="W54" s="33"/>
      <c r="X54" s="33"/>
      <c r="Y54" s="29"/>
      <c r="Z54" s="31">
        <v>633.9</v>
      </c>
      <c r="AA54" s="31">
        <v>45.8</v>
      </c>
      <c r="AB54" s="31">
        <v>411.4</v>
      </c>
      <c r="AC54" s="34">
        <f>((N54/Z54)+(O54/AA54)+(P54/AB54))</f>
      </c>
      <c r="AD54" s="35">
        <f>((N54*Z54)+(O54*AA54)+(P54*AB54))</f>
      </c>
      <c r="AE54" s="31">
        <f>(AD54/SUM(N54:P54))</f>
      </c>
      <c r="AF54" s="31">
        <v>298.67</v>
      </c>
      <c r="AG54" s="31">
        <f>10^4/AF54</f>
      </c>
      <c r="AH54" s="32">
        <f>1.717*(1+(0.0011*AG54))^-1</f>
      </c>
      <c r="AI54" s="34">
        <f>1/AH54</f>
      </c>
      <c r="AJ54" s="34">
        <f>SQRT(AH54/2.8)</f>
      </c>
      <c r="AK54" s="36">
        <f>(((1000*10)/(0.0014)*(AJ54^2/180)*(AJ54^3/(1-AJ54)^2)))/(60*60*24)</f>
      </c>
      <c r="AL54" s="32">
        <f>AK54*S54</f>
      </c>
      <c r="AM54" s="31">
        <f>119.7875*AJ54*S54*O54</f>
      </c>
      <c r="AN54" s="37">
        <f>S54*(3*10^-6)</f>
      </c>
      <c r="AO54" s="38">
        <f>AM54*AN54*1000000</f>
      </c>
      <c r="AP54" s="34">
        <f>(AG54/U54)^0.5*(1-(U54/Z54))^0.5</f>
      </c>
      <c r="AQ54" s="39">
        <f>IF(AC54:AC191&lt;0.1,"POOR",IF(AC54:AC191&lt;=0.19,"WEAK",IF(AC54:AC191&lt;=0.69,"MODERATE",IF(AC54:AC191&gt;=0.698,"GOOD"))))</f>
      </c>
      <c r="AR54" s="31">
        <v>10.7</v>
      </c>
      <c r="AS54" s="40">
        <v>12.84</v>
      </c>
      <c r="AT54" s="41">
        <v>0.82354374663561</v>
      </c>
      <c r="AU54" s="41">
        <v>2.31631110937769</v>
      </c>
      <c r="AV54" s="46">
        <v>10</v>
      </c>
      <c r="AW54" s="41">
        <v>0.0722511437135195</v>
      </c>
      <c r="AX54" s="42">
        <v>12840</v>
      </c>
    </row>
    <row x14ac:dyDescent="0.25" r="55" customHeight="1" ht="17.25">
      <c r="A55" s="42">
        <v>54</v>
      </c>
      <c r="B55" s="83" t="s">
        <v>275</v>
      </c>
      <c r="C55" s="79">
        <v>35.65</v>
      </c>
      <c r="D55" s="89">
        <v>31</v>
      </c>
      <c r="E55" s="84">
        <v>318</v>
      </c>
      <c r="F55" s="82">
        <v>3</v>
      </c>
      <c r="G55" s="60" t="s">
        <v>57</v>
      </c>
      <c r="H55" s="60" t="s">
        <v>276</v>
      </c>
      <c r="I55" s="29">
        <v>178.8</v>
      </c>
      <c r="J55" s="31">
        <v>23.7</v>
      </c>
      <c r="K55" s="60" t="s">
        <v>277</v>
      </c>
      <c r="L55" s="60" t="s">
        <v>278</v>
      </c>
      <c r="M55" s="31">
        <v>23.7</v>
      </c>
      <c r="N55" s="31">
        <v>2.3</v>
      </c>
      <c r="O55" s="31">
        <v>16.5</v>
      </c>
      <c r="P55" s="33"/>
      <c r="Q55" s="31">
        <f>(L55:L192)*1000</f>
      </c>
      <c r="R55" s="31">
        <f>N55+O55+P55</f>
      </c>
      <c r="S55" s="31">
        <f>O55+P55</f>
      </c>
      <c r="T55" s="31">
        <f>N55+O55</f>
      </c>
      <c r="U55" s="29">
        <f>M55</f>
      </c>
      <c r="V55" s="32">
        <f>G63(U55)</f>
      </c>
      <c r="W55" s="33"/>
      <c r="X55" s="33"/>
      <c r="Y55" s="29"/>
      <c r="Z55" s="31">
        <v>178.8</v>
      </c>
      <c r="AA55" s="31">
        <v>23.7</v>
      </c>
      <c r="AB55" s="42">
        <v>110</v>
      </c>
      <c r="AC55" s="34">
        <f>((N55/Z55)+(O55/AA55)+(P55/AB55))</f>
      </c>
      <c r="AD55" s="35">
        <f>((N55*Z55)+(O55*AA55)+(P55*AB55))</f>
      </c>
      <c r="AE55" s="31">
        <f>(AD55/SUM(N55:P55))</f>
      </c>
      <c r="AF55" s="31">
        <v>306.54</v>
      </c>
      <c r="AG55" s="31">
        <f>10^4/AF55</f>
      </c>
      <c r="AH55" s="32">
        <f>1.717*(1+(0.0011*AG55))^-1</f>
      </c>
      <c r="AI55" s="34">
        <f>1/AH55</f>
      </c>
      <c r="AJ55" s="34">
        <f>SQRT(AH55/2.8)</f>
      </c>
      <c r="AK55" s="36">
        <f>(((1000*10)/(0.0014)*(AJ55^2/180)*(AJ55^3/(1-AJ55)^2)))/(60*60*24)</f>
      </c>
      <c r="AL55" s="32">
        <f>AK55*S55</f>
      </c>
      <c r="AM55" s="31">
        <f>119.7875*AJ55*S55*O55</f>
      </c>
      <c r="AN55" s="37">
        <f>S55*(3*10^-6)</f>
      </c>
      <c r="AO55" s="38">
        <f>AM55*AN55*1000000</f>
      </c>
      <c r="AP55" s="34">
        <f>(AG55/U55)^0.5*(1-(U55/Z55))^0.5</f>
      </c>
      <c r="AQ55" s="39">
        <f>IF(AC55:AC192&lt;0.1,"POOR",IF(AC55:AC192&lt;=0.19,"WEAK",IF(AC55:AC192&lt;=0.69,"MODERATE",IF(AC55:AC192&gt;=0.698,"GOOD"))))</f>
      </c>
      <c r="AR55" s="31">
        <v>17.655</v>
      </c>
      <c r="AS55" s="40">
        <v>21.186</v>
      </c>
      <c r="AT55" s="41">
        <v>1.09270867799468</v>
      </c>
      <c r="AU55" s="41">
        <v>2.32867161562779</v>
      </c>
      <c r="AV55" s="41">
        <v>16.5</v>
      </c>
      <c r="AW55" s="41">
        <v>0.13255033557047</v>
      </c>
      <c r="AX55" s="42">
        <v>21186</v>
      </c>
    </row>
    <row x14ac:dyDescent="0.25" r="56" customHeight="1" ht="17.25">
      <c r="A56" s="42">
        <v>55</v>
      </c>
      <c r="B56" s="85" t="s">
        <v>279</v>
      </c>
      <c r="C56" s="79">
        <v>34.8</v>
      </c>
      <c r="D56" s="80">
        <v>30.26</v>
      </c>
      <c r="E56" s="86">
        <v>298</v>
      </c>
      <c r="F56" s="82">
        <v>3</v>
      </c>
      <c r="G56" s="60" t="s">
        <v>57</v>
      </c>
      <c r="H56" s="60" t="s">
        <v>280</v>
      </c>
      <c r="I56" s="29">
        <v>1116.5</v>
      </c>
      <c r="J56" s="31">
        <v>33.3</v>
      </c>
      <c r="K56" s="60" t="s">
        <v>281</v>
      </c>
      <c r="L56" s="60" t="s">
        <v>282</v>
      </c>
      <c r="M56" s="31">
        <v>33.3</v>
      </c>
      <c r="N56" s="31">
        <v>3.8</v>
      </c>
      <c r="O56" s="31">
        <v>17.2</v>
      </c>
      <c r="P56" s="33"/>
      <c r="Q56" s="31">
        <f>(L56:L193)*1000</f>
      </c>
      <c r="R56" s="31">
        <f>N56+O56+P56</f>
      </c>
      <c r="S56" s="31">
        <f>O56+P56</f>
      </c>
      <c r="T56" s="31">
        <f>N56+O56</f>
      </c>
      <c r="U56" s="29">
        <f>M56</f>
      </c>
      <c r="V56" s="32">
        <f>G64(U56)</f>
      </c>
      <c r="W56" s="33"/>
      <c r="X56" s="33"/>
      <c r="Y56" s="29"/>
      <c r="Z56" s="31">
        <v>116.5</v>
      </c>
      <c r="AA56" s="31">
        <v>33.3</v>
      </c>
      <c r="AB56" s="31">
        <v>2906.3</v>
      </c>
      <c r="AC56" s="34">
        <f>((N56/Z56)+(O56/AA56)+(P56/AB56))</f>
      </c>
      <c r="AD56" s="35">
        <f>((N56*Z56)+(O56*AA56)+(P56*AB56))</f>
      </c>
      <c r="AE56" s="31">
        <f>(AD56/SUM(N56:P56))</f>
      </c>
      <c r="AF56" s="31">
        <v>285.69</v>
      </c>
      <c r="AG56" s="31">
        <f>10^4/AF56</f>
      </c>
      <c r="AH56" s="32">
        <f>1.717*(1+(0.0011*AG56))^-1</f>
      </c>
      <c r="AI56" s="34">
        <f>1/AH56</f>
      </c>
      <c r="AJ56" s="34">
        <f>SQRT(AH56/2.8)</f>
      </c>
      <c r="AK56" s="36">
        <f>(((1000*10)/(0.0014)*(AJ56^2/180)*(AJ56^3/(1-AJ56)^2)))/(60*60*24)</f>
      </c>
      <c r="AL56" s="32">
        <f>AK56*S56</f>
      </c>
      <c r="AM56" s="31">
        <f>119.7875*AJ56*S56*O56</f>
      </c>
      <c r="AN56" s="37">
        <f>S56*(3*10^-6)</f>
      </c>
      <c r="AO56" s="38">
        <f>AM56*AN56*1000000</f>
      </c>
      <c r="AP56" s="34">
        <f>(AG56/U56)^0.5*(1-(U56/Z56))^0.5</f>
      </c>
      <c r="AQ56" s="39">
        <f>IF(AC56:AC193&lt;0.1,"POOR",IF(AC56:AC193&lt;=0.19,"WEAK",IF(AC56:AC193&lt;=0.69,"MODERATE",IF(AC56:AC193&gt;=0.698,"GOOD"))))</f>
      </c>
      <c r="AR56" s="31">
        <v>18.404</v>
      </c>
      <c r="AS56" s="40">
        <v>22.0848</v>
      </c>
      <c r="AT56" s="41">
        <v>0.866421187866532</v>
      </c>
      <c r="AU56" s="41">
        <v>2.29465858811282</v>
      </c>
      <c r="AV56" s="41">
        <v>17.2</v>
      </c>
      <c r="AW56" s="41">
        <v>0.0298253470667264</v>
      </c>
      <c r="AX56" s="31">
        <v>22084.8</v>
      </c>
    </row>
    <row x14ac:dyDescent="0.25" r="57" customHeight="1" ht="17.25">
      <c r="A57" s="42">
        <v>56</v>
      </c>
      <c r="B57" s="83" t="s">
        <v>283</v>
      </c>
      <c r="C57" s="79">
        <v>32.93</v>
      </c>
      <c r="D57" s="80">
        <v>32.46</v>
      </c>
      <c r="E57" s="84">
        <v>339</v>
      </c>
      <c r="F57" s="82">
        <v>3</v>
      </c>
      <c r="G57" s="60" t="s">
        <v>57</v>
      </c>
      <c r="H57" s="60" t="s">
        <v>284</v>
      </c>
      <c r="I57" s="29">
        <v>1229.8</v>
      </c>
      <c r="J57" s="31">
        <v>84.4</v>
      </c>
      <c r="K57" s="60" t="s">
        <v>285</v>
      </c>
      <c r="L57" s="60" t="s">
        <v>286</v>
      </c>
      <c r="M57" s="31">
        <v>84.4</v>
      </c>
      <c r="N57" s="31">
        <v>1.8</v>
      </c>
      <c r="O57" s="31">
        <v>18.4</v>
      </c>
      <c r="P57" s="33"/>
      <c r="Q57" s="31">
        <f>(L57:L194)*1000</f>
      </c>
      <c r="R57" s="31">
        <f>N57+O57+P57</f>
      </c>
      <c r="S57" s="31">
        <f>O57+P57</f>
      </c>
      <c r="T57" s="31">
        <f>N57+O57</f>
      </c>
      <c r="U57" s="29">
        <f>M57</f>
      </c>
      <c r="V57" s="32">
        <f>G65(U57)</f>
      </c>
      <c r="W57" s="33"/>
      <c r="X57" s="33"/>
      <c r="Y57" s="29"/>
      <c r="Z57" s="31">
        <v>1229.8</v>
      </c>
      <c r="AA57" s="31">
        <v>84.4</v>
      </c>
      <c r="AB57" s="31">
        <v>7522.9</v>
      </c>
      <c r="AC57" s="34">
        <f>((N57/Z57)+(O57/AA57)+(P57/AB57))</f>
      </c>
      <c r="AD57" s="35">
        <f>((N57*Z57)+(O57*AA57)+(P57*AB57))</f>
      </c>
      <c r="AE57" s="31">
        <f>(AD57/SUM(N57:P57))</f>
      </c>
      <c r="AF57" s="31">
        <v>187.69</v>
      </c>
      <c r="AG57" s="31">
        <f>10^4/AF57</f>
      </c>
      <c r="AH57" s="32">
        <f>1.717*(1+(0.0011*AG57))^-1</f>
      </c>
      <c r="AI57" s="34">
        <f>1/AH57</f>
      </c>
      <c r="AJ57" s="34">
        <f>SQRT(AH57/2.8)</f>
      </c>
      <c r="AK57" s="36">
        <f>(((1000*10)/(0.0014)*(AJ57^2/180)*(AJ57^3/(1-AJ57)^2)))/(60*60*24)</f>
      </c>
      <c r="AL57" s="32">
        <f>AK57*S57</f>
      </c>
      <c r="AM57" s="31">
        <f>119.7875*AJ57*S57*O57</f>
      </c>
      <c r="AN57" s="37">
        <f>S57*(3*10^-6)</f>
      </c>
      <c r="AO57" s="38">
        <f>AM57*AN57*1000000</f>
      </c>
      <c r="AP57" s="34">
        <f>(AG57/U57)^0.5*(1-(U57/Z57))^0.5</f>
      </c>
      <c r="AQ57" s="39">
        <f>IF(AC57:AC194&lt;0.1,"POOR",IF(AC57:AC194&lt;=0.19,"WEAK",IF(AC57:AC194&lt;=0.69,"MODERATE",IF(AC57:AC194&gt;=0.698,"GOOD"))))</f>
      </c>
      <c r="AR57" s="31">
        <v>19.688</v>
      </c>
      <c r="AS57" s="40">
        <v>23.6256</v>
      </c>
      <c r="AT57" s="41">
        <v>0.766777842394914</v>
      </c>
      <c r="AU57" s="41">
        <v>2.05507462316732</v>
      </c>
      <c r="AV57" s="41">
        <v>18.4</v>
      </c>
      <c r="AW57" s="41">
        <v>0.0686290453732314</v>
      </c>
      <c r="AX57" s="31">
        <v>23625.6</v>
      </c>
    </row>
    <row x14ac:dyDescent="0.25" r="58" customHeight="1" ht="17.25">
      <c r="A58" s="42">
        <v>57</v>
      </c>
      <c r="B58" s="85" t="s">
        <v>287</v>
      </c>
      <c r="C58" s="79">
        <v>35.03</v>
      </c>
      <c r="D58" s="80">
        <v>32.15</v>
      </c>
      <c r="E58" s="90">
        <v>332</v>
      </c>
      <c r="F58" s="82">
        <v>3</v>
      </c>
      <c r="G58" s="60" t="s">
        <v>57</v>
      </c>
      <c r="H58" s="60" t="s">
        <v>288</v>
      </c>
      <c r="I58" s="29">
        <v>942.1</v>
      </c>
      <c r="J58" s="31">
        <v>32.9</v>
      </c>
      <c r="K58" s="60" t="s">
        <v>289</v>
      </c>
      <c r="L58" s="60" t="s">
        <v>290</v>
      </c>
      <c r="M58" s="31">
        <v>32.9</v>
      </c>
      <c r="N58" s="31">
        <v>1.6</v>
      </c>
      <c r="O58" s="31">
        <v>32.8</v>
      </c>
      <c r="P58" s="33"/>
      <c r="Q58" s="31">
        <f>(L58:L195)*1000</f>
      </c>
      <c r="R58" s="31">
        <f>N58+O58+P58</f>
      </c>
      <c r="S58" s="31">
        <f>O58+P58</f>
      </c>
      <c r="T58" s="31">
        <f>N58+O58</f>
      </c>
      <c r="U58" s="29">
        <f>M58</f>
      </c>
      <c r="V58" s="32">
        <f>G66(U58)</f>
      </c>
      <c r="W58" s="33"/>
      <c r="X58" s="33"/>
      <c r="Y58" s="29"/>
      <c r="Z58" s="31">
        <v>942.1</v>
      </c>
      <c r="AA58" s="31">
        <v>32.9</v>
      </c>
      <c r="AB58" s="31">
        <v>361.6</v>
      </c>
      <c r="AC58" s="34">
        <f>((N58/Z58)+(O58/AA58)+(P58/AB58))</f>
      </c>
      <c r="AD58" s="35">
        <f>((N58*Z58)+(O58*AA58)+(P58*AB58))</f>
      </c>
      <c r="AE58" s="31">
        <f>(AD58/SUM(N58:P58))</f>
      </c>
      <c r="AF58" s="31">
        <v>189.36</v>
      </c>
      <c r="AG58" s="31">
        <f>10^4/AF58</f>
      </c>
      <c r="AH58" s="32">
        <f>1.717*(1+(0.0011*AG58))^-1</f>
      </c>
      <c r="AI58" s="34">
        <f>1/AH58</f>
      </c>
      <c r="AJ58" s="34">
        <f>SQRT(AH58/2.8)</f>
      </c>
      <c r="AK58" s="36">
        <f>(((1000*10)/(0.0014)*(AJ58^2/180)*(AJ58^3/(1-AJ58)^2)))/(60*60*24)</f>
      </c>
      <c r="AL58" s="32">
        <f>AK58*S58</f>
      </c>
      <c r="AM58" s="31">
        <f>119.7875*AJ58*S58*O58</f>
      </c>
      <c r="AN58" s="37">
        <f>S58*(3*10^-6)</f>
      </c>
      <c r="AO58" s="38">
        <f>AM58*AN58*1000000</f>
      </c>
      <c r="AP58" s="34">
        <f>(AG58/U58)^0.5*(1-(U58/Z58))^0.5</f>
      </c>
      <c r="AQ58" s="39">
        <f>IF(AC58:AC195&lt;0.1,"POOR",IF(AC58:AC195&lt;=0.19,"WEAK",IF(AC58:AC195&lt;=0.69,"MODERATE",IF(AC58:AC195&gt;=0.698,"GOOD"))))</f>
      </c>
      <c r="AR58" s="31">
        <v>35.096</v>
      </c>
      <c r="AS58" s="40">
        <v>42.1152</v>
      </c>
      <c r="AT58" s="41">
        <v>1.24462677699636</v>
      </c>
      <c r="AU58" s="41">
        <v>2.06079065545279</v>
      </c>
      <c r="AV58" s="41">
        <v>32.8</v>
      </c>
      <c r="AW58" s="41">
        <v>0.0349219828043732</v>
      </c>
      <c r="AX58" s="31">
        <v>42115.2</v>
      </c>
    </row>
    <row x14ac:dyDescent="0.25" r="59" customHeight="1" ht="17.25">
      <c r="A59" s="42">
        <v>58</v>
      </c>
      <c r="B59" s="87" t="s">
        <v>291</v>
      </c>
      <c r="C59" s="79">
        <v>35.37</v>
      </c>
      <c r="D59" s="80">
        <v>31.87</v>
      </c>
      <c r="E59" s="84">
        <v>333</v>
      </c>
      <c r="F59" s="82">
        <v>3</v>
      </c>
      <c r="G59" s="60" t="s">
        <v>57</v>
      </c>
      <c r="H59" s="60" t="s">
        <v>292</v>
      </c>
      <c r="I59" s="29">
        <v>882.3</v>
      </c>
      <c r="J59" s="31">
        <v>48.9</v>
      </c>
      <c r="K59" s="60" t="s">
        <v>293</v>
      </c>
      <c r="L59" s="60" t="s">
        <v>294</v>
      </c>
      <c r="M59" s="31">
        <v>48.9</v>
      </c>
      <c r="N59" s="31">
        <v>1.7</v>
      </c>
      <c r="O59" s="31">
        <v>13.5</v>
      </c>
      <c r="P59" s="33"/>
      <c r="Q59" s="31">
        <f>(L59:L196)*1000</f>
      </c>
      <c r="R59" s="31">
        <f>N59+O59+P59</f>
      </c>
      <c r="S59" s="31">
        <f>O59+P59</f>
      </c>
      <c r="T59" s="31">
        <f>N59+O59</f>
      </c>
      <c r="U59" s="29">
        <f>M59</f>
      </c>
      <c r="V59" s="32">
        <f>G67(U59)</f>
      </c>
      <c r="W59" s="33"/>
      <c r="X59" s="33"/>
      <c r="Y59" s="29"/>
      <c r="Z59" s="31">
        <v>882.3</v>
      </c>
      <c r="AA59" s="31">
        <v>48.9</v>
      </c>
      <c r="AB59" s="31">
        <v>1572.5</v>
      </c>
      <c r="AC59" s="34">
        <f>((N59/Z59)+(O59/AA59)+(P59/AB59))</f>
      </c>
      <c r="AD59" s="35">
        <f>((N59*Z59)+(O59*AA59)+(P59*AB59))</f>
      </c>
      <c r="AE59" s="31">
        <f>(AD59/SUM(N59:P59))</f>
      </c>
      <c r="AF59" s="31">
        <v>202.34</v>
      </c>
      <c r="AG59" s="31">
        <f>10^4/AF59</f>
      </c>
      <c r="AH59" s="32">
        <f>1.717*(1+(0.0011*AG59))^-1</f>
      </c>
      <c r="AI59" s="34">
        <f>1/AH59</f>
      </c>
      <c r="AJ59" s="34">
        <f>SQRT(AH59/2.8)</f>
      </c>
      <c r="AK59" s="36">
        <f>(((1000*10)/(0.0014)*(AJ59^2/180)*(AJ59^3/(1-AJ59)^2)))/(60*60*24)</f>
      </c>
      <c r="AL59" s="32">
        <f>AK59*S59</f>
      </c>
      <c r="AM59" s="31">
        <f>119.7875*AJ59*S59*O59</f>
      </c>
      <c r="AN59" s="37">
        <f>S59*(3*10^-6)</f>
      </c>
      <c r="AO59" s="38">
        <f>AM59*AN59*1000000</f>
      </c>
      <c r="AP59" s="34">
        <f>(AG59/U59)^0.5*(1-(U59/Z59))^0.5</f>
      </c>
      <c r="AQ59" s="39">
        <f>IF(AC59:AC196&lt;0.1,"POOR",IF(AC59:AC196&lt;=0.19,"WEAK",IF(AC59:AC196&lt;=0.69,"MODERATE",IF(AC59:AC196&gt;=0.698,"GOOD"))))</f>
      </c>
      <c r="AR59" s="31">
        <v>14.445</v>
      </c>
      <c r="AS59" s="40">
        <v>17.334</v>
      </c>
      <c r="AT59" s="41">
        <v>0.977064661639391</v>
      </c>
      <c r="AU59" s="41">
        <v>2.10265930881383</v>
      </c>
      <c r="AV59" s="41">
        <v>13.5</v>
      </c>
      <c r="AW59" s="41">
        <v>0.055423325399524</v>
      </c>
      <c r="AX59" s="42">
        <v>17334</v>
      </c>
    </row>
    <row x14ac:dyDescent="0.25" r="60" customHeight="1" ht="17.25">
      <c r="A60" s="42">
        <v>59</v>
      </c>
      <c r="B60" s="85" t="s">
        <v>295</v>
      </c>
      <c r="C60" s="79">
        <v>34.98</v>
      </c>
      <c r="D60" s="80">
        <v>30.34</v>
      </c>
      <c r="E60" s="86">
        <v>302</v>
      </c>
      <c r="F60" s="82">
        <v>3</v>
      </c>
      <c r="G60" s="60" t="s">
        <v>57</v>
      </c>
      <c r="H60" s="60" t="s">
        <v>296</v>
      </c>
      <c r="I60" s="29">
        <v>1052.2</v>
      </c>
      <c r="J60" s="31">
        <v>36.9</v>
      </c>
      <c r="K60" s="60" t="s">
        <v>297</v>
      </c>
      <c r="L60" s="60" t="s">
        <v>298</v>
      </c>
      <c r="M60" s="31">
        <v>36.9</v>
      </c>
      <c r="N60" s="31">
        <v>12.3</v>
      </c>
      <c r="O60" s="31">
        <v>9.2</v>
      </c>
      <c r="P60" s="33"/>
      <c r="Q60" s="31">
        <f>(L60:L197)*1000</f>
      </c>
      <c r="R60" s="31">
        <f>N60+O60+P60</f>
      </c>
      <c r="S60" s="31">
        <f>O60+P60</f>
      </c>
      <c r="T60" s="31">
        <f>N60+O60</f>
      </c>
      <c r="U60" s="29">
        <f>M60</f>
      </c>
      <c r="V60" s="32">
        <f>G68(U60)</f>
      </c>
      <c r="W60" s="33"/>
      <c r="X60" s="33"/>
      <c r="Y60" s="29"/>
      <c r="Z60" s="31">
        <v>1052.2</v>
      </c>
      <c r="AA60" s="31">
        <v>36.9</v>
      </c>
      <c r="AB60" s="31">
        <v>278.1</v>
      </c>
      <c r="AC60" s="34">
        <f>((N60/Z60)+(O60/AA60)+(P60/AB60))</f>
      </c>
      <c r="AD60" s="35">
        <f>((N60*Z60)+(O60*AA60)+(P60*AB60))</f>
      </c>
      <c r="AE60" s="31">
        <f>(AD60/SUM(N60:P60))</f>
      </c>
      <c r="AF60" s="31">
        <v>186.42</v>
      </c>
      <c r="AG60" s="31">
        <f>10^4/AF60</f>
      </c>
      <c r="AH60" s="32">
        <f>1.717*(1+(0.0011*AG60))^-1</f>
      </c>
      <c r="AI60" s="34">
        <f>1/AH60</f>
      </c>
      <c r="AJ60" s="34">
        <f>SQRT(AH60/2.8)</f>
      </c>
      <c r="AK60" s="36">
        <f>(((1000*10)/(0.0014)*(AJ60^2/180)*(AJ60^3/(1-AJ60)^2)))/(60*60*24)</f>
      </c>
      <c r="AL60" s="32">
        <f>AK60*S60</f>
      </c>
      <c r="AM60" s="31">
        <f>119.7875*AJ60*S60*O60</f>
      </c>
      <c r="AN60" s="37">
        <f>S60*(3*10^-6)</f>
      </c>
      <c r="AO60" s="38">
        <f>AM60*AN60*1000000</f>
      </c>
      <c r="AP60" s="34">
        <f>(AG60/U60)^0.5*(1-(U60/Z60))^0.5</f>
      </c>
      <c r="AQ60" s="39">
        <f>IF(AC60:AC197&lt;0.1,"POOR",IF(AC60:AC197&lt;=0.19,"WEAK",IF(AC60:AC197&lt;=0.69,"MODERATE",IF(AC60:AC197&gt;=0.698,"GOOD"))))</f>
      </c>
      <c r="AR60" s="31">
        <v>9.844</v>
      </c>
      <c r="AS60" s="40">
        <v>11.8128</v>
      </c>
      <c r="AT60" s="41">
        <v>1.18437330322405</v>
      </c>
      <c r="AU60" s="41">
        <v>2.0506741369732</v>
      </c>
      <c r="AV60" s="41">
        <v>9.2</v>
      </c>
      <c r="AW60" s="41">
        <v>0.0350693784451625</v>
      </c>
      <c r="AX60" s="31">
        <v>11812.8</v>
      </c>
    </row>
    <row x14ac:dyDescent="0.25" r="61" customHeight="1" ht="17.25">
      <c r="A61" s="42">
        <v>60</v>
      </c>
      <c r="B61" s="83" t="s">
        <v>299</v>
      </c>
      <c r="C61" s="79">
        <v>34.76</v>
      </c>
      <c r="D61" s="80">
        <v>32.14</v>
      </c>
      <c r="E61" s="84">
        <v>305</v>
      </c>
      <c r="F61" s="82">
        <v>3</v>
      </c>
      <c r="G61" s="60" t="s">
        <v>255</v>
      </c>
      <c r="H61" s="60" t="s">
        <v>300</v>
      </c>
      <c r="I61" s="29">
        <v>13.7</v>
      </c>
      <c r="J61" s="31">
        <v>9.5</v>
      </c>
      <c r="K61" s="60" t="s">
        <v>301</v>
      </c>
      <c r="L61" s="60" t="s">
        <v>302</v>
      </c>
      <c r="M61" s="31">
        <v>9.5</v>
      </c>
      <c r="N61" s="31">
        <v>1.1</v>
      </c>
      <c r="O61" s="31">
        <v>22.2</v>
      </c>
      <c r="P61" s="33"/>
      <c r="Q61" s="31">
        <f>(L61:L198)*1000</f>
      </c>
      <c r="R61" s="31">
        <f>N61+O61+P61</f>
      </c>
      <c r="S61" s="31">
        <f>O61+P61</f>
      </c>
      <c r="T61" s="31">
        <f>N61+O61</f>
      </c>
      <c r="U61" s="29">
        <f>M61</f>
      </c>
      <c r="V61" s="32">
        <f>G69(U61)</f>
      </c>
      <c r="W61" s="33"/>
      <c r="X61" s="33"/>
      <c r="Y61" s="29"/>
      <c r="Z61" s="31">
        <v>13.7</v>
      </c>
      <c r="AA61" s="31">
        <v>9.5</v>
      </c>
      <c r="AB61" s="31">
        <v>269.2</v>
      </c>
      <c r="AC61" s="34">
        <f>((N61/Z61)+(O61/AA61)+(P61/AB61))</f>
      </c>
      <c r="AD61" s="91">
        <f>((N61*Z61)+(O61*AA61)+(P61*AB61))</f>
      </c>
      <c r="AE61" s="31">
        <f>(AD61/SUM(N61:P61))</f>
      </c>
      <c r="AF61" s="31">
        <v>187.36</v>
      </c>
      <c r="AG61" s="31">
        <f>10^4/AF61</f>
      </c>
      <c r="AH61" s="32">
        <f>1.717*(1+(0.0011*AG61))^-1</f>
      </c>
      <c r="AI61" s="34">
        <f>1/AH61</f>
      </c>
      <c r="AJ61" s="34">
        <f>SQRT(AH61/2.8)</f>
      </c>
      <c r="AK61" s="36">
        <f>(((1000*10)/(0.0014)*(AJ61^2/180)*(AJ61^3/(1-AJ61)^2)))/(60*60*24)</f>
      </c>
      <c r="AL61" s="55">
        <f>AK61*S61</f>
      </c>
      <c r="AM61" s="92">
        <f>119.7875*AJ61*S61*O61</f>
      </c>
      <c r="AN61" s="37">
        <f>S61*(3*10^-6)</f>
      </c>
      <c r="AO61" s="38">
        <f>AM61*AN61*1000000</f>
      </c>
      <c r="AP61" s="34">
        <f>(AG61/U61)^0.5*(1-(U61/Z61))^0.5</f>
      </c>
      <c r="AQ61" s="39">
        <f>IF(AC61:AC198&lt;0.1,"POOR",IF(AC61:AC198&lt;=0.19,"WEAK",IF(AC61:AC198&lt;=0.69,"MODERATE",IF(AC61:AC198&gt;=0.698,"GOOD"))))</f>
      </c>
      <c r="AR61" s="31">
        <v>23.754</v>
      </c>
      <c r="AS61" s="40">
        <v>28.5048</v>
      </c>
      <c r="AT61" s="41">
        <v>1.31239364915815</v>
      </c>
      <c r="AU61" s="41">
        <v>2.05393567647701</v>
      </c>
      <c r="AV61" s="41">
        <v>22.2</v>
      </c>
      <c r="AW61" s="41">
        <v>0.693430656934307</v>
      </c>
      <c r="AX61" s="31">
        <v>28504.8</v>
      </c>
    </row>
    <row x14ac:dyDescent="0.25" r="62" customHeight="1" ht="17.25">
      <c r="A62" s="42">
        <v>61</v>
      </c>
      <c r="B62" s="78" t="s">
        <v>303</v>
      </c>
      <c r="C62" s="79">
        <v>35.15</v>
      </c>
      <c r="D62" s="80">
        <v>30.92</v>
      </c>
      <c r="E62" s="81">
        <v>310</v>
      </c>
      <c r="F62" s="82">
        <v>3</v>
      </c>
      <c r="G62" s="60" t="s">
        <v>57</v>
      </c>
      <c r="H62" s="60" t="s">
        <v>304</v>
      </c>
      <c r="I62" s="29">
        <v>83.7</v>
      </c>
      <c r="J62" s="31">
        <v>22.4</v>
      </c>
      <c r="K62" s="60" t="s">
        <v>305</v>
      </c>
      <c r="L62" s="60" t="s">
        <v>306</v>
      </c>
      <c r="M62" s="31">
        <v>22.4</v>
      </c>
      <c r="N62" s="31">
        <v>2.1</v>
      </c>
      <c r="O62" s="31">
        <v>8.8</v>
      </c>
      <c r="P62" s="33"/>
      <c r="Q62" s="31">
        <f>(L62:L199)*1000</f>
      </c>
      <c r="R62" s="38">
        <f>N62+O62+P62</f>
      </c>
      <c r="S62" s="31">
        <f>O62+P62</f>
      </c>
      <c r="T62" s="31">
        <f>N62+O62</f>
      </c>
      <c r="U62" s="29">
        <f>M62</f>
      </c>
      <c r="V62" s="32">
        <f>G70(U62)</f>
      </c>
      <c r="W62" s="33"/>
      <c r="X62" s="33"/>
      <c r="Y62" s="29"/>
      <c r="Z62" s="31">
        <v>83.7</v>
      </c>
      <c r="AA62" s="31">
        <v>22.4</v>
      </c>
      <c r="AB62" s="31">
        <v>529.3</v>
      </c>
      <c r="AC62" s="34">
        <f>((N62/Z62)+(O62/AA62)+(P62/AB62))</f>
      </c>
      <c r="AD62" s="35">
        <f>((N62*Z62)+(O62*AA62)+(P62*AB62))</f>
      </c>
      <c r="AE62" s="31">
        <f>(AD62/SUM(N62:P62))</f>
      </c>
      <c r="AF62" s="31">
        <v>285.97</v>
      </c>
      <c r="AG62" s="31">
        <f>10^4/AF62</f>
      </c>
      <c r="AH62" s="32">
        <f>1.717*(1+(0.0011*AG62))^-1</f>
      </c>
      <c r="AI62" s="34">
        <f>1/AH62</f>
      </c>
      <c r="AJ62" s="34">
        <f>SQRT(AH62/2.8)</f>
      </c>
      <c r="AK62" s="36">
        <f>(((1000*10)/(0.0014)*(AJ62^2/180)*(AJ62^3/(1-AJ62)^2)))/(60*60*24)</f>
      </c>
      <c r="AL62" s="32">
        <f>AK62*S62</f>
      </c>
      <c r="AM62" s="31">
        <f>119.7875*AJ62*S62*O62</f>
      </c>
      <c r="AN62" s="37">
        <f>S62*(3*10^-6)</f>
      </c>
      <c r="AO62" s="38">
        <f>AM62*AN62*1000000</f>
      </c>
      <c r="AP62" s="34">
        <f>(AG62/U62)^0.5*(1-(U62/Z62))^0.5</f>
      </c>
      <c r="AQ62" s="39">
        <f>IF(AC62:AC199&lt;0.1,"POOR",IF(AC62:AC199&lt;=0.19,"WEAK",IF(AC62:AC199&lt;=0.69,"MODERATE",IF(AC62:AC199&gt;=0.698,"GOOD"))))</f>
      </c>
      <c r="AR62" s="31">
        <v>9.416</v>
      </c>
      <c r="AS62" s="40">
        <v>11.2992</v>
      </c>
      <c r="AT62" s="41">
        <v>1.06925985430638</v>
      </c>
      <c r="AU62" s="41">
        <v>2.29514332202368</v>
      </c>
      <c r="AV62" s="41">
        <v>8.8</v>
      </c>
      <c r="AW62" s="41">
        <v>0.267622461170848</v>
      </c>
      <c r="AX62" s="31">
        <v>11299.2</v>
      </c>
    </row>
    <row x14ac:dyDescent="0.25" r="63" customHeight="1" ht="17.25">
      <c r="A63" s="42">
        <v>62</v>
      </c>
      <c r="B63" s="83" t="s">
        <v>307</v>
      </c>
      <c r="C63" s="79">
        <v>35.42</v>
      </c>
      <c r="D63" s="80">
        <v>31.8</v>
      </c>
      <c r="E63" s="84">
        <v>298</v>
      </c>
      <c r="F63" s="82">
        <v>4</v>
      </c>
      <c r="G63" s="60" t="s">
        <v>144</v>
      </c>
      <c r="H63" s="60" t="s">
        <v>308</v>
      </c>
      <c r="I63" s="29">
        <v>55.7</v>
      </c>
      <c r="J63" s="31">
        <v>7.7</v>
      </c>
      <c r="K63" s="60" t="s">
        <v>309</v>
      </c>
      <c r="L63" s="60" t="s">
        <v>310</v>
      </c>
      <c r="M63" s="31">
        <v>7.7</v>
      </c>
      <c r="N63" s="31">
        <v>1.1</v>
      </c>
      <c r="O63" s="31">
        <v>1.8</v>
      </c>
      <c r="P63" s="31">
        <v>37.9</v>
      </c>
      <c r="Q63" s="31">
        <f>(L63:L200)*1000</f>
      </c>
      <c r="R63" s="31">
        <f>N63+O63+P63</f>
      </c>
      <c r="S63" s="31">
        <f>O63+P63</f>
      </c>
      <c r="T63" s="31">
        <f>N63+O63</f>
      </c>
      <c r="U63" s="29">
        <f>M63</f>
      </c>
      <c r="V63" s="32">
        <f>G71(U63)</f>
      </c>
      <c r="W63" s="33"/>
      <c r="X63" s="31">
        <v>80.8</v>
      </c>
      <c r="Y63" s="29">
        <f>LOG10(X63)</f>
      </c>
      <c r="Z63" s="31">
        <v>55.7</v>
      </c>
      <c r="AA63" s="31">
        <v>37.7</v>
      </c>
      <c r="AB63" s="31">
        <v>80.8</v>
      </c>
      <c r="AC63" s="34">
        <f>((N63/Z63)+(O63/AA63)+(P63/AB63))</f>
      </c>
      <c r="AD63" s="35">
        <f>((N63*Z63)+(O63*AA63)+(P63*AB63))</f>
      </c>
      <c r="AE63" s="31">
        <f>(AD63/SUM(N63:P63))</f>
      </c>
      <c r="AF63" s="31">
        <v>102.36</v>
      </c>
      <c r="AG63" s="31">
        <f>10^4/AF63</f>
      </c>
      <c r="AH63" s="32">
        <f>1.717*(1+(0.0011*AG63))^-1</f>
      </c>
      <c r="AI63" s="34">
        <f>1/AH63</f>
      </c>
      <c r="AJ63" s="34">
        <f>SQRT(AH63/2.8)</f>
      </c>
      <c r="AK63" s="36">
        <f>(((1000*10)/(0.0014)*(AJ63^2/180)*(AJ63^3/(1-AJ63)^2)))/(60*60*24)</f>
      </c>
      <c r="AL63" s="32">
        <f>AK63*S63</f>
      </c>
      <c r="AM63" s="31">
        <f>119.7875*AJ63*S63*O63</f>
      </c>
      <c r="AN63" s="37">
        <f>S63*(3*10^-6)</f>
      </c>
      <c r="AO63" s="38">
        <f>AM63*AN63*1000000</f>
      </c>
      <c r="AP63" s="93">
        <f>(AG63/U63)^0.5*(1-(U63/Z63))^0.5</f>
      </c>
      <c r="AQ63" s="39">
        <f>IF(AC63:AC200&lt;0.1,"POOR",IF(AC63:AC200&lt;=0.19,"WEAK",IF(AC63:AC200&lt;=0.69,"MODERATE",IF(AC63:AC200&gt;=0.698,"GOOD"))))</f>
      </c>
      <c r="AR63" s="31">
        <v>42.479</v>
      </c>
      <c r="AS63" s="40">
        <v>50.9748</v>
      </c>
      <c r="AT63" s="41">
        <v>3.30660653637661</v>
      </c>
      <c r="AU63" s="41">
        <v>1.60033291618512</v>
      </c>
      <c r="AV63" s="41">
        <v>39.7</v>
      </c>
      <c r="AW63" s="41">
        <v>0.138240574506284</v>
      </c>
      <c r="AX63" s="31">
        <v>50974.8</v>
      </c>
    </row>
    <row x14ac:dyDescent="0.25" r="64" customHeight="1" ht="17.25">
      <c r="A64" s="42">
        <v>63</v>
      </c>
      <c r="B64" s="85" t="s">
        <v>311</v>
      </c>
      <c r="C64" s="79">
        <v>35.42</v>
      </c>
      <c r="D64" s="80">
        <v>31.8</v>
      </c>
      <c r="E64" s="90">
        <v>324</v>
      </c>
      <c r="F64" s="82">
        <v>4</v>
      </c>
      <c r="G64" s="60" t="s">
        <v>144</v>
      </c>
      <c r="H64" s="60" t="s">
        <v>312</v>
      </c>
      <c r="I64" s="27">
        <v>50</v>
      </c>
      <c r="J64" s="31">
        <v>12.4</v>
      </c>
      <c r="K64" s="60" t="s">
        <v>313</v>
      </c>
      <c r="L64" s="60" t="s">
        <v>314</v>
      </c>
      <c r="M64" s="31">
        <v>12.4</v>
      </c>
      <c r="N64" s="31">
        <v>1.7</v>
      </c>
      <c r="O64" s="31">
        <v>4.3</v>
      </c>
      <c r="P64" s="42">
        <v>20</v>
      </c>
      <c r="Q64" s="31">
        <f>(L64:L201)*1000</f>
      </c>
      <c r="R64" s="31">
        <f>N64+O64+P64</f>
      </c>
      <c r="S64" s="31">
        <f>O64+P64</f>
      </c>
      <c r="T64" s="31">
        <f>N64+O64</f>
      </c>
      <c r="U64" s="29">
        <f>M64</f>
      </c>
      <c r="V64" s="32">
        <f>G72(U64)</f>
      </c>
      <c r="W64" s="33"/>
      <c r="X64" s="31">
        <v>118.8</v>
      </c>
      <c r="Y64" s="33"/>
      <c r="Z64" s="42">
        <v>50</v>
      </c>
      <c r="AA64" s="31">
        <v>52.4</v>
      </c>
      <c r="AB64" s="31">
        <v>118.8</v>
      </c>
      <c r="AC64" s="34">
        <f>((N64/Z64)+(O64/AA64)+(P64/AB64))</f>
      </c>
      <c r="AD64" s="35">
        <f>((N64*Z64)+(O64*AA64)+(P64*AB64))</f>
      </c>
      <c r="AE64" s="31">
        <f>(AD64/SUM(N64:P64))</f>
      </c>
      <c r="AF64" s="31">
        <v>302.36</v>
      </c>
      <c r="AG64" s="31">
        <f>10^4/AF64</f>
      </c>
      <c r="AH64" s="32">
        <f>1.717*(1+(0.0011*AG64))^-1</f>
      </c>
      <c r="AI64" s="34">
        <f>1/AH64</f>
      </c>
      <c r="AJ64" s="34">
        <f>SQRT(AH64/2.8)</f>
      </c>
      <c r="AK64" s="36">
        <f>(((1000*10)/(0.0014)*(AJ64^2/180)*(AJ64^3/(1-AJ64)^2)))/(60*60*24)</f>
      </c>
      <c r="AL64" s="32">
        <f>AK64*S64</f>
      </c>
      <c r="AM64" s="31">
        <f>119.7875*AJ64*S64*O64</f>
      </c>
      <c r="AN64" s="37">
        <f>S64*(3*10^-6)</f>
      </c>
      <c r="AO64" s="38">
        <f>AM64*AN64*1000000</f>
      </c>
      <c r="AP64" s="34">
        <f>(AG64/U64)^0.5*(1-(U64/Z64))^0.5</f>
      </c>
      <c r="AQ64" s="39">
        <f>IF(AC64:AC201&lt;0.1,"POOR",IF(AC64:AC201&lt;=0.19,"WEAK",IF(AC64:AC201&lt;=0.69,"MODERATE",IF(AC64:AC201&gt;=0.698,"GOOD"))))</f>
      </c>
      <c r="AR64" s="31">
        <v>26.001</v>
      </c>
      <c r="AS64" s="40">
        <v>31.2012</v>
      </c>
      <c r="AT64" s="41">
        <v>1.41623691191977</v>
      </c>
      <c r="AU64" s="41">
        <v>2.32217533953728</v>
      </c>
      <c r="AV64" s="41">
        <v>24.3</v>
      </c>
      <c r="AW64" s="41">
        <v>0.248</v>
      </c>
      <c r="AX64" s="31">
        <v>31201.2</v>
      </c>
    </row>
    <row x14ac:dyDescent="0.25" r="65" customHeight="1" ht="17.25">
      <c r="A65" s="42">
        <v>64</v>
      </c>
      <c r="B65" s="78" t="s">
        <v>315</v>
      </c>
      <c r="C65" s="79">
        <v>35.12</v>
      </c>
      <c r="D65" s="80">
        <v>30.36</v>
      </c>
      <c r="E65" s="81">
        <v>332</v>
      </c>
      <c r="F65" s="82">
        <v>3</v>
      </c>
      <c r="G65" s="60" t="s">
        <v>57</v>
      </c>
      <c r="H65" s="60" t="s">
        <v>316</v>
      </c>
      <c r="I65" s="29">
        <v>541.6</v>
      </c>
      <c r="J65" s="31">
        <v>37.2</v>
      </c>
      <c r="K65" s="60" t="s">
        <v>317</v>
      </c>
      <c r="L65" s="60" t="s">
        <v>318</v>
      </c>
      <c r="M65" s="31">
        <v>37.2</v>
      </c>
      <c r="N65" s="31">
        <v>1.3</v>
      </c>
      <c r="O65" s="31">
        <v>13.9</v>
      </c>
      <c r="P65" s="33"/>
      <c r="Q65" s="31">
        <f>(L65:L202)*1000</f>
      </c>
      <c r="R65" s="31">
        <f>N65+O65+P65</f>
      </c>
      <c r="S65" s="31">
        <f>O65+P65</f>
      </c>
      <c r="T65" s="31">
        <f>N65+O65</f>
      </c>
      <c r="U65" s="29">
        <f>M65</f>
      </c>
      <c r="V65" s="32">
        <f>G73(U65)</f>
      </c>
      <c r="W65" s="33"/>
      <c r="X65" s="33"/>
      <c r="Y65" s="33"/>
      <c r="Z65" s="31">
        <v>541.6</v>
      </c>
      <c r="AA65" s="31">
        <v>37.2</v>
      </c>
      <c r="AB65" s="31">
        <v>3575.4</v>
      </c>
      <c r="AC65" s="34">
        <f>((N65/Z65)+(O65/AA65)+(P65/AB65))</f>
      </c>
      <c r="AD65" s="35">
        <f>((N65*Z65)+(O65*AA65)+(P65*AB65))</f>
      </c>
      <c r="AE65" s="31">
        <f>(AD65/SUM(N65:P65))</f>
      </c>
      <c r="AF65" s="31">
        <v>389.65</v>
      </c>
      <c r="AG65" s="31">
        <f>10^4/AF65</f>
      </c>
      <c r="AH65" s="32">
        <f>1.717*(1+(0.0011*AG65))^-1</f>
      </c>
      <c r="AI65" s="34">
        <f>1/AH65</f>
      </c>
      <c r="AJ65" s="34">
        <f>SQRT(AH65/2.8)</f>
      </c>
      <c r="AK65" s="36">
        <f>(((1000*10)/(0.0014)*(AJ65^2/180)*(AJ65^3/(1-AJ65)^2)))/(60*60*24)</f>
      </c>
      <c r="AL65" s="32">
        <f>AK65*S65</f>
      </c>
      <c r="AM65" s="31">
        <f>119.7875*AJ65*S65*O65</f>
      </c>
      <c r="AN65" s="37">
        <f>S65*(3*10^-6)</f>
      </c>
      <c r="AO65" s="38">
        <f>AM65*AN65*1000000</f>
      </c>
      <c r="AP65" s="34">
        <f>(AG65/U65)^0.5*(1-(U65/Z65))^0.5</f>
      </c>
      <c r="AQ65" s="39">
        <f>IF(AC65:AC202&lt;0.1,"POOR",IF(AC65:AC202&lt;=0.19,"WEAK",IF(AC65:AC202&lt;=0.69,"MODERATE",IF(AC65:AC202&gt;=0.698,"GOOD"))))</f>
      </c>
      <c r="AR65" s="31">
        <v>14.873</v>
      </c>
      <c r="AS65" s="40">
        <v>17.8476</v>
      </c>
      <c r="AT65" s="41">
        <v>0.801566209345702</v>
      </c>
      <c r="AU65" s="41">
        <v>2.43216850037147</v>
      </c>
      <c r="AV65" s="41">
        <v>13.9</v>
      </c>
      <c r="AW65" s="41">
        <v>0.068685376661743</v>
      </c>
      <c r="AX65" s="31">
        <v>17847.6</v>
      </c>
    </row>
    <row x14ac:dyDescent="0.25" r="66" customHeight="1" ht="17.25">
      <c r="A66" s="42">
        <v>65</v>
      </c>
      <c r="B66" s="83" t="s">
        <v>319</v>
      </c>
      <c r="C66" s="79">
        <v>33.2</v>
      </c>
      <c r="D66" s="80">
        <v>32.21</v>
      </c>
      <c r="E66" s="84">
        <v>314</v>
      </c>
      <c r="F66" s="82">
        <v>4</v>
      </c>
      <c r="G66" s="60" t="s">
        <v>144</v>
      </c>
      <c r="H66" s="60" t="s">
        <v>320</v>
      </c>
      <c r="I66" s="29">
        <v>128.3</v>
      </c>
      <c r="J66" s="31">
        <v>43.6</v>
      </c>
      <c r="K66" s="60" t="s">
        <v>321</v>
      </c>
      <c r="L66" s="60" t="s">
        <v>322</v>
      </c>
      <c r="M66" s="31">
        <v>43.6</v>
      </c>
      <c r="N66" s="31">
        <v>1.1</v>
      </c>
      <c r="O66" s="31">
        <v>18.6</v>
      </c>
      <c r="P66" s="31">
        <v>10.2</v>
      </c>
      <c r="Q66" s="31">
        <f>N66+O66</f>
      </c>
      <c r="R66" s="31">
        <f>N66+O66+P66</f>
      </c>
      <c r="S66" s="31">
        <f>O66+P66</f>
      </c>
      <c r="T66" s="31">
        <f>N66+O66</f>
      </c>
      <c r="U66" s="29">
        <f>M66</f>
      </c>
      <c r="V66" s="32">
        <f>LOG10(U66)</f>
      </c>
      <c r="W66" s="33"/>
      <c r="X66" s="33"/>
      <c r="Y66" s="33"/>
      <c r="Z66" s="31">
        <v>128.3</v>
      </c>
      <c r="AA66" s="31">
        <v>43.6</v>
      </c>
      <c r="AB66" s="31">
        <v>329.5</v>
      </c>
      <c r="AC66" s="34">
        <f>((N66/Z66)+(O66/AA66)+(P66/AB66))</f>
      </c>
      <c r="AD66" s="35">
        <f>((N66*Z66)+(O66*AA66)+(P66*AB66))</f>
      </c>
      <c r="AE66" s="31">
        <f>(AD66/SUM(N66:P66))</f>
      </c>
      <c r="AF66" s="31">
        <v>338.32</v>
      </c>
      <c r="AG66" s="31">
        <f>10^4/AF66</f>
      </c>
      <c r="AH66" s="32">
        <f>1.717*(1+(0.0011*AG66))^-1</f>
      </c>
      <c r="AI66" s="34">
        <f>1/AH66</f>
      </c>
      <c r="AJ66" s="34">
        <f>SQRT(AH66/2.8)</f>
      </c>
      <c r="AK66" s="36">
        <f>(((1000*10)/(0.0014)*(AJ66^2/180)*(AJ66^3/(1-AJ66)^2)))/(60*60*24)</f>
      </c>
      <c r="AL66" s="32">
        <f>AK66*S66</f>
      </c>
      <c r="AM66" s="31">
        <f>119.7875*AJ66*S66*O66</f>
      </c>
      <c r="AN66" s="37">
        <f>S66*(3*10^-6)</f>
      </c>
      <c r="AO66" s="38">
        <f>AM66*AN66*1000000</f>
      </c>
      <c r="AP66" s="34">
        <f>(AG66/U66)^0.5*(1-(U66/Z66))^0.5</f>
      </c>
      <c r="AQ66" s="39">
        <f>IF(AC66:AC203&lt;0.1,"POOR",IF(AC66:AC203&lt;=0.19,"WEAK",IF(AC66:AC203&lt;=0.69,"MODERATE",IF(AC66:AC203&gt;=0.698,"GOOD"))))</f>
      </c>
      <c r="AR66" s="31">
        <v>30.816</v>
      </c>
      <c r="AS66" s="40">
        <v>36.9792</v>
      </c>
      <c r="AT66" s="41">
        <v>0.668992572870528</v>
      </c>
      <c r="AU66" s="41">
        <v>2.3734853700252</v>
      </c>
      <c r="AV66" s="41">
        <v>28.8</v>
      </c>
      <c r="AW66" s="41">
        <v>0.339828526890101</v>
      </c>
      <c r="AX66" s="31">
        <v>36979.2</v>
      </c>
    </row>
    <row x14ac:dyDescent="0.25" r="67" customHeight="1" ht="17.25">
      <c r="A67" s="42">
        <v>66</v>
      </c>
      <c r="B67" s="78" t="s">
        <v>323</v>
      </c>
      <c r="C67" s="79">
        <v>35.04</v>
      </c>
      <c r="D67" s="80">
        <v>30.22</v>
      </c>
      <c r="E67" s="81">
        <v>334</v>
      </c>
      <c r="F67" s="82">
        <v>4</v>
      </c>
      <c r="G67" s="60" t="s">
        <v>57</v>
      </c>
      <c r="H67" s="60" t="s">
        <v>324</v>
      </c>
      <c r="I67" s="29">
        <v>365.2</v>
      </c>
      <c r="J67" s="31">
        <v>31.8</v>
      </c>
      <c r="K67" s="60" t="s">
        <v>325</v>
      </c>
      <c r="L67" s="60" t="s">
        <v>326</v>
      </c>
      <c r="M67" s="31">
        <v>31.8</v>
      </c>
      <c r="N67" s="31">
        <v>1.4</v>
      </c>
      <c r="O67" s="31">
        <v>2.1</v>
      </c>
      <c r="P67" s="31">
        <v>7.4</v>
      </c>
      <c r="Q67" s="31">
        <f>N67+O67</f>
      </c>
      <c r="R67" s="38">
        <f>N67+O67+P67</f>
      </c>
      <c r="S67" s="31">
        <f>O67+P67</f>
      </c>
      <c r="T67" s="31">
        <f>N67+O67</f>
      </c>
      <c r="U67" s="29">
        <f>M67</f>
      </c>
      <c r="V67" s="32">
        <f>G11(U67)</f>
      </c>
      <c r="W67" s="33"/>
      <c r="X67" s="33"/>
      <c r="Y67" s="33"/>
      <c r="Z67" s="31">
        <v>365.2</v>
      </c>
      <c r="AA67" s="31">
        <v>31.8</v>
      </c>
      <c r="AB67" s="31">
        <v>451.9</v>
      </c>
      <c r="AC67" s="34">
        <f>((N67/Z67)+(O67/AA67)+(P67/AB67))</f>
      </c>
      <c r="AD67" s="35">
        <f>((N67*Z67)+(O67*AA67)+(P67*AB67))</f>
      </c>
      <c r="AE67" s="31">
        <f>(AD67/SUM(N67:P67))</f>
      </c>
      <c r="AF67" s="31">
        <v>392.18</v>
      </c>
      <c r="AG67" s="31">
        <f>10^4/AF67</f>
      </c>
      <c r="AH67" s="32">
        <f>1.717*(1+(0.0011*AG67))^-1</f>
      </c>
      <c r="AI67" s="34">
        <f>1/AH67</f>
      </c>
      <c r="AJ67" s="93">
        <f>SQRT(AH67/2.8)</f>
      </c>
      <c r="AK67" s="94">
        <f>(((1000*10)/(0.0014)*(AJ67^2/180)*(AJ67^3/(1-AJ67)^2)))/(60*60*24)</f>
      </c>
      <c r="AL67" s="32">
        <f>AK67*S67</f>
      </c>
      <c r="AM67" s="31">
        <f>119.7875*AJ67*S67*O67</f>
      </c>
      <c r="AN67" s="37">
        <f>S67*(3*10^-6)</f>
      </c>
      <c r="AO67" s="38">
        <f>AM67*AN67*1000000</f>
      </c>
      <c r="AP67" s="34">
        <f>(AG67/U67)^0.5*(1-(U67/Z67))^0.5</f>
      </c>
      <c r="AQ67" s="39">
        <f>IF(AC67:AC204&lt;0.1,"POOR",IF(AC67:AC204&lt;=0.19,"WEAK",IF(AC67:AC204&lt;=0.69,"MODERATE",IF(AC67:AC204&gt;=0.698,"GOOD"))))</f>
      </c>
      <c r="AR67" s="31">
        <v>10.165</v>
      </c>
      <c r="AS67" s="40">
        <v>12.198</v>
      </c>
      <c r="AT67" s="41">
        <v>0.855581001297364</v>
      </c>
      <c r="AU67" s="41">
        <v>2.43470801244462</v>
      </c>
      <c r="AV67" s="41">
        <v>9.5</v>
      </c>
      <c r="AW67" s="41">
        <v>0.0870755750273823</v>
      </c>
      <c r="AX67" s="42">
        <v>12198</v>
      </c>
    </row>
    <row x14ac:dyDescent="0.25" r="68" customHeight="1" ht="17.25">
      <c r="A68" s="42">
        <v>67</v>
      </c>
      <c r="B68" s="83" t="s">
        <v>327</v>
      </c>
      <c r="C68" s="79">
        <v>32.12</v>
      </c>
      <c r="D68" s="80">
        <v>31.37</v>
      </c>
      <c r="E68" s="84">
        <v>300</v>
      </c>
      <c r="F68" s="82">
        <v>3</v>
      </c>
      <c r="G68" s="60" t="s">
        <v>57</v>
      </c>
      <c r="H68" s="60" t="s">
        <v>328</v>
      </c>
      <c r="I68" s="29">
        <v>35.8</v>
      </c>
      <c r="J68" s="31">
        <v>35.8</v>
      </c>
      <c r="K68" s="60" t="s">
        <v>329</v>
      </c>
      <c r="L68" s="60" t="s">
        <v>330</v>
      </c>
      <c r="M68" s="31">
        <v>35.8</v>
      </c>
      <c r="N68" s="31">
        <v>12.1</v>
      </c>
      <c r="O68" s="31">
        <v>9.7</v>
      </c>
      <c r="P68" s="33"/>
      <c r="Q68" s="31">
        <f>N68+O68</f>
      </c>
      <c r="R68" s="31">
        <f>N68+O68+P68</f>
      </c>
      <c r="S68" s="31">
        <f>O68+P68</f>
      </c>
      <c r="T68" s="31">
        <f>N68+O68</f>
      </c>
      <c r="U68" s="29">
        <f>M68</f>
      </c>
      <c r="V68" s="32">
        <f>G12(U68)</f>
      </c>
      <c r="W68" s="33"/>
      <c r="X68" s="33"/>
      <c r="Y68" s="33"/>
      <c r="Z68" s="31">
        <v>703.1</v>
      </c>
      <c r="AA68" s="31">
        <v>35.8</v>
      </c>
      <c r="AB68" s="42">
        <v>1648</v>
      </c>
      <c r="AC68" s="34">
        <f>((N68/Z68)+(O68/AA68)+(P68/AB68))</f>
      </c>
      <c r="AD68" s="35">
        <f>((N68*Z68)+(O68*AA68)+(P68*AB68))</f>
      </c>
      <c r="AE68" s="31">
        <f>(AD68/SUM(N68:P68))</f>
      </c>
      <c r="AF68" s="31">
        <v>183.69</v>
      </c>
      <c r="AG68" s="31">
        <f>10^4/AF68</f>
      </c>
      <c r="AH68" s="32">
        <f>1.717*(1+(0.0011*AG68))^-1</f>
      </c>
      <c r="AI68" s="34">
        <f>1/AH68</f>
      </c>
      <c r="AJ68" s="34">
        <f>SQRT(AH68/2.8)</f>
      </c>
      <c r="AK68" s="36">
        <f>(((1000*10)/(0.0014)*(AJ68^2/180)*(AJ68^3/(1-AJ68)^2)))/(60*60*24)</f>
      </c>
      <c r="AL68" s="32">
        <f>AK68*S68</f>
      </c>
      <c r="AM68" s="31">
        <f>119.7875*AJ68*S68*O68</f>
      </c>
      <c r="AN68" s="37">
        <f>S68*(3*10^-6)</f>
      </c>
      <c r="AO68" s="38">
        <f>AM68*AN68*1000000</f>
      </c>
      <c r="AP68" s="34">
        <f>(AG68/U68)^0.5*(1-(U68/Z68))^0.5</f>
      </c>
      <c r="AQ68" s="39">
        <f>IF(AC68:AC205&lt;0.1,"POOR",IF(AC68:AC205&lt;=0.19,"WEAK",IF(AC68:AC205&lt;=0.69,"MODERATE",IF(AC68:AC205&gt;=0.698,"GOOD"))))</f>
      </c>
      <c r="AR68" s="31">
        <v>10.379</v>
      </c>
      <c r="AS68" s="40">
        <v>12.4548</v>
      </c>
      <c r="AT68" s="41">
        <v>1.20134499410792</v>
      </c>
      <c r="AU68" s="41">
        <v>2.04105444852373</v>
      </c>
      <c r="AV68" s="41">
        <v>9.7</v>
      </c>
      <c r="AW68" s="46">
        <v>1</v>
      </c>
      <c r="AX68" s="31">
        <v>12454.8</v>
      </c>
    </row>
    <row x14ac:dyDescent="0.25" r="69" customHeight="1" ht="17.25">
      <c r="A69" s="42">
        <v>68</v>
      </c>
      <c r="B69" s="95" t="s">
        <v>331</v>
      </c>
      <c r="C69" s="79">
        <v>33.78</v>
      </c>
      <c r="D69" s="80">
        <v>31.82</v>
      </c>
      <c r="E69" s="96">
        <v>285</v>
      </c>
      <c r="F69" s="97">
        <v>3</v>
      </c>
      <c r="G69" s="60" t="s">
        <v>57</v>
      </c>
      <c r="H69" s="60" t="s">
        <v>332</v>
      </c>
      <c r="I69" s="29">
        <v>44.1</v>
      </c>
      <c r="J69" s="31">
        <v>8.5</v>
      </c>
      <c r="K69" s="60" t="s">
        <v>333</v>
      </c>
      <c r="L69" s="60" t="s">
        <v>334</v>
      </c>
      <c r="M69" s="31">
        <v>8.5</v>
      </c>
      <c r="N69" s="42">
        <v>1</v>
      </c>
      <c r="O69" s="42">
        <v>28</v>
      </c>
      <c r="P69" s="33"/>
      <c r="Q69" s="31">
        <f>N69+O69</f>
      </c>
      <c r="R69" s="31">
        <f>N69+O69+P69</f>
      </c>
      <c r="S69" s="31">
        <f>O69+P69</f>
      </c>
      <c r="T69" s="31">
        <f>N69+O69</f>
      </c>
      <c r="U69" s="29">
        <f>M69</f>
      </c>
      <c r="V69" s="32">
        <f>G13(U69)</f>
      </c>
      <c r="W69" s="33"/>
      <c r="X69" s="33"/>
      <c r="Y69" s="33"/>
      <c r="Z69" s="31">
        <v>44.1</v>
      </c>
      <c r="AA69" s="31">
        <v>48.5</v>
      </c>
      <c r="AB69" s="31">
        <v>270.5</v>
      </c>
      <c r="AC69" s="34">
        <f>((N69/Z69)+(O69/AA69)+(P69/AB69))</f>
      </c>
      <c r="AD69" s="35">
        <f>((N69*Z69)+(O69*AA69)+(P69*AB69))</f>
      </c>
      <c r="AE69" s="31">
        <f>(AD69/SUM(N69:P69))</f>
      </c>
      <c r="AF69" s="31">
        <v>288.87</v>
      </c>
      <c r="AG69" s="31">
        <f>10^4/AF69</f>
      </c>
      <c r="AH69" s="32">
        <f>1.717*(1+(0.0011*AG69))^-1</f>
      </c>
      <c r="AI69" s="34">
        <f>1/AH69</f>
      </c>
      <c r="AJ69" s="34">
        <f>SQRT(AH69/2.8)</f>
      </c>
      <c r="AK69" s="36">
        <f>(((1000*10)/(0.0014)*(AJ69^2/180)*(AJ69^3/(1-AJ69)^2)))/(60*60*24)</f>
      </c>
      <c r="AL69" s="32">
        <f>AK69*S69</f>
      </c>
      <c r="AM69" s="31">
        <f>119.7875*AJ69*S69*O69</f>
      </c>
      <c r="AN69" s="37">
        <f>S69*(3*10^-6)</f>
      </c>
      <c r="AO69" s="38">
        <f>AM69*AN69*1000000</f>
      </c>
      <c r="AP69" s="34">
        <f>(AG69/U69)^0.5*(1-(U69/Z69))^0.5</f>
      </c>
      <c r="AQ69" s="39">
        <f>IF(AC69:AC206&lt;0.1,"POOR",IF(AC69:AC206&lt;=0.19,"WEAK",IF(AC69:AC206&lt;=0.69,"MODERATE",IF(AC69:AC206&gt;=0.698,"GOOD"))))</f>
      </c>
      <c r="AR69" s="31">
        <v>29.96</v>
      </c>
      <c r="AS69" s="40">
        <v>35.952</v>
      </c>
      <c r="AT69" s="41">
        <v>1.81319712045545</v>
      </c>
      <c r="AU69" s="41">
        <v>2.30011668083184</v>
      </c>
      <c r="AV69" s="46">
        <v>28</v>
      </c>
      <c r="AW69" s="41">
        <v>0.192743764172336</v>
      </c>
      <c r="AX69" s="42">
        <v>35952</v>
      </c>
    </row>
    <row x14ac:dyDescent="0.25" r="70" customHeight="1" ht="17.25">
      <c r="A70" s="42">
        <v>69</v>
      </c>
      <c r="B70" s="83" t="s">
        <v>335</v>
      </c>
      <c r="C70" s="79">
        <v>32.82</v>
      </c>
      <c r="D70" s="80">
        <v>32.45</v>
      </c>
      <c r="E70" s="84">
        <v>300</v>
      </c>
      <c r="F70" s="82">
        <v>3</v>
      </c>
      <c r="G70" s="60" t="s">
        <v>57</v>
      </c>
      <c r="H70" s="60" t="s">
        <v>336</v>
      </c>
      <c r="I70" s="29">
        <v>700.6</v>
      </c>
      <c r="J70" s="31">
        <v>67.6</v>
      </c>
      <c r="K70" s="60" t="s">
        <v>337</v>
      </c>
      <c r="L70" s="60" t="s">
        <v>338</v>
      </c>
      <c r="M70" s="31">
        <v>67.6</v>
      </c>
      <c r="N70" s="31">
        <v>3.1</v>
      </c>
      <c r="O70" s="31">
        <v>12.8</v>
      </c>
      <c r="P70" s="33"/>
      <c r="Q70" s="31">
        <f>N70+O70</f>
      </c>
      <c r="R70" s="31">
        <f>N70+O70+P70</f>
      </c>
      <c r="S70" s="31">
        <f>O70+P70</f>
      </c>
      <c r="T70" s="31">
        <f>N70+O70</f>
      </c>
      <c r="U70" s="29">
        <f>M70</f>
      </c>
      <c r="V70" s="32">
        <f>G14(U70)</f>
      </c>
      <c r="W70" s="33"/>
      <c r="X70" s="33"/>
      <c r="Y70" s="33"/>
      <c r="Z70" s="31">
        <v>700.6</v>
      </c>
      <c r="AA70" s="31">
        <v>67.6</v>
      </c>
      <c r="AB70" s="31">
        <v>370.4</v>
      </c>
      <c r="AC70" s="34">
        <f>((N70/Z70)+(O70/AA70)+(P70/AB70))</f>
      </c>
      <c r="AD70" s="35">
        <f>((N70*Z70)+(O70*AA70)+(P70*AB70))</f>
      </c>
      <c r="AE70" s="31">
        <f>(AD70/SUM(N70:P70))</f>
      </c>
      <c r="AF70" s="31">
        <v>187.38</v>
      </c>
      <c r="AG70" s="31">
        <f>10^4/AF70</f>
      </c>
      <c r="AH70" s="32">
        <f>1.717*(1+(0.0011*AG70))^-1</f>
      </c>
      <c r="AI70" s="34">
        <f>1/AH70</f>
      </c>
      <c r="AJ70" s="34">
        <f>SQRT(AH70/2.8)</f>
      </c>
      <c r="AK70" s="36">
        <f>(((1000*10)/(0.0014)*(AJ70^2/180)*(AJ70^3/(1-AJ70)^2)))/(60*60*24)</f>
      </c>
      <c r="AL70" s="32">
        <f>AK70*S70</f>
      </c>
      <c r="AM70" s="31">
        <f>119.7875*AJ70*S70*O70</f>
      </c>
      <c r="AN70" s="37">
        <f>S70*(3*10^-6)</f>
      </c>
      <c r="AO70" s="38">
        <f>AM70*AN70*1000000</f>
      </c>
      <c r="AP70" s="34">
        <f>(AG70/U70)^0.5*(1-(U70/Z70))^0.5</f>
      </c>
      <c r="AQ70" s="39">
        <f>IF(AC70:AC207&lt;0.1,"POOR",IF(AC70:AC207&lt;=0.19,"WEAK",IF(AC70:AC207&lt;=0.69,"MODERATE",IF(AC70:AC207&gt;=0.698,"GOOD"))))</f>
      </c>
      <c r="AR70" s="31">
        <v>13.696</v>
      </c>
      <c r="AS70" s="40">
        <v>16.4352</v>
      </c>
      <c r="AT70" s="41">
        <v>0.844562556650162</v>
      </c>
      <c r="AU70" s="41">
        <v>2.05400479287059</v>
      </c>
      <c r="AV70" s="41">
        <v>12.8</v>
      </c>
      <c r="AW70" s="41">
        <v>0.0964887239508992</v>
      </c>
      <c r="AX70" s="31">
        <v>16435.2</v>
      </c>
    </row>
    <row x14ac:dyDescent="0.25" r="71" customHeight="1" ht="17.25">
      <c r="A71" s="42">
        <v>70</v>
      </c>
      <c r="B71" s="83" t="s">
        <v>339</v>
      </c>
      <c r="C71" s="79">
        <v>35.15</v>
      </c>
      <c r="D71" s="80">
        <v>31.67</v>
      </c>
      <c r="E71" s="84">
        <v>314</v>
      </c>
      <c r="F71" s="82">
        <v>3</v>
      </c>
      <c r="G71" s="60" t="s">
        <v>57</v>
      </c>
      <c r="H71" s="60" t="s">
        <v>340</v>
      </c>
      <c r="I71" s="29">
        <v>160.8</v>
      </c>
      <c r="J71" s="31">
        <v>54.9</v>
      </c>
      <c r="K71" s="60" t="s">
        <v>341</v>
      </c>
      <c r="L71" s="60" t="s">
        <v>342</v>
      </c>
      <c r="M71" s="31">
        <v>54.9</v>
      </c>
      <c r="N71" s="31">
        <v>0.9</v>
      </c>
      <c r="O71" s="42">
        <v>12</v>
      </c>
      <c r="P71" s="33"/>
      <c r="Q71" s="31">
        <f>N71+O71</f>
      </c>
      <c r="R71" s="31">
        <f>N71+O71+P71</f>
      </c>
      <c r="S71" s="31">
        <f>O71+P71</f>
      </c>
      <c r="T71" s="31">
        <f>N71+O71</f>
      </c>
      <c r="U71" s="29">
        <f>M71</f>
      </c>
      <c r="V71" s="32">
        <f>G15(U71)</f>
      </c>
      <c r="W71" s="33"/>
      <c r="X71" s="33"/>
      <c r="Y71" s="33"/>
      <c r="Z71" s="31">
        <v>160.8</v>
      </c>
      <c r="AA71" s="31">
        <v>54.9</v>
      </c>
      <c r="AB71" s="31">
        <v>162.4</v>
      </c>
      <c r="AC71" s="34">
        <f>((N71/Z71)+(O71/AA71)+(P71/AB71))</f>
      </c>
      <c r="AD71" s="35">
        <f>((N71*Z71)+(O71*AA71)+(P71*AB71))</f>
      </c>
      <c r="AE71" s="31">
        <f>(AD71/SUM(N71:P71))</f>
      </c>
      <c r="AF71" s="31">
        <v>206.35</v>
      </c>
      <c r="AG71" s="31">
        <f>10^4/AF71</f>
      </c>
      <c r="AH71" s="32">
        <f>1.717*(1+(0.0011*AG71))^-1</f>
      </c>
      <c r="AI71" s="34">
        <f>1/AH71</f>
      </c>
      <c r="AJ71" s="34">
        <f>SQRT(AH71/2.8)</f>
      </c>
      <c r="AK71" s="36">
        <f>(((1000*10)/(0.0014)*(AJ71^2/180)*(AJ71^3/(1-AJ71)^2)))/(60*60*24)</f>
      </c>
      <c r="AL71" s="32">
        <f>AK71*S71</f>
      </c>
      <c r="AM71" s="31">
        <f>119.7875*AJ71*S71*O71</f>
      </c>
      <c r="AN71" s="37">
        <f>S71*(3*10^-6)</f>
      </c>
      <c r="AO71" s="38">
        <f>AM71*AN71*1000000</f>
      </c>
      <c r="AP71" s="34">
        <f>(AG71/U71)^0.5*(1-(U71/Z71))^0.5</f>
      </c>
      <c r="AQ71" s="39">
        <f>IF(AC71:AC208&lt;0.1,"POOR",IF(AC71:AC208&lt;=0.19,"WEAK",IF(AC71:AC208&lt;=0.69,"MODERATE",IF(AC71:AC208&gt;=0.698,"GOOD"))))</f>
      </c>
      <c r="AR71" s="31">
        <v>12.84</v>
      </c>
      <c r="AS71" s="40">
        <v>15.408</v>
      </c>
      <c r="AT71" s="41">
        <v>0.762459094545196</v>
      </c>
      <c r="AU71" s="41">
        <v>2.11474284958002</v>
      </c>
      <c r="AV71" s="46">
        <v>12</v>
      </c>
      <c r="AW71" s="41">
        <v>0.341417910447761</v>
      </c>
      <c r="AX71" s="42">
        <v>15408</v>
      </c>
    </row>
    <row x14ac:dyDescent="0.25" r="72" customHeight="1" ht="17.25">
      <c r="A72" s="42">
        <v>71</v>
      </c>
      <c r="B72" s="95" t="s">
        <v>343</v>
      </c>
      <c r="C72" s="98">
        <v>33.85</v>
      </c>
      <c r="D72" s="99">
        <v>33.05</v>
      </c>
      <c r="E72" s="96">
        <v>356</v>
      </c>
      <c r="F72" s="97">
        <v>3</v>
      </c>
      <c r="G72" s="60" t="s">
        <v>57</v>
      </c>
      <c r="H72" s="60" t="s">
        <v>344</v>
      </c>
      <c r="I72" s="29">
        <v>130.1</v>
      </c>
      <c r="J72" s="31">
        <v>107.1</v>
      </c>
      <c r="K72" s="60" t="s">
        <v>345</v>
      </c>
      <c r="L72" s="60" t="s">
        <v>346</v>
      </c>
      <c r="M72" s="31">
        <v>107.1</v>
      </c>
      <c r="N72" s="31">
        <v>2.3</v>
      </c>
      <c r="O72" s="31">
        <v>24.9</v>
      </c>
      <c r="P72" s="33"/>
      <c r="Q72" s="31">
        <f>N72+O72</f>
      </c>
      <c r="R72" s="31">
        <f>N72+O72+P72</f>
      </c>
      <c r="S72" s="31">
        <f>O72+P72</f>
      </c>
      <c r="T72" s="31">
        <f>N72+O72</f>
      </c>
      <c r="U72" s="29">
        <f>M72</f>
      </c>
      <c r="V72" s="32">
        <f>G16(U72)</f>
      </c>
      <c r="W72" s="33"/>
      <c r="X72" s="33"/>
      <c r="Y72" s="33"/>
      <c r="Z72" s="31">
        <v>110.1</v>
      </c>
      <c r="AA72" s="31">
        <v>17.1</v>
      </c>
      <c r="AB72" s="31">
        <v>2933.6</v>
      </c>
      <c r="AC72" s="34">
        <f>((N72/Z72)+(O72/AA72)+(P72/AB72))</f>
      </c>
      <c r="AD72" s="35">
        <f>((N72*Z72)+(O72*AA72)+(P72*AB72))</f>
      </c>
      <c r="AE72" s="31">
        <f>(AD72/SUM(N72:P72))</f>
      </c>
      <c r="AF72" s="31">
        <v>384.36</v>
      </c>
      <c r="AG72" s="31">
        <f>10^4/AF72</f>
      </c>
      <c r="AH72" s="32">
        <f>1.717*(1+(0.0011*AG72))^-1</f>
      </c>
      <c r="AI72" s="34">
        <f>1/AH72</f>
      </c>
      <c r="AJ72" s="34">
        <f>SQRT(AH72/2.8)</f>
      </c>
      <c r="AK72" s="36">
        <f>(((1000*10)/(0.0014)*(AJ72^2/180)*(AJ72^3/(1-AJ72)^2)))/(60*60*24)</f>
      </c>
      <c r="AL72" s="32">
        <f>AK72*S72</f>
      </c>
      <c r="AM72" s="31">
        <f>119.7875*AJ72*S72*O72</f>
      </c>
      <c r="AN72" s="37">
        <f>S72*(3*10^-6)</f>
      </c>
      <c r="AO72" s="38">
        <f>AM72*AN72*1000000</f>
      </c>
      <c r="AP72" s="34">
        <f>(AG72/U72)^0.5*(1-(U72/Z72))^0.5</f>
      </c>
      <c r="AQ72" s="39">
        <f>IF(AC72:AC209&lt;0.1,"POOR",IF(AC72:AC209&lt;=0.19,"WEAK",IF(AC72:AC209&lt;=0.69,"MODERATE",IF(AC72:AC209&gt;=0.698,"GOOD"))))</f>
      </c>
      <c r="AR72" s="31">
        <v>26.643</v>
      </c>
      <c r="AS72" s="40">
        <v>31.9716</v>
      </c>
      <c r="AT72" s="41">
        <v>0.0813585388093482</v>
      </c>
      <c r="AU72" s="41">
        <v>2.42676282169446</v>
      </c>
      <c r="AV72" s="41">
        <v>24.9</v>
      </c>
      <c r="AW72" s="41">
        <v>0.823212913143736</v>
      </c>
      <c r="AX72" s="31">
        <v>31971.6</v>
      </c>
    </row>
    <row x14ac:dyDescent="0.25" r="73" customHeight="1" ht="17.25">
      <c r="A73" s="42">
        <v>72</v>
      </c>
      <c r="B73" s="85" t="s">
        <v>347</v>
      </c>
      <c r="C73" s="79">
        <v>35.21</v>
      </c>
      <c r="D73" s="80">
        <v>30.49</v>
      </c>
      <c r="E73" s="86">
        <v>308</v>
      </c>
      <c r="F73" s="82">
        <v>4</v>
      </c>
      <c r="G73" s="60" t="s">
        <v>131</v>
      </c>
      <c r="H73" s="60" t="s">
        <v>348</v>
      </c>
      <c r="I73" s="29">
        <v>111.7</v>
      </c>
      <c r="J73" s="42">
        <v>48</v>
      </c>
      <c r="K73" s="60" t="s">
        <v>349</v>
      </c>
      <c r="L73" s="60" t="s">
        <v>350</v>
      </c>
      <c r="M73" s="42">
        <v>48</v>
      </c>
      <c r="N73" s="42">
        <v>1</v>
      </c>
      <c r="O73" s="31">
        <v>4.1</v>
      </c>
      <c r="P73" s="31">
        <v>26.6</v>
      </c>
      <c r="Q73" s="31">
        <f>N73+O73</f>
      </c>
      <c r="R73" s="31">
        <f>N73+O73+P73</f>
      </c>
      <c r="S73" s="31">
        <f>O73+P73</f>
      </c>
      <c r="T73" s="31">
        <f>N73+O73</f>
      </c>
      <c r="U73" s="29">
        <f>M73</f>
      </c>
      <c r="V73" s="32">
        <f>G17(U73)</f>
      </c>
      <c r="W73" s="33"/>
      <c r="X73" s="31">
        <v>80.3</v>
      </c>
      <c r="Y73" s="33"/>
      <c r="Z73" s="31">
        <v>111.7</v>
      </c>
      <c r="AA73" s="42">
        <v>48</v>
      </c>
      <c r="AB73" s="31">
        <v>255.7</v>
      </c>
      <c r="AC73" s="34">
        <f>((N73/Z73)+(O73/AA73)+(P73/AB73))</f>
      </c>
      <c r="AD73" s="35">
        <f>((N73*Z73)+(O73*AA73)+(P73*AB73))</f>
      </c>
      <c r="AE73" s="31">
        <f>(AD73/SUM(N73:P73))</f>
      </c>
      <c r="AF73" s="31">
        <v>288.52</v>
      </c>
      <c r="AG73" s="31">
        <f>10^4/AF73</f>
      </c>
      <c r="AH73" s="32">
        <f>1.717*(1+(0.0011*AG73))^-1</f>
      </c>
      <c r="AI73" s="34">
        <f>1/AH73</f>
      </c>
      <c r="AJ73" s="34">
        <f>SQRT(AH73/2.8)</f>
      </c>
      <c r="AK73" s="36">
        <f>(((1000*10)/(0.0014)*(AJ73^2/180)*(AJ73^3/(1-AJ73)^2)))/(60*60*24)</f>
      </c>
      <c r="AL73" s="32">
        <f>AK73*S73</f>
      </c>
      <c r="AM73" s="31">
        <f>119.7875*AJ73*S73*O73</f>
      </c>
      <c r="AN73" s="37">
        <f>S73*(3*10^-6)</f>
      </c>
      <c r="AO73" s="38">
        <f>AM73*AN73*1000000</f>
      </c>
      <c r="AP73" s="34">
        <f>(AG73/U73)^0.5*(1-(U73/Z73))^0.5</f>
      </c>
      <c r="AQ73" s="39">
        <f>IF(AC73:AC210&lt;0.1,"POOR",IF(AC73:AC210&lt;=0.19,"WEAK",IF(AC73:AC210&lt;=0.69,"MODERATE",IF(AC73:AC210&gt;=0.698,"GOOD"))))</f>
      </c>
      <c r="AR73" s="31">
        <v>32.849</v>
      </c>
      <c r="AS73" s="40">
        <v>39.4188</v>
      </c>
      <c r="AT73" s="41">
        <v>0.641703708519223</v>
      </c>
      <c r="AU73" s="41">
        <v>2.29952096821016</v>
      </c>
      <c r="AV73" s="41">
        <v>30.7</v>
      </c>
      <c r="AW73" s="41">
        <v>0.429722470904208</v>
      </c>
      <c r="AX73" s="31">
        <v>39418.8</v>
      </c>
    </row>
    <row x14ac:dyDescent="0.25" r="74" customHeight="1" ht="17.25">
      <c r="A74" s="42">
        <v>73</v>
      </c>
      <c r="B74" s="78" t="s">
        <v>351</v>
      </c>
      <c r="C74" s="79">
        <v>32.28</v>
      </c>
      <c r="D74" s="80">
        <v>32.17</v>
      </c>
      <c r="E74" s="81">
        <v>321</v>
      </c>
      <c r="F74" s="100">
        <v>3</v>
      </c>
      <c r="G74" s="101" t="s">
        <v>57</v>
      </c>
      <c r="H74" s="101" t="s">
        <v>352</v>
      </c>
      <c r="I74" s="38">
        <v>1344.7</v>
      </c>
      <c r="J74" s="38">
        <v>116.8</v>
      </c>
      <c r="K74" s="101" t="s">
        <v>353</v>
      </c>
      <c r="L74" s="101" t="s">
        <v>354</v>
      </c>
      <c r="M74" s="38">
        <v>116.8</v>
      </c>
      <c r="N74" s="31">
        <v>2.4</v>
      </c>
      <c r="O74" s="31">
        <v>13.2</v>
      </c>
      <c r="P74" s="33"/>
      <c r="Q74" s="31">
        <f>N74+O74</f>
      </c>
      <c r="R74" s="31">
        <f>N74+O74+P74</f>
      </c>
      <c r="S74" s="31">
        <f>O74+P74</f>
      </c>
      <c r="T74" s="31">
        <f>N74+O74</f>
      </c>
      <c r="U74" s="29">
        <f>M74</f>
      </c>
      <c r="V74" s="32">
        <f>G18(U74)</f>
      </c>
      <c r="W74" s="102"/>
      <c r="X74" s="102"/>
      <c r="Y74" s="102"/>
      <c r="Z74" s="38">
        <v>1344.7</v>
      </c>
      <c r="AA74" s="38">
        <v>116.8</v>
      </c>
      <c r="AB74" s="38">
        <v>190.5</v>
      </c>
      <c r="AC74" s="34">
        <f>((N74/Z74)+(O74/AA74)+(P74/AB74))</f>
      </c>
      <c r="AD74" s="35">
        <f>((N74*Z74)+(O74*AA74)+(P74*AB74))</f>
      </c>
      <c r="AE74" s="31">
        <f>(AD74/SUM(N74:P74))</f>
      </c>
      <c r="AF74" s="38">
        <v>189.51</v>
      </c>
      <c r="AG74" s="31">
        <f>10^4/AF74</f>
      </c>
      <c r="AH74" s="32">
        <f>1.717*(1+(0.0011*AG74))^-1</f>
      </c>
      <c r="AI74" s="34">
        <f>1/AH74</f>
      </c>
      <c r="AJ74" s="34">
        <f>SQRT(AH74/2.8)</f>
      </c>
      <c r="AK74" s="36">
        <f>(((1000*10)/(0.0014)*(AJ74^2/180)*(AJ74^3/(1-AJ74)^2)))/(60*60*24)</f>
      </c>
      <c r="AL74" s="32">
        <f>AK74*S74</f>
      </c>
      <c r="AM74" s="31">
        <f>119.7875*AJ74*S74*O74</f>
      </c>
      <c r="AN74" s="37">
        <f>S74*(3*10^-6)</f>
      </c>
      <c r="AO74" s="38">
        <f>AM74*AN74*1000000</f>
      </c>
      <c r="AP74" s="34">
        <f>(AG74/U74)^0.5*(1-(U74/Z74))^0.5</f>
      </c>
      <c r="AQ74" s="39">
        <f>IF(AC74:AC211&lt;0.1,"POOR",IF(AC74:AC211&lt;=0.19,"WEAK",IF(AC74:AC211&lt;=0.69,"MODERATE",IF(AC74:AC211&gt;=0.698,"GOOD"))))</f>
      </c>
      <c r="AR74" s="38">
        <v>14.124</v>
      </c>
      <c r="AS74" s="40">
        <v>16.9488</v>
      </c>
      <c r="AT74" s="41">
        <v>0.642290221306395</v>
      </c>
      <c r="AU74" s="41">
        <v>2.06130020471027</v>
      </c>
      <c r="AV74" s="41">
        <v>13.2</v>
      </c>
      <c r="AW74" s="41">
        <v>0.08685952257009</v>
      </c>
      <c r="AX74" s="38">
        <v>16948.8</v>
      </c>
    </row>
    <row x14ac:dyDescent="0.25" r="75" customHeight="1" ht="17.25">
      <c r="A75" s="42">
        <v>74</v>
      </c>
      <c r="B75" s="83" t="s">
        <v>355</v>
      </c>
      <c r="C75" s="79">
        <v>33.6</v>
      </c>
      <c r="D75" s="80">
        <v>30.94</v>
      </c>
      <c r="E75" s="84">
        <v>284</v>
      </c>
      <c r="F75" s="82">
        <v>3</v>
      </c>
      <c r="G75" s="60" t="s">
        <v>57</v>
      </c>
      <c r="H75" s="60" t="s">
        <v>356</v>
      </c>
      <c r="I75" s="29">
        <v>147.8</v>
      </c>
      <c r="J75" s="31">
        <v>17.7</v>
      </c>
      <c r="K75" s="60" t="s">
        <v>357</v>
      </c>
      <c r="L75" s="60" t="s">
        <v>358</v>
      </c>
      <c r="M75" s="31">
        <v>17.7</v>
      </c>
      <c r="N75" s="31">
        <v>2.2</v>
      </c>
      <c r="O75" s="31">
        <v>26.5</v>
      </c>
      <c r="P75" s="33"/>
      <c r="Q75" s="31">
        <f>N75+O75</f>
      </c>
      <c r="R75" s="31">
        <f>N75+O75+P75</f>
      </c>
      <c r="S75" s="31">
        <f>O75+P75</f>
      </c>
      <c r="T75" s="31">
        <f>N75+O75</f>
      </c>
      <c r="U75" s="29">
        <f>M75</f>
      </c>
      <c r="V75" s="32">
        <f>G19(U75)</f>
      </c>
      <c r="W75" s="33"/>
      <c r="X75" s="33"/>
      <c r="Y75" s="33"/>
      <c r="Z75" s="31">
        <v>147.8</v>
      </c>
      <c r="AA75" s="31">
        <v>17.7</v>
      </c>
      <c r="AB75" s="31">
        <v>263.6</v>
      </c>
      <c r="AC75" s="34">
        <f>((N75/Z75)+(O75/AA75)+(P75/AB75))</f>
      </c>
      <c r="AD75" s="35">
        <f>((N75*Z75)+(O75*AA75)+(P75*AB75))</f>
      </c>
      <c r="AE75" s="31">
        <f>(AD75/SUM(N75:P75))</f>
      </c>
      <c r="AF75" s="31">
        <v>388.36</v>
      </c>
      <c r="AG75" s="31">
        <f>10^4/AF75</f>
      </c>
      <c r="AH75" s="32">
        <f>1.717*(1+(0.0011*AG75))^-1</f>
      </c>
      <c r="AI75" s="34">
        <f>1/AH75</f>
      </c>
      <c r="AJ75" s="93">
        <f>SQRT(AH75/2.8)</f>
      </c>
      <c r="AK75" s="36">
        <f>(((1000*10)/(0.0014)*(AJ75^2/180)*(AJ75^3/(1-AJ75)^2)))/(60*60*24)</f>
      </c>
      <c r="AL75" s="32">
        <f>AK75*S75</f>
      </c>
      <c r="AM75" s="31">
        <f>119.7875*AJ75*S75*O75</f>
      </c>
      <c r="AN75" s="37">
        <f>S75*(3*10^-6)</f>
      </c>
      <c r="AO75" s="38">
        <f>AM75*AN75*1000000</f>
      </c>
      <c r="AP75" s="34">
        <f>(AG75/U75)^0.5*(1-(U75/Z75))^0.5</f>
      </c>
      <c r="AQ75" s="39">
        <f>IF(AC75:AC212&lt;0.1,"POOR",IF(AC75:AC212&lt;=0.19,"WEAK",IF(AC75:AC212&lt;=0.69,"MODERATE",IF(AC75:AC212&gt;=0.698,"GOOD"))))</f>
      </c>
      <c r="AR75" s="31">
        <v>28.355</v>
      </c>
      <c r="AS75" s="40">
        <v>34.026</v>
      </c>
      <c r="AT75" s="41">
        <v>1.13161201992371</v>
      </c>
      <c r="AU75" s="41">
        <v>2.4308623437947</v>
      </c>
      <c r="AV75" s="41">
        <v>26.5</v>
      </c>
      <c r="AW75" s="41">
        <v>0.119756427604871</v>
      </c>
      <c r="AX75" s="42">
        <v>34026</v>
      </c>
    </row>
    <row x14ac:dyDescent="0.25" r="76" customHeight="1" ht="17.25">
      <c r="A76" s="42">
        <v>75</v>
      </c>
      <c r="B76" s="85" t="s">
        <v>359</v>
      </c>
      <c r="C76" s="79">
        <v>35.08</v>
      </c>
      <c r="D76" s="80">
        <v>31.05</v>
      </c>
      <c r="E76" s="90">
        <v>310</v>
      </c>
      <c r="F76" s="82">
        <v>3</v>
      </c>
      <c r="G76" s="60" t="s">
        <v>57</v>
      </c>
      <c r="H76" s="60" t="s">
        <v>360</v>
      </c>
      <c r="I76" s="29">
        <v>143.1</v>
      </c>
      <c r="J76" s="31">
        <v>31.9</v>
      </c>
      <c r="K76" s="60" t="s">
        <v>361</v>
      </c>
      <c r="L76" s="60" t="s">
        <v>362</v>
      </c>
      <c r="M76" s="31">
        <v>31.9</v>
      </c>
      <c r="N76" s="31">
        <v>1.4</v>
      </c>
      <c r="O76" s="31">
        <v>9.8</v>
      </c>
      <c r="P76" s="33"/>
      <c r="Q76" s="31">
        <f>N76+O76</f>
      </c>
      <c r="R76" s="31">
        <f>N76+O76+P76</f>
      </c>
      <c r="S76" s="31">
        <f>O76+P76</f>
      </c>
      <c r="T76" s="31">
        <f>N76+O76</f>
      </c>
      <c r="U76" s="29">
        <f>M76</f>
      </c>
      <c r="V76" s="32">
        <f>G20(U76)</f>
      </c>
      <c r="W76" s="33"/>
      <c r="X76" s="33"/>
      <c r="Y76" s="33"/>
      <c r="Z76" s="31">
        <v>143.1</v>
      </c>
      <c r="AA76" s="31">
        <v>31.9</v>
      </c>
      <c r="AB76" s="31">
        <v>935.4</v>
      </c>
      <c r="AC76" s="34">
        <f>((N76/Z76)+(O76/AA76)+(P76/AB76))</f>
      </c>
      <c r="AD76" s="35">
        <f>((N76*Z76)+(O76*AA76)+(P76*AB76))</f>
      </c>
      <c r="AE76" s="31">
        <f>(AD76/SUM(N76:P76))</f>
      </c>
      <c r="AF76" s="31">
        <v>256.39</v>
      </c>
      <c r="AG76" s="31">
        <f>10^4/AF76</f>
      </c>
      <c r="AH76" s="32">
        <f>1.717*(1+(0.0011*AG76))^-1</f>
      </c>
      <c r="AI76" s="34">
        <f>1/AH76</f>
      </c>
      <c r="AJ76" s="34">
        <f>SQRT(AH76/2.8)</f>
      </c>
      <c r="AK76" s="36">
        <f>(((1000*10)/(0.0014)*(AJ76^2/180)*(AJ76^3/(1-AJ76)^2)))/(60*60*24)</f>
      </c>
      <c r="AL76" s="32">
        <f>AK76*S76</f>
      </c>
      <c r="AM76" s="31">
        <f>119.7875*AJ76*S76*O76</f>
      </c>
      <c r="AN76" s="37">
        <f>S76*(3*10^-6)</f>
      </c>
      <c r="AO76" s="38">
        <f>AM76*AN76*1000000</f>
      </c>
      <c r="AP76" s="34">
        <f>(AG76/U76)^0.5*(1-(U76/Z76))^0.5</f>
      </c>
      <c r="AQ76" s="39">
        <f>IF(AC76:AC213&lt;0.1,"POOR",IF(AC76:AC213&lt;=0.19,"WEAK",IF(AC76:AC213&lt;=0.69,"MODERATE",IF(AC76:AC213&gt;=0.698,"GOOD"))))</f>
      </c>
      <c r="AR76" s="31">
        <v>10.486</v>
      </c>
      <c r="AS76" s="40">
        <v>12.5832</v>
      </c>
      <c r="AT76" s="41">
        <v>0.974735299395554</v>
      </c>
      <c r="AU76" s="41">
        <v>2.23904159942582</v>
      </c>
      <c r="AV76" s="41">
        <v>9.8</v>
      </c>
      <c r="AW76" s="41">
        <v>0.222921034241789</v>
      </c>
      <c r="AX76" s="31">
        <v>12583.2</v>
      </c>
    </row>
    <row x14ac:dyDescent="0.25" r="77" customHeight="1" ht="17.25">
      <c r="A77" s="42">
        <v>76</v>
      </c>
      <c r="B77" s="78" t="s">
        <v>363</v>
      </c>
      <c r="C77" s="79">
        <v>34.23</v>
      </c>
      <c r="D77" s="80">
        <v>30.14</v>
      </c>
      <c r="E77" s="81">
        <v>276</v>
      </c>
      <c r="F77" s="82">
        <v>3</v>
      </c>
      <c r="G77" s="60" t="s">
        <v>57</v>
      </c>
      <c r="H77" s="60" t="s">
        <v>364</v>
      </c>
      <c r="I77" s="29">
        <v>141.5</v>
      </c>
      <c r="J77" s="31">
        <v>44.8</v>
      </c>
      <c r="K77" s="60" t="s">
        <v>365</v>
      </c>
      <c r="L77" s="60" t="s">
        <v>366</v>
      </c>
      <c r="M77" s="31">
        <v>44.8</v>
      </c>
      <c r="N77" s="31">
        <v>2.3</v>
      </c>
      <c r="O77" s="31">
        <v>22.9</v>
      </c>
      <c r="P77" s="33"/>
      <c r="Q77" s="31">
        <f>N77+O77</f>
      </c>
      <c r="R77" s="31">
        <f>N77+O77+P77</f>
      </c>
      <c r="S77" s="31">
        <f>O77+P77</f>
      </c>
      <c r="T77" s="31">
        <f>N77+O77</f>
      </c>
      <c r="U77" s="29">
        <f>M77</f>
      </c>
      <c r="V77" s="32">
        <f>G21(U77)</f>
      </c>
      <c r="W77" s="33"/>
      <c r="X77" s="33"/>
      <c r="Y77" s="33"/>
      <c r="Z77" s="31">
        <v>141.5</v>
      </c>
      <c r="AA77" s="31">
        <v>44.8</v>
      </c>
      <c r="AB77" s="31">
        <v>305.7</v>
      </c>
      <c r="AC77" s="34">
        <f>((N77/Z77)+(O77/AA77)+(P77/AB77))</f>
      </c>
      <c r="AD77" s="35">
        <f>((N77*Z77)+(O77*AA77)+(P77*AB77))</f>
      </c>
      <c r="AE77" s="31">
        <f>(AD77/SUM(N77:P77))</f>
      </c>
      <c r="AF77" s="31">
        <v>288.33</v>
      </c>
      <c r="AG77" s="31">
        <f>10^4/AF77</f>
      </c>
      <c r="AH77" s="32">
        <f>1.717*(1+(0.0011*AG77))^-1</f>
      </c>
      <c r="AI77" s="34">
        <f>1/AH77</f>
      </c>
      <c r="AJ77" s="34">
        <f>SQRT(AH77/2.8)</f>
      </c>
      <c r="AK77" s="36">
        <f>(((1000*10)/(0.0014)*(AJ77^2/180)*(AJ77^3/(1-AJ77)^2)))/(60*60*24)</f>
      </c>
      <c r="AL77" s="32">
        <f>AK77*S77</f>
      </c>
      <c r="AM77" s="31">
        <f>119.7875*AJ77*S77*O77</f>
      </c>
      <c r="AN77" s="37">
        <f>S77*(3*10^-6)</f>
      </c>
      <c r="AO77" s="38">
        <f>AM77*AN77*1000000</f>
      </c>
      <c r="AP77" s="34">
        <f>(AG77/U77)^0.5*(1-(U77/Z77))^0.5</f>
      </c>
      <c r="AQ77" s="39">
        <f>IF(AC77:AC214&lt;0.1,"POOR",IF(AC77:AC214&lt;=0.19,"WEAK",IF(AC77:AC214&lt;=0.69,"MODERATE",IF(AC77:AC214&gt;=0.698,"GOOD"))))</f>
      </c>
      <c r="AR77" s="31">
        <v>24.503</v>
      </c>
      <c r="AS77" s="40">
        <v>29.4036</v>
      </c>
      <c r="AT77" s="41">
        <v>0.727362813820811</v>
      </c>
      <c r="AU77" s="41">
        <v>2.29919706531761</v>
      </c>
      <c r="AV77" s="41">
        <v>22.9</v>
      </c>
      <c r="AW77" s="41">
        <v>0.31660777385159</v>
      </c>
      <c r="AX77" s="31">
        <v>29403.6</v>
      </c>
    </row>
    <row x14ac:dyDescent="0.25" r="78" customHeight="1" ht="17.25">
      <c r="A78" s="42">
        <v>77</v>
      </c>
      <c r="B78" s="83" t="s">
        <v>367</v>
      </c>
      <c r="C78" s="79">
        <v>34.01</v>
      </c>
      <c r="D78" s="80">
        <v>31.52</v>
      </c>
      <c r="E78" s="84">
        <v>300</v>
      </c>
      <c r="F78" s="82">
        <v>3</v>
      </c>
      <c r="G78" s="60" t="s">
        <v>57</v>
      </c>
      <c r="H78" s="60" t="s">
        <v>368</v>
      </c>
      <c r="I78" s="29">
        <v>330.3</v>
      </c>
      <c r="J78" s="31">
        <v>34.4</v>
      </c>
      <c r="K78" s="60" t="s">
        <v>369</v>
      </c>
      <c r="L78" s="60" t="s">
        <v>370</v>
      </c>
      <c r="M78" s="31">
        <v>34.4</v>
      </c>
      <c r="N78" s="31">
        <v>1.5</v>
      </c>
      <c r="O78" s="31">
        <v>14.8</v>
      </c>
      <c r="P78" s="33"/>
      <c r="Q78" s="31">
        <f>N78+O78</f>
      </c>
      <c r="R78" s="31">
        <f>N78+O78+P78</f>
      </c>
      <c r="S78" s="31">
        <f>O78+P78</f>
      </c>
      <c r="T78" s="31">
        <f>N78+O78</f>
      </c>
      <c r="U78" s="29">
        <f>M78</f>
      </c>
      <c r="V78" s="32">
        <f>G22(U78)</f>
      </c>
      <c r="W78" s="33"/>
      <c r="X78" s="33"/>
      <c r="Y78" s="33"/>
      <c r="Z78" s="31">
        <v>330.3</v>
      </c>
      <c r="AA78" s="31">
        <v>34.4</v>
      </c>
      <c r="AB78" s="31">
        <v>545.4</v>
      </c>
      <c r="AC78" s="34">
        <f>((N78/Z78)+(O78/AA78)+(P78/AB78))</f>
      </c>
      <c r="AD78" s="35">
        <f>((N78*Z78)+(O78*AA78)+(P78*AB78))</f>
      </c>
      <c r="AE78" s="31">
        <f>(AD78/SUM(N78:P78))</f>
      </c>
      <c r="AF78" s="31">
        <v>288.79</v>
      </c>
      <c r="AG78" s="31">
        <f>10^4/AF78</f>
      </c>
      <c r="AH78" s="32">
        <f>1.717*(1+(0.0011*AG78))^-1</f>
      </c>
      <c r="AI78" s="34">
        <f>1/AH78</f>
      </c>
      <c r="AJ78" s="34">
        <f>SQRT(AH78/2.8)</f>
      </c>
      <c r="AK78" s="36">
        <f>(((1000*10)/(0.0014)*(AJ78^2/180)*(AJ78^3/(1-AJ78)^2)))/(60*60*24)</f>
      </c>
      <c r="AL78" s="32">
        <f>AK78*S78</f>
      </c>
      <c r="AM78" s="31">
        <f>119.7875*AJ78*S78*O78</f>
      </c>
      <c r="AN78" s="37">
        <f>S78*(3*10^-6)</f>
      </c>
      <c r="AO78" s="38">
        <f>AM78*AN78*1000000</f>
      </c>
      <c r="AP78" s="34">
        <f>(AG78/U78)^0.5*(1-(U78/Z78))^0.5</f>
      </c>
      <c r="AQ78" s="39">
        <f>IF(AC78:AC215&lt;0.1,"POOR",IF(AC78:AC215&lt;=0.19,"WEAK",IF(AC78:AC215&lt;=0.69,"MODERATE",IF(AC78:AC215&gt;=0.698,"GOOD"))))</f>
      </c>
      <c r="AR78" s="31">
        <v>15.836</v>
      </c>
      <c r="AS78" s="40">
        <v>19.0032</v>
      </c>
      <c r="AT78" s="41">
        <v>0.949615728164757</v>
      </c>
      <c r="AU78" s="41">
        <v>2.29998062644021</v>
      </c>
      <c r="AV78" s="41">
        <v>14.8</v>
      </c>
      <c r="AW78" s="41">
        <v>0.10414774447472</v>
      </c>
      <c r="AX78" s="31">
        <v>19003.2</v>
      </c>
    </row>
    <row x14ac:dyDescent="0.25" r="79" customHeight="1" ht="17.25">
      <c r="A79" s="42">
        <v>78</v>
      </c>
      <c r="B79" s="83" t="s">
        <v>371</v>
      </c>
      <c r="C79" s="79">
        <v>34.99</v>
      </c>
      <c r="D79" s="80">
        <v>30.85</v>
      </c>
      <c r="E79" s="84">
        <v>284</v>
      </c>
      <c r="F79" s="82">
        <v>4</v>
      </c>
      <c r="G79" s="60" t="s">
        <v>232</v>
      </c>
      <c r="H79" s="60" t="s">
        <v>372</v>
      </c>
      <c r="I79" s="29">
        <v>357.3</v>
      </c>
      <c r="J79" s="31">
        <v>75.3</v>
      </c>
      <c r="K79" s="60" t="s">
        <v>373</v>
      </c>
      <c r="L79" s="60" t="s">
        <v>374</v>
      </c>
      <c r="M79" s="31">
        <v>75.3</v>
      </c>
      <c r="N79" s="31">
        <v>2.7</v>
      </c>
      <c r="O79" s="31">
        <v>8.5</v>
      </c>
      <c r="P79" s="31">
        <v>15.5</v>
      </c>
      <c r="Q79" s="31">
        <f>N79+O79</f>
      </c>
      <c r="R79" s="31">
        <f>N79+O79+P79</f>
      </c>
      <c r="S79" s="31">
        <f>O79+P79</f>
      </c>
      <c r="T79" s="31">
        <f>N79+O79</f>
      </c>
      <c r="U79" s="29">
        <f>M79</f>
      </c>
      <c r="V79" s="32">
        <f>G23(U79)</f>
      </c>
      <c r="W79" s="33"/>
      <c r="X79" s="33"/>
      <c r="Y79" s="33"/>
      <c r="Z79" s="31">
        <v>357.6</v>
      </c>
      <c r="AA79" s="31">
        <v>75.3</v>
      </c>
      <c r="AB79" s="31">
        <v>1829.3</v>
      </c>
      <c r="AC79" s="34">
        <f>((N79/Z79)+(O79/AA79)+(P79/AB79))</f>
      </c>
      <c r="AD79" s="35">
        <f>((N79*Z79)+(O79*AA79)+(P79*AB79))</f>
      </c>
      <c r="AE79" s="31">
        <f>(AD79/SUM(N79:P79))</f>
      </c>
      <c r="AF79" s="31">
        <v>287.36</v>
      </c>
      <c r="AG79" s="31">
        <f>10^4/AF79</f>
      </c>
      <c r="AH79" s="32">
        <f>1.717*(1+(0.0011*AG79))^-1</f>
      </c>
      <c r="AI79" s="34">
        <f>1/AH79</f>
      </c>
      <c r="AJ79" s="34">
        <f>SQRT(AH79/2.8)</f>
      </c>
      <c r="AK79" s="36">
        <f>(((1000*10)/(0.0014)*(AJ79^2/180)*(AJ79^3/(1-AJ79)^2)))/(60*60*24)</f>
      </c>
      <c r="AL79" s="32">
        <f>AK79*S79</f>
      </c>
      <c r="AM79" s="31">
        <f>119.7875*AJ79*S79*O79</f>
      </c>
      <c r="AN79" s="37">
        <f>S79*(3*10^-6)</f>
      </c>
      <c r="AO79" s="38">
        <f>AM79*AN79*1000000</f>
      </c>
      <c r="AP79" s="34">
        <f>(AG79/U79)^0.5*(1-(U79/Z79))^0.5</f>
      </c>
      <c r="AQ79" s="39">
        <f>IF(AC79:AC216&lt;0.1,"POOR",IF(AC79:AC216&lt;=0.19,"WEAK",IF(AC79:AC216&lt;=0.69,"MODERATE",IF(AC79:AC216&gt;=0.698,"GOOD"))))</f>
      </c>
      <c r="AR79" s="31">
        <v>25.68</v>
      </c>
      <c r="AS79" s="40">
        <v>30.816</v>
      </c>
      <c r="AT79" s="41">
        <v>0.604012655778179</v>
      </c>
      <c r="AU79" s="41">
        <v>2.2975377712509</v>
      </c>
      <c r="AV79" s="46">
        <v>24</v>
      </c>
      <c r="AW79" s="41">
        <v>0.210747271200672</v>
      </c>
      <c r="AX79" s="42">
        <v>30816</v>
      </c>
    </row>
    <row x14ac:dyDescent="0.25" r="80" customHeight="1" ht="17.25">
      <c r="A80" s="42">
        <v>79</v>
      </c>
      <c r="B80" s="83" t="s">
        <v>375</v>
      </c>
      <c r="C80" s="79">
        <v>32.83</v>
      </c>
      <c r="D80" s="80">
        <v>32.58</v>
      </c>
      <c r="E80" s="84">
        <v>319</v>
      </c>
      <c r="F80" s="82">
        <v>3</v>
      </c>
      <c r="G80" s="60" t="s">
        <v>57</v>
      </c>
      <c r="H80" s="60" t="s">
        <v>376</v>
      </c>
      <c r="I80" s="29">
        <v>877.7</v>
      </c>
      <c r="J80" s="42">
        <v>80</v>
      </c>
      <c r="K80" s="60" t="s">
        <v>377</v>
      </c>
      <c r="L80" s="60" t="s">
        <v>378</v>
      </c>
      <c r="M80" s="42">
        <v>80</v>
      </c>
      <c r="N80" s="31">
        <v>1.2</v>
      </c>
      <c r="O80" s="31">
        <v>21.4</v>
      </c>
      <c r="P80" s="33"/>
      <c r="Q80" s="31">
        <f>N80+O80</f>
      </c>
      <c r="R80" s="31">
        <f>N80+O80+P80</f>
      </c>
      <c r="S80" s="31">
        <f>O80+P80</f>
      </c>
      <c r="T80" s="31">
        <f>N80+O80</f>
      </c>
      <c r="U80" s="29">
        <f>M80</f>
      </c>
      <c r="V80" s="32">
        <f>G24(U80)</f>
      </c>
      <c r="W80" s="33"/>
      <c r="X80" s="33"/>
      <c r="Y80" s="33"/>
      <c r="Z80" s="31">
        <v>877.7</v>
      </c>
      <c r="AA80" s="42">
        <v>80</v>
      </c>
      <c r="AB80" s="31">
        <v>1230.8</v>
      </c>
      <c r="AC80" s="34">
        <f>((N80/Z80)+(O80/AA80)+(P80/AB80))</f>
      </c>
      <c r="AD80" s="35">
        <f>((N80*Z80)+(O80*AA80)+(P80*AB80))</f>
      </c>
      <c r="AE80" s="31">
        <f>(AD80/SUM(N80:P80))</f>
      </c>
      <c r="AF80" s="31">
        <v>192.29</v>
      </c>
      <c r="AG80" s="31">
        <f>10^4/AF80</f>
      </c>
      <c r="AH80" s="32">
        <f>1.717*(1+(0.0011*AG80))^-1</f>
      </c>
      <c r="AI80" s="34">
        <f>1/AH80</f>
      </c>
      <c r="AJ80" s="34">
        <f>SQRT(AH80/2.8)</f>
      </c>
      <c r="AK80" s="36">
        <f>(((1000*10)/(0.0014)*(AJ80^2/180)*(AJ80^3/(1-AJ80)^2)))/(60*60*24)</f>
      </c>
      <c r="AL80" s="32">
        <f>AK80*S80</f>
      </c>
      <c r="AM80" s="31">
        <f>119.7875*AJ80*S80*O80</f>
      </c>
      <c r="AN80" s="37">
        <f>S80*(3*10^-6)</f>
      </c>
      <c r="AO80" s="38">
        <f>AM80*AN80*1000000</f>
      </c>
      <c r="AP80" s="34">
        <f>(AG80/U80)^0.5*(1-(U80/Z80))^0.5</f>
      </c>
      <c r="AQ80" s="39">
        <f>IF(AC80:AC217&lt;0.1,"POOR",IF(AC80:AC217&lt;=0.19,"WEAK",IF(AC80:AC217&lt;=0.69,"MODERATE",IF(AC80:AC217&gt;=0.698,"GOOD"))))</f>
      </c>
      <c r="AR80" s="31">
        <v>22.898</v>
      </c>
      <c r="AS80" s="40">
        <v>27.4776</v>
      </c>
      <c r="AT80" s="41">
        <v>0.768640747318276</v>
      </c>
      <c r="AU80" s="41">
        <v>2.07063062620675</v>
      </c>
      <c r="AV80" s="41">
        <v>21.4</v>
      </c>
      <c r="AW80" s="41">
        <v>0.0911473168508602</v>
      </c>
      <c r="AX80" s="31">
        <v>27477.6</v>
      </c>
    </row>
    <row x14ac:dyDescent="0.25" r="81" customHeight="1" ht="17.25">
      <c r="A81" s="42">
        <v>80</v>
      </c>
      <c r="B81" s="83" t="s">
        <v>379</v>
      </c>
      <c r="C81" s="79">
        <v>32.12</v>
      </c>
      <c r="D81" s="80">
        <v>31.64</v>
      </c>
      <c r="E81" s="84">
        <v>289</v>
      </c>
      <c r="F81" s="82">
        <v>3</v>
      </c>
      <c r="G81" s="60" t="s">
        <v>57</v>
      </c>
      <c r="H81" s="60" t="s">
        <v>380</v>
      </c>
      <c r="I81" s="27">
        <v>224</v>
      </c>
      <c r="J81" s="31">
        <v>28.7</v>
      </c>
      <c r="K81" s="60" t="s">
        <v>381</v>
      </c>
      <c r="L81" s="60" t="s">
        <v>382</v>
      </c>
      <c r="M81" s="31">
        <v>28.7</v>
      </c>
      <c r="N81" s="31">
        <v>1.5</v>
      </c>
      <c r="O81" s="31">
        <v>17.5</v>
      </c>
      <c r="P81" s="33"/>
      <c r="Q81" s="31">
        <f>N81+O81</f>
      </c>
      <c r="R81" s="31">
        <f>N81+O81+P81</f>
      </c>
      <c r="S81" s="31">
        <f>O81+P81</f>
      </c>
      <c r="T81" s="31">
        <f>N81+O81</f>
      </c>
      <c r="U81" s="29">
        <f>M81</f>
      </c>
      <c r="V81" s="32">
        <f>G25(U81)</f>
      </c>
      <c r="W81" s="33"/>
      <c r="X81" s="33"/>
      <c r="Y81" s="33"/>
      <c r="Z81" s="42">
        <v>224</v>
      </c>
      <c r="AA81" s="31">
        <v>28.7</v>
      </c>
      <c r="AB81" s="31">
        <v>8692.8</v>
      </c>
      <c r="AC81" s="34">
        <f>((N81/Z81)+(O81/AA81)+(P81/AB81))</f>
      </c>
      <c r="AD81" s="35">
        <f>((N81*Z81)+(O81*AA81)+(P81*AB81))</f>
      </c>
      <c r="AE81" s="31">
        <f>(AD81/SUM(N81:P81))</f>
      </c>
      <c r="AF81" s="31">
        <v>291.36</v>
      </c>
      <c r="AG81" s="31">
        <f>10^4/AF81</f>
      </c>
      <c r="AH81" s="32">
        <f>1.717*(1+(0.0011*AG81))^-1</f>
      </c>
      <c r="AI81" s="34">
        <f>1/AH81</f>
      </c>
      <c r="AJ81" s="34">
        <f>SQRT(AH81/2.8)</f>
      </c>
      <c r="AK81" s="36">
        <f>(((1000*10)/(0.0014)*(AJ81^2/180)*(AJ81^3/(1-AJ81)^2)))/(60*60*24)</f>
      </c>
      <c r="AL81" s="32">
        <f>AK81*S81</f>
      </c>
      <c r="AM81" s="31">
        <f>119.7875*AJ81*S81*O81</f>
      </c>
      <c r="AN81" s="37">
        <f>S81*(3*10^-6)</f>
      </c>
      <c r="AO81" s="38">
        <f>AM81*AN81*1000000</f>
      </c>
      <c r="AP81" s="34">
        <f>(AG81/U81)^0.5*(1-(U81/Z81))^0.5</f>
      </c>
      <c r="AQ81" s="39">
        <f>IF(AC81:AC218&lt;0.1,"POOR",IF(AC81:AC218&lt;=0.19,"WEAK",IF(AC81:AC218&lt;=0.69,"MODERATE",IF(AC81:AC218&gt;=0.698,"GOOD"))))</f>
      </c>
      <c r="AR81" s="31">
        <v>18.725</v>
      </c>
      <c r="AS81" s="40">
        <v>22.47</v>
      </c>
      <c r="AT81" s="41">
        <v>1.02110687411949</v>
      </c>
      <c r="AU81" s="41">
        <v>2.30431949733972</v>
      </c>
      <c r="AV81" s="41">
        <v>17.5</v>
      </c>
      <c r="AW81" s="41">
        <v>0.128125</v>
      </c>
      <c r="AX81" s="42">
        <v>22470</v>
      </c>
    </row>
    <row x14ac:dyDescent="0.25" r="82" customHeight="1" ht="17.25">
      <c r="A82" s="42">
        <v>81</v>
      </c>
      <c r="B82" s="85" t="s">
        <v>383</v>
      </c>
      <c r="C82" s="79">
        <v>34.8</v>
      </c>
      <c r="D82" s="80">
        <v>32.38</v>
      </c>
      <c r="E82" s="90">
        <v>302</v>
      </c>
      <c r="F82" s="82">
        <v>3</v>
      </c>
      <c r="G82" s="60" t="s">
        <v>57</v>
      </c>
      <c r="H82" s="60" t="s">
        <v>384</v>
      </c>
      <c r="I82" s="29">
        <v>4497.1</v>
      </c>
      <c r="J82" s="31">
        <v>65.9</v>
      </c>
      <c r="K82" s="60" t="s">
        <v>385</v>
      </c>
      <c r="L82" s="60" t="s">
        <v>386</v>
      </c>
      <c r="M82" s="31">
        <v>65.9</v>
      </c>
      <c r="N82" s="31">
        <v>1.6</v>
      </c>
      <c r="O82" s="31">
        <v>14.7</v>
      </c>
      <c r="P82" s="33"/>
      <c r="Q82" s="31">
        <f>N82+O82</f>
      </c>
      <c r="R82" s="31">
        <f>N82+O82+P82</f>
      </c>
      <c r="S82" s="31">
        <f>O82+P82</f>
      </c>
      <c r="T82" s="31">
        <f>N82+O82</f>
      </c>
      <c r="U82" s="29">
        <f>M82</f>
      </c>
      <c r="V82" s="32">
        <f>G26(U82)</f>
      </c>
      <c r="W82" s="33"/>
      <c r="X82" s="33"/>
      <c r="Y82" s="33"/>
      <c r="Z82" s="31">
        <v>497.1</v>
      </c>
      <c r="AA82" s="31">
        <v>65.9</v>
      </c>
      <c r="AB82" s="31">
        <v>3657.8</v>
      </c>
      <c r="AC82" s="34">
        <f>((N82/Z82)+(O82/AA82)+(P82/AB82))</f>
      </c>
      <c r="AD82" s="35">
        <f>((N82*Z82)+(O82*AA82)+(P82*AB82))</f>
      </c>
      <c r="AE82" s="31">
        <f>(AD82/SUM(N82:P82))</f>
      </c>
      <c r="AF82" s="31">
        <v>200.21</v>
      </c>
      <c r="AG82" s="31">
        <f>10^4/AF82</f>
      </c>
      <c r="AH82" s="32">
        <f>1.717*(1+(0.0011*AG82))^-1</f>
      </c>
      <c r="AI82" s="34">
        <f>1/AH82</f>
      </c>
      <c r="AJ82" s="34">
        <f>SQRT(AH82/2.8)</f>
      </c>
      <c r="AK82" s="36">
        <f>(((1000*10)/(0.0014)*(AJ82^2/180)*(AJ82^3/(1-AJ82)^2)))/(60*60*24)</f>
      </c>
      <c r="AL82" s="32">
        <f>AK82*S82</f>
      </c>
      <c r="AM82" s="31">
        <f>119.7875*AJ82*S82*O82</f>
      </c>
      <c r="AN82" s="37">
        <f>S82*(3*10^-6)</f>
      </c>
      <c r="AO82" s="38">
        <f>AM82*AN82*1000000</f>
      </c>
      <c r="AP82" s="34">
        <f>(AG82/U82)^0.5*(1-(U82/Z82))^0.5</f>
      </c>
      <c r="AQ82" s="39">
        <f>IF(AC82:AC219&lt;0.1,"POOR",IF(AC82:AC219&lt;=0.19,"WEAK",IF(AC82:AC219&lt;=0.69,"MODERATE",IF(AC82:AC219&gt;=0.698,"GOOD"))))</f>
      </c>
      <c r="AR82" s="31">
        <v>15.729</v>
      </c>
      <c r="AS82" s="40">
        <v>18.8748</v>
      </c>
      <c r="AT82" s="41">
        <v>0.810833912454402</v>
      </c>
      <c r="AU82" s="41">
        <v>2.09608443416367</v>
      </c>
      <c r="AV82" s="41">
        <v>14.7</v>
      </c>
      <c r="AW82" s="41">
        <v>0.014653888061195</v>
      </c>
      <c r="AX82" s="31">
        <v>18874.8</v>
      </c>
    </row>
    <row x14ac:dyDescent="0.25" r="83" customHeight="1" ht="17.25">
      <c r="A83" s="42">
        <v>82</v>
      </c>
      <c r="B83" s="85" t="s">
        <v>387</v>
      </c>
      <c r="C83" s="79">
        <v>35.17</v>
      </c>
      <c r="D83" s="80">
        <v>30.25</v>
      </c>
      <c r="E83" s="90">
        <v>320</v>
      </c>
      <c r="F83" s="82">
        <v>3</v>
      </c>
      <c r="G83" s="60" t="s">
        <v>57</v>
      </c>
      <c r="H83" s="60" t="s">
        <v>388</v>
      </c>
      <c r="I83" s="29">
        <v>790.2</v>
      </c>
      <c r="J83" s="31">
        <v>267.8</v>
      </c>
      <c r="K83" s="60" t="s">
        <v>389</v>
      </c>
      <c r="L83" s="60" t="s">
        <v>390</v>
      </c>
      <c r="M83" s="31">
        <v>267.8</v>
      </c>
      <c r="N83" s="31">
        <v>11.1</v>
      </c>
      <c r="O83" s="31">
        <v>9.1</v>
      </c>
      <c r="P83" s="33"/>
      <c r="Q83" s="31">
        <f>N83+O83</f>
      </c>
      <c r="R83" s="31">
        <f>N83+O83+P83</f>
      </c>
      <c r="S83" s="31">
        <f>O83+P83</f>
      </c>
      <c r="T83" s="31">
        <f>N83+O83</f>
      </c>
      <c r="U83" s="29">
        <f>M83</f>
      </c>
      <c r="V83" s="32">
        <f>G27(U83)</f>
      </c>
      <c r="W83" s="33"/>
      <c r="X83" s="33"/>
      <c r="Y83" s="33"/>
      <c r="Z83" s="31">
        <v>790.2</v>
      </c>
      <c r="AA83" s="31">
        <v>267.8</v>
      </c>
      <c r="AB83" s="31">
        <v>377.2</v>
      </c>
      <c r="AC83" s="34">
        <f>((N83/Z83)+(O83/AA83)+(P83/AB83))</f>
      </c>
      <c r="AD83" s="35">
        <f>((N83*Z83)+(O83*AA83)+(P83*AB83))</f>
      </c>
      <c r="AE83" s="31">
        <f>(AD83/SUM(N83:P83))</f>
      </c>
      <c r="AF83" s="31">
        <v>85.36</v>
      </c>
      <c r="AG83" s="31">
        <f>10^4/AF83</f>
      </c>
      <c r="AH83" s="32">
        <f>1.717*(1+(0.0011*AG83))^-1</f>
      </c>
      <c r="AI83" s="34">
        <f>1/AH83</f>
      </c>
      <c r="AJ83" s="34">
        <f>SQRT(AH83/2.8)</f>
      </c>
      <c r="AK83" s="36">
        <f>(((1000*10)/(0.0014)*(AJ83^2/180)*(AJ83^3/(1-AJ83)^2)))/(60*60*24)</f>
      </c>
      <c r="AL83" s="32">
        <f>AK83*S83</f>
      </c>
      <c r="AM83" s="31">
        <f>119.7875*AJ83*S83*O83</f>
      </c>
      <c r="AN83" s="37">
        <f>S83*(3*10^-6)</f>
      </c>
      <c r="AO83" s="38">
        <f>AM83*AN83*1000000</f>
      </c>
      <c r="AP83" s="34">
        <f>(AG83/U83)^0.5*(1-(U83/Z83))^0.5</f>
      </c>
      <c r="AQ83" s="39">
        <f>IF(AC83:AC220&lt;0.1,"POOR",IF(AC83:AC220&lt;=0.19,"WEAK",IF(AC83:AC220&lt;=0.69,"MODERATE",IF(AC83:AC220&gt;=0.698,"GOOD"))))</f>
      </c>
      <c r="AR83" s="31">
        <v>9.737</v>
      </c>
      <c r="AS83" s="40">
        <v>11.6844</v>
      </c>
      <c r="AT83" s="41">
        <v>0.537774966531868</v>
      </c>
      <c r="AU83" s="41">
        <v>1.44443077548853</v>
      </c>
      <c r="AV83" s="41">
        <v>9.1</v>
      </c>
      <c r="AW83" s="41">
        <v>0.338901543912933</v>
      </c>
      <c r="AX83" s="31">
        <v>11684.4</v>
      </c>
    </row>
    <row x14ac:dyDescent="0.25" r="84" customHeight="1" ht="17.25">
      <c r="A84" s="42">
        <v>83</v>
      </c>
      <c r="B84" s="83" t="s">
        <v>391</v>
      </c>
      <c r="C84" s="79">
        <v>33.54</v>
      </c>
      <c r="D84" s="80">
        <v>32.54</v>
      </c>
      <c r="E84" s="84">
        <v>308</v>
      </c>
      <c r="F84" s="82">
        <v>4</v>
      </c>
      <c r="G84" s="60" t="s">
        <v>144</v>
      </c>
      <c r="H84" s="60" t="s">
        <v>392</v>
      </c>
      <c r="I84" s="29">
        <v>106.9</v>
      </c>
      <c r="J84" s="31">
        <v>39.8</v>
      </c>
      <c r="K84" s="60" t="s">
        <v>393</v>
      </c>
      <c r="L84" s="60" t="s">
        <v>394</v>
      </c>
      <c r="M84" s="31">
        <v>39.8</v>
      </c>
      <c r="N84" s="31">
        <v>1.1</v>
      </c>
      <c r="O84" s="31">
        <v>8.6</v>
      </c>
      <c r="P84" s="31">
        <v>23.7</v>
      </c>
      <c r="Q84" s="31">
        <f>N84+O84</f>
      </c>
      <c r="R84" s="31">
        <f>N84+O84+P84</f>
      </c>
      <c r="S84" s="31">
        <f>O84+P84</f>
      </c>
      <c r="T84" s="31">
        <f>N84+O84</f>
      </c>
      <c r="U84" s="29">
        <f>M84</f>
      </c>
      <c r="V84" s="32">
        <f>G28(U84)</f>
      </c>
      <c r="W84" s="31">
        <v>33.4</v>
      </c>
      <c r="X84" s="31">
        <v>296.5</v>
      </c>
      <c r="Y84" s="33"/>
      <c r="Z84" s="31">
        <v>105.9</v>
      </c>
      <c r="AA84" s="31">
        <v>39.8</v>
      </c>
      <c r="AB84" s="31">
        <v>867.5</v>
      </c>
      <c r="AC84" s="34">
        <f>((N84/Z84)+(O84/AA84)+(P84/AB84))</f>
      </c>
      <c r="AD84" s="35">
        <f>((N84*Z84)+(O84*AA84)+(P84*AB84))</f>
      </c>
      <c r="AE84" s="31">
        <f>(AD84/SUM(N84:P84))</f>
      </c>
      <c r="AF84" s="31">
        <v>197.12</v>
      </c>
      <c r="AG84" s="31">
        <f>10^4/AF84</f>
      </c>
      <c r="AH84" s="32">
        <f>1.717*(1+(0.0011*AG84))^-1</f>
      </c>
      <c r="AI84" s="34">
        <f>1/AH84</f>
      </c>
      <c r="AJ84" s="34">
        <f>SQRT(AH84/2.8)</f>
      </c>
      <c r="AK84" s="36">
        <f>(((1000*10)/(0.0014)*(AJ84^2/180)*(AJ84^3/(1-AJ84)^2)))/(60*60*24)</f>
      </c>
      <c r="AL84" s="32">
        <f>AK84*S84</f>
      </c>
      <c r="AM84" s="31">
        <f>119.7875*AJ84*S84*O84</f>
      </c>
      <c r="AN84" s="37">
        <f>S84*(3*10^-6)</f>
      </c>
      <c r="AO84" s="38">
        <f>AM84*AN84*1000000</f>
      </c>
      <c r="AP84" s="34">
        <f>(AG84/U84)^0.5*(1-(U84/Z84))^0.5</f>
      </c>
      <c r="AQ84" s="39">
        <f>IF(AC84:AC221&lt;0.1,"POOR",IF(AC84:AC221&lt;=0.19,"WEAK",IF(AC84:AC221&lt;=0.69,"MODERATE",IF(AC84:AC221&gt;=0.698,"GOOD"))))</f>
      </c>
      <c r="AR84" s="31">
        <v>34.561</v>
      </c>
      <c r="AS84" s="40">
        <v>41.4732</v>
      </c>
      <c r="AT84" s="41">
        <v>0.891961005464611</v>
      </c>
      <c r="AU84" s="41">
        <v>2.08634621256472</v>
      </c>
      <c r="AV84" s="41">
        <v>32.3</v>
      </c>
      <c r="AW84" s="41">
        <v>0.372310570626754</v>
      </c>
      <c r="AX84" s="31">
        <v>41473.2</v>
      </c>
    </row>
    <row x14ac:dyDescent="0.25" r="85" customHeight="1" ht="17.25">
      <c r="A85" s="42">
        <v>84</v>
      </c>
      <c r="B85" s="28" t="s">
        <v>395</v>
      </c>
      <c r="C85" s="24">
        <v>34.75</v>
      </c>
      <c r="D85" s="25">
        <v>30.5</v>
      </c>
      <c r="E85" s="26">
        <v>307</v>
      </c>
      <c r="F85" s="103">
        <v>3</v>
      </c>
      <c r="G85" s="104" t="s">
        <v>57</v>
      </c>
      <c r="H85" s="60" t="s">
        <v>396</v>
      </c>
      <c r="I85" s="29">
        <v>198.3</v>
      </c>
      <c r="J85" s="31">
        <v>78.5</v>
      </c>
      <c r="K85" s="60" t="s">
        <v>397</v>
      </c>
      <c r="L85" s="60" t="s">
        <v>398</v>
      </c>
      <c r="M85" s="31">
        <v>78.5</v>
      </c>
      <c r="N85" s="31">
        <v>0.9</v>
      </c>
      <c r="O85" s="31">
        <v>26.2</v>
      </c>
      <c r="P85" s="33"/>
      <c r="Q85" s="31">
        <f>N85+O85</f>
      </c>
      <c r="R85" s="31">
        <f>N85+O85+P85</f>
      </c>
      <c r="S85" s="31">
        <f>O85+P85</f>
      </c>
      <c r="T85" s="31">
        <f>N85+O85</f>
      </c>
      <c r="U85" s="29">
        <f>M85</f>
      </c>
      <c r="V85" s="32">
        <f>G29(U85)</f>
      </c>
      <c r="W85" s="33"/>
      <c r="X85" s="33"/>
      <c r="Y85" s="33"/>
      <c r="Z85" s="31">
        <v>198.3</v>
      </c>
      <c r="AA85" s="31">
        <v>78.5</v>
      </c>
      <c r="AB85" s="31">
        <v>2122.3</v>
      </c>
      <c r="AC85" s="34">
        <f>((N85/Z85)+(O85/AA85)+(P85/AB85))</f>
      </c>
      <c r="AD85" s="35">
        <f>((N85*Z85)+(O85*AA85)+(P85*AB85))</f>
      </c>
      <c r="AE85" s="31">
        <f>(AD85/SUM(N85:P85))</f>
      </c>
      <c r="AF85" s="31">
        <v>287.36</v>
      </c>
      <c r="AG85" s="31">
        <f>10^4/AF85</f>
      </c>
      <c r="AH85" s="32">
        <f>1.717*(1+(0.0011*AG85))^-1</f>
      </c>
      <c r="AI85" s="34">
        <f>1/AH85</f>
      </c>
      <c r="AJ85" s="34">
        <f>SQRT(AH85/2.8)</f>
      </c>
      <c r="AK85" s="36">
        <f>(((1000*10)/(0.0014)*(AJ85^2/180)*(AJ85^3/(1-AJ85)^2)))/(60*60*24)</f>
      </c>
      <c r="AL85" s="32">
        <f>AK85*S85</f>
      </c>
      <c r="AM85" s="31">
        <f>119.7875*AJ85*S85*O85</f>
      </c>
      <c r="AN85" s="37">
        <f>S85*(3*10^-6)</f>
      </c>
      <c r="AO85" s="38">
        <f>AM85*AN85*1000000</f>
      </c>
      <c r="AP85" s="34">
        <f>(AG85/U85)^0.5*(1-(U85/Z85))^0.5</f>
      </c>
      <c r="AQ85" s="39">
        <f>IF(AC85:AC222&lt;0.1,"POOR",IF(AC85:AC222&lt;=0.19,"WEAK",IF(AC85:AC222&lt;=0.69,"MODERATE",IF(AC85:AC222&gt;=0.698,"GOOD"))))</f>
      </c>
      <c r="AR85" s="31">
        <v>28.034</v>
      </c>
      <c r="AS85" s="40">
        <v>33.6408</v>
      </c>
      <c r="AT85" s="41">
        <v>0.517510381132079</v>
      </c>
      <c r="AU85" s="41">
        <v>2.2975377712509</v>
      </c>
      <c r="AV85" s="41">
        <v>26.2</v>
      </c>
      <c r="AW85" s="41">
        <v>0.395864851235502</v>
      </c>
      <c r="AX85" s="31">
        <v>33640.8</v>
      </c>
    </row>
    <row x14ac:dyDescent="0.25" r="86" customHeight="1" ht="17.25">
      <c r="A86" s="42">
        <v>85</v>
      </c>
      <c r="B86" s="95" t="s">
        <v>399</v>
      </c>
      <c r="C86" s="79">
        <v>33.92</v>
      </c>
      <c r="D86" s="80">
        <v>32.25</v>
      </c>
      <c r="E86" s="96">
        <v>299</v>
      </c>
      <c r="F86" s="97">
        <v>3</v>
      </c>
      <c r="G86" s="60" t="s">
        <v>57</v>
      </c>
      <c r="H86" s="60" t="s">
        <v>400</v>
      </c>
      <c r="I86" s="29">
        <v>1057.2</v>
      </c>
      <c r="J86" s="31">
        <v>27.8</v>
      </c>
      <c r="K86" s="60" t="s">
        <v>401</v>
      </c>
      <c r="L86" s="60" t="s">
        <v>402</v>
      </c>
      <c r="M86" s="31">
        <v>27.8</v>
      </c>
      <c r="N86" s="31">
        <v>0.9</v>
      </c>
      <c r="O86" s="31">
        <v>24.2</v>
      </c>
      <c r="P86" s="33"/>
      <c r="Q86" s="31">
        <f>N86+O86</f>
      </c>
      <c r="R86" s="31">
        <f>N86+O86+P86</f>
      </c>
      <c r="S86" s="31">
        <f>O86+P86</f>
      </c>
      <c r="T86" s="31">
        <f>N86+O86</f>
      </c>
      <c r="U86" s="29">
        <f>M86</f>
      </c>
      <c r="V86" s="32">
        <f>G30(U86)</f>
      </c>
      <c r="W86" s="33"/>
      <c r="X86" s="33"/>
      <c r="Y86" s="33"/>
      <c r="Z86" s="31">
        <v>1057.7</v>
      </c>
      <c r="AA86" s="31">
        <v>37.8</v>
      </c>
      <c r="AB86" s="31">
        <v>3877.5</v>
      </c>
      <c r="AC86" s="34">
        <f>((N86/Z86)+(O86/AA86)+(P86/AB86))</f>
      </c>
      <c r="AD86" s="35">
        <f>((N86*Z86)+(O86*AA86)+(P86*AB86))</f>
      </c>
      <c r="AE86" s="31">
        <f>(AD86/SUM(N86:P86))</f>
      </c>
      <c r="AF86" s="31">
        <v>386.32</v>
      </c>
      <c r="AG86" s="31">
        <f>10^4/AF86</f>
      </c>
      <c r="AH86" s="32">
        <f>1.717*(1+(0.0011*AG86))^-1</f>
      </c>
      <c r="AI86" s="34">
        <f>1/AH86</f>
      </c>
      <c r="AJ86" s="93">
        <f>SQRT(AH86/2.8)</f>
      </c>
      <c r="AK86" s="36">
        <f>(((1000*10)/(0.0014)*(AJ86^2/180)*(AJ86^3/(1-AJ86)^2)))/(60*60*24)</f>
      </c>
      <c r="AL86" s="32">
        <f>AK86*S86</f>
      </c>
      <c r="AM86" s="31">
        <f>119.7875*AJ86*S86*O86</f>
      </c>
      <c r="AN86" s="37">
        <f>S86*(3*10^-6)</f>
      </c>
      <c r="AO86" s="38">
        <f>AM86*AN86*1000000</f>
      </c>
      <c r="AP86" s="34">
        <f>(AG86/U86)^0.5*(1-(U86/Z86))^0.5</f>
      </c>
      <c r="AQ86" s="39">
        <f>IF(AC86:AC223&lt;0.1,"POOR",IF(AC86:AC223&lt;=0.19,"WEAK",IF(AC86:AC223&lt;=0.69,"MODERATE",IF(AC86:AC223&gt;=0.698,"GOOD"))))</f>
      </c>
      <c r="AR86" s="31">
        <v>25.894</v>
      </c>
      <c r="AS86" s="40">
        <v>31.0728</v>
      </c>
      <c r="AT86" s="41">
        <v>0.952182691520622</v>
      </c>
      <c r="AU86" s="41">
        <v>2.4287809979861</v>
      </c>
      <c r="AV86" s="41">
        <v>24.2</v>
      </c>
      <c r="AW86" s="41">
        <v>0.0262958758986001</v>
      </c>
      <c r="AX86" s="31">
        <v>31072.8</v>
      </c>
    </row>
    <row x14ac:dyDescent="0.25" r="87" customHeight="1" ht="17.25">
      <c r="A87" s="42">
        <v>86</v>
      </c>
      <c r="B87" s="95" t="s">
        <v>403</v>
      </c>
      <c r="C87" s="79">
        <v>35.08</v>
      </c>
      <c r="D87" s="80">
        <v>30.73</v>
      </c>
      <c r="E87" s="96">
        <v>284</v>
      </c>
      <c r="F87" s="97">
        <v>3</v>
      </c>
      <c r="G87" s="60" t="s">
        <v>57</v>
      </c>
      <c r="H87" s="60" t="s">
        <v>404</v>
      </c>
      <c r="I87" s="29">
        <v>125.6</v>
      </c>
      <c r="J87" s="31">
        <v>18.8</v>
      </c>
      <c r="K87" s="60" t="s">
        <v>405</v>
      </c>
      <c r="L87" s="60" t="s">
        <v>406</v>
      </c>
      <c r="M87" s="31">
        <v>18.8</v>
      </c>
      <c r="N87" s="31">
        <v>1.6</v>
      </c>
      <c r="O87" s="42">
        <v>23</v>
      </c>
      <c r="P87" s="33"/>
      <c r="Q87" s="31">
        <f>N87+O87</f>
      </c>
      <c r="R87" s="31">
        <f>N87+O87+P87</f>
      </c>
      <c r="S87" s="31">
        <f>O87+P87</f>
      </c>
      <c r="T87" s="31">
        <f>N87+O87</f>
      </c>
      <c r="U87" s="29">
        <f>M87</f>
      </c>
      <c r="V87" s="32">
        <f>G31(U87)</f>
      </c>
      <c r="W87" s="33"/>
      <c r="X87" s="33"/>
      <c r="Y87" s="33"/>
      <c r="Z87" s="31">
        <v>125.6</v>
      </c>
      <c r="AA87" s="31">
        <v>38.8</v>
      </c>
      <c r="AB87" s="31">
        <v>397.7</v>
      </c>
      <c r="AC87" s="34">
        <f>((N87/Z87)+(O87/AA87)+(P87/AB87))</f>
      </c>
      <c r="AD87" s="35">
        <f>((N87*Z87)+(O87*AA87)+(P87*AB87))</f>
      </c>
      <c r="AE87" s="31">
        <f>(AD87/SUM(N87:P87))</f>
      </c>
      <c r="AF87" s="31">
        <v>359.36</v>
      </c>
      <c r="AG87" s="31">
        <f>10^4/AF87</f>
      </c>
      <c r="AH87" s="32">
        <f>1.717*(1+(0.0011*AG87))^-1</f>
      </c>
      <c r="AI87" s="34">
        <f>1/AH87</f>
      </c>
      <c r="AJ87" s="34">
        <f>SQRT(AH87/2.8)</f>
      </c>
      <c r="AK87" s="36">
        <f>(((1000*10)/(0.0014)*(AJ87^2/180)*(AJ87^3/(1-AJ87)^2)))/(60*60*24)</f>
      </c>
      <c r="AL87" s="32">
        <f>AK87*S87</f>
      </c>
      <c r="AM87" s="31">
        <f>119.7875*AJ87*S87*O87</f>
      </c>
      <c r="AN87" s="37">
        <f>S87*(3*10^-6)</f>
      </c>
      <c r="AO87" s="38">
        <f>AM87*AN87*1000000</f>
      </c>
      <c r="AP87" s="34">
        <f>(AG87/U87)^0.5*(1-(U87/Z87))^0.5</f>
      </c>
      <c r="AQ87" s="39">
        <f>IF(AC87:AC224&lt;0.1,"POOR",IF(AC87:AC224&lt;=0.19,"WEAK",IF(AC87:AC224&lt;=0.69,"MODERATE",IF(AC87:AC224&gt;=0.698,"GOOD"))))</f>
      </c>
      <c r="AR87" s="31">
        <v>24.61</v>
      </c>
      <c r="AS87" s="40">
        <v>29.532</v>
      </c>
      <c r="AT87" s="41">
        <v>1.12188157291277</v>
      </c>
      <c r="AU87" s="41">
        <v>2.3993221655486</v>
      </c>
      <c r="AV87" s="46">
        <v>23</v>
      </c>
      <c r="AW87" s="41">
        <v>0.14968152866242</v>
      </c>
      <c r="AX87" s="42">
        <v>29532</v>
      </c>
    </row>
    <row x14ac:dyDescent="0.25" r="88" customHeight="1" ht="17.25">
      <c r="A88" s="22" t="s">
        <v>407</v>
      </c>
      <c r="B88" s="28" t="s">
        <v>408</v>
      </c>
      <c r="C88" s="24">
        <v>35.93</v>
      </c>
      <c r="D88" s="25">
        <v>30.06</v>
      </c>
      <c r="E88" s="26">
        <v>471</v>
      </c>
      <c r="F88" s="103">
        <v>4</v>
      </c>
      <c r="G88" s="28" t="s">
        <v>144</v>
      </c>
      <c r="H88" s="60" t="s">
        <v>409</v>
      </c>
      <c r="I88" s="29">
        <v>98.3</v>
      </c>
      <c r="J88" s="31">
        <v>24.7</v>
      </c>
      <c r="K88" s="60" t="s">
        <v>410</v>
      </c>
      <c r="L88" s="60" t="s">
        <v>411</v>
      </c>
      <c r="M88" s="31">
        <v>24.7</v>
      </c>
      <c r="N88" s="31">
        <v>1.4</v>
      </c>
      <c r="O88" s="42">
        <v>3</v>
      </c>
      <c r="P88" s="31">
        <v>31.7</v>
      </c>
      <c r="Q88" s="31">
        <f>N88+O88</f>
      </c>
      <c r="R88" s="31">
        <f>N88+O88+P88</f>
      </c>
      <c r="S88" s="31">
        <f>O88+P88</f>
      </c>
      <c r="T88" s="31">
        <f>N88+O88</f>
      </c>
      <c r="U88" s="29">
        <f>M88</f>
      </c>
      <c r="V88" s="32">
        <f>G32(U88)</f>
      </c>
      <c r="W88" s="33"/>
      <c r="X88" s="33"/>
      <c r="Y88" s="33"/>
      <c r="Z88" s="31">
        <v>98.3</v>
      </c>
      <c r="AA88" s="31">
        <v>24.7</v>
      </c>
      <c r="AB88" s="31">
        <v>20.7</v>
      </c>
      <c r="AC88" s="93">
        <f>((N88/Z88)+(O88/AA88)+(P88/AB88))</f>
      </c>
      <c r="AD88" s="35">
        <f>((N88*Z88)+(O88*AA88)+(P88*AB88))</f>
      </c>
      <c r="AE88" s="31">
        <f>(AD88/SUM(N88:P88))</f>
      </c>
      <c r="AF88" s="42">
        <v>78</v>
      </c>
      <c r="AG88" s="31">
        <f>10^4/AF88</f>
      </c>
      <c r="AH88" s="32">
        <f>1.717*(1+(0.0011*AG88))^-1</f>
      </c>
      <c r="AI88" s="34">
        <f>1/AH88</f>
      </c>
      <c r="AJ88" s="34">
        <f>SQRT(AH88/2.8)</f>
      </c>
      <c r="AK88" s="36">
        <f>(((1000*10)/(0.0014)*(AJ88^2/180)*(AJ88^3/(1-AJ88)^2)))/(60*60*24)</f>
      </c>
      <c r="AL88" s="32">
        <f>AK88*S88</f>
      </c>
      <c r="AM88" s="31">
        <f>119.7875*AJ88*S88*O88</f>
      </c>
      <c r="AN88" s="37">
        <f>S88*(3*10^-6)</f>
      </c>
      <c r="AO88" s="38">
        <f>AM88*AN88*1000000</f>
      </c>
      <c r="AP88" s="34">
        <f>(AG88/U88)^0.5*(1-(U88/Z88))^0.5</f>
      </c>
      <c r="AQ88" s="39">
        <f>IF(AC88:AC225&lt;0.1,"POOR",IF(AC88:AC225&lt;=0.19,"WEAK",IF(AC88:AC225&lt;=0.69,"MODERATE",IF(AC88:AC225&gt;=0.698,"GOOD"))))</f>
      </c>
      <c r="AR88" s="31">
        <v>37.129</v>
      </c>
      <c r="AS88" s="40">
        <v>44.5548</v>
      </c>
      <c r="AT88" s="41">
        <v>1.97136195208691</v>
      </c>
      <c r="AU88" s="41">
        <v>1.36506838376811</v>
      </c>
      <c r="AV88" s="41">
        <v>34.7</v>
      </c>
      <c r="AW88" s="41">
        <v>0.251271617497457</v>
      </c>
      <c r="AX88" s="31">
        <v>44554.8</v>
      </c>
    </row>
    <row x14ac:dyDescent="0.25" r="89" customHeight="1" ht="17.25">
      <c r="A89" s="42">
        <v>88</v>
      </c>
      <c r="B89" s="52" t="s">
        <v>412</v>
      </c>
      <c r="C89" s="24">
        <v>35.72</v>
      </c>
      <c r="D89" s="25">
        <v>30.25</v>
      </c>
      <c r="E89" s="53">
        <v>337</v>
      </c>
      <c r="F89" s="105">
        <v>4</v>
      </c>
      <c r="G89" s="50" t="s">
        <v>52</v>
      </c>
      <c r="H89" s="60" t="s">
        <v>413</v>
      </c>
      <c r="I89" s="29">
        <v>98.1</v>
      </c>
      <c r="J89" s="31">
        <v>12.8</v>
      </c>
      <c r="K89" s="60" t="s">
        <v>414</v>
      </c>
      <c r="L89" s="60" t="s">
        <v>415</v>
      </c>
      <c r="M89" s="31">
        <v>12.8</v>
      </c>
      <c r="N89" s="31">
        <v>0.3</v>
      </c>
      <c r="O89" s="42">
        <v>28</v>
      </c>
      <c r="P89" s="31">
        <v>5.8</v>
      </c>
      <c r="Q89" s="31">
        <f>N89+O89</f>
      </c>
      <c r="R89" s="31">
        <f>N89+O89+P89</f>
      </c>
      <c r="S89" s="31">
        <f>O89+P89</f>
      </c>
      <c r="T89" s="31">
        <f>N89+O89</f>
      </c>
      <c r="U89" s="29">
        <f>M89</f>
      </c>
      <c r="V89" s="32">
        <f>G33(U89)</f>
      </c>
      <c r="W89" s="33"/>
      <c r="X89" s="33"/>
      <c r="Y89" s="33"/>
      <c r="Z89" s="31">
        <v>98.1</v>
      </c>
      <c r="AA89" s="31">
        <v>1613.9</v>
      </c>
      <c r="AB89" s="31">
        <v>12.8</v>
      </c>
      <c r="AC89" s="34">
        <f>((N89/Z89)+(O89/AA89)+(P89/AB89))</f>
      </c>
      <c r="AD89" s="35">
        <f>((N89*Z89)+(O89*AA89)+(P89*AB89))</f>
      </c>
      <c r="AE89" s="31">
        <f>(AD89/SUM(N89:P89))</f>
      </c>
      <c r="AF89" s="42">
        <v>172</v>
      </c>
      <c r="AG89" s="31">
        <f>10^4/AF89</f>
      </c>
      <c r="AH89" s="32">
        <f>1.717*(1+(0.0011*AG89))^-1</f>
      </c>
      <c r="AI89" s="34">
        <f>1/AH89</f>
      </c>
      <c r="AJ89" s="34">
        <f>SQRT(AH89/2.8)</f>
      </c>
      <c r="AK89" s="36">
        <f>(((1000*10)/(0.0014)*(AJ89^2/180)*(AJ89^3/(1-AJ89)^2)))/(60*60*24)</f>
      </c>
      <c r="AL89" s="32">
        <f>AK89*S89</f>
      </c>
      <c r="AM89" s="31">
        <f>119.7875*AJ89*S89*O89</f>
      </c>
      <c r="AN89" s="37">
        <f>S89*(3*10^-6)</f>
      </c>
      <c r="AO89" s="38">
        <f>AM89*AN89*1000000</f>
      </c>
      <c r="AP89" s="34">
        <f>(AG89/U89)^0.5*(1-(U89/Z89))^0.5</f>
      </c>
      <c r="AQ89" s="39">
        <f>IF(AC89:AC226&lt;0.1,"POOR",IF(AC89:AC226&lt;=0.19,"WEAK",IF(AC89:AC226&lt;=0.69,"MODERATE",IF(AC89:AC226&gt;=0.698,"GOOD"))))</f>
      </c>
      <c r="AR89" s="31">
        <v>36.166</v>
      </c>
      <c r="AS89" s="40">
        <v>43.3992</v>
      </c>
      <c r="AT89" s="41">
        <v>1.98733372979438</v>
      </c>
      <c r="AU89" s="41">
        <v>1.99721580153879</v>
      </c>
      <c r="AV89" s="41">
        <v>33.8</v>
      </c>
      <c r="AW89" s="41">
        <v>0.130479102956167</v>
      </c>
      <c r="AX89" s="31">
        <v>43399.2</v>
      </c>
    </row>
    <row x14ac:dyDescent="0.25" r="90" customHeight="1" ht="17.25">
      <c r="A90" s="42">
        <v>89</v>
      </c>
      <c r="B90" s="52" t="s">
        <v>416</v>
      </c>
      <c r="C90" s="106">
        <v>34.82</v>
      </c>
      <c r="D90" s="107">
        <v>30.12</v>
      </c>
      <c r="E90" s="108">
        <v>306</v>
      </c>
      <c r="F90" s="103">
        <v>4</v>
      </c>
      <c r="G90" s="28" t="s">
        <v>52</v>
      </c>
      <c r="H90" s="60" t="s">
        <v>417</v>
      </c>
      <c r="I90" s="42">
        <v>2240</v>
      </c>
      <c r="J90" s="42">
        <v>16</v>
      </c>
      <c r="K90" s="60" t="s">
        <v>418</v>
      </c>
      <c r="L90" s="60" t="s">
        <v>419</v>
      </c>
      <c r="M90" s="42">
        <v>16</v>
      </c>
      <c r="N90" s="42">
        <v>4</v>
      </c>
      <c r="O90" s="31">
        <v>8.1</v>
      </c>
      <c r="P90" s="31">
        <v>16.6</v>
      </c>
      <c r="Q90" s="31">
        <f>N90+O90</f>
      </c>
      <c r="R90" s="31">
        <f>N90+O90+P90</f>
      </c>
      <c r="S90" s="31">
        <f>O90+P90</f>
      </c>
      <c r="T90" s="31">
        <f>N90+O90</f>
      </c>
      <c r="U90" s="29">
        <f>M90</f>
      </c>
      <c r="V90" s="32">
        <f>G34(U90)</f>
      </c>
      <c r="W90" s="33"/>
      <c r="X90" s="33"/>
      <c r="Y90" s="33"/>
      <c r="Z90" s="31">
        <v>146.6</v>
      </c>
      <c r="AA90" s="31">
        <v>2240.5</v>
      </c>
      <c r="AB90" s="42">
        <v>16</v>
      </c>
      <c r="AC90" s="34">
        <f>((N90/Z90)+(O90/AA90)+(P90/AB90))</f>
      </c>
      <c r="AD90" s="35">
        <f>((N90*Z90)+(O90*AA90)+(P90*AB90))</f>
      </c>
      <c r="AE90" s="31">
        <f>(AD90/SUM(N90:P90))</f>
      </c>
      <c r="AF90" s="42">
        <v>173</v>
      </c>
      <c r="AG90" s="31">
        <f>10^4/AF90</f>
      </c>
      <c r="AH90" s="32">
        <f>1.717*(1+(0.0011*AG90))^-1</f>
      </c>
      <c r="AI90" s="34">
        <f>1/AH90</f>
      </c>
      <c r="AJ90" s="34">
        <f>SQRT(AH90/2.8)</f>
      </c>
      <c r="AK90" s="36">
        <f>(((1000*10)/(0.0014)*(AJ90^2/180)*(AJ90^3/(1-AJ90)^2)))/(60*60*24)</f>
      </c>
      <c r="AL90" s="32">
        <f>AK90*S90</f>
      </c>
      <c r="AM90" s="31">
        <f>119.7875*AJ90*S90*O90</f>
      </c>
      <c r="AN90" s="37">
        <f>S90*(3*10^-6)</f>
      </c>
      <c r="AO90" s="38">
        <f>AM90*AN90*1000000</f>
      </c>
      <c r="AP90" s="34">
        <f>(AG90/U90)^0.5*(1-(U90/Z90))^0.5</f>
      </c>
      <c r="AQ90" s="39">
        <f>IF(AC90:AC227&lt;0.1,"POOR",IF(AC90:AC227&lt;=0.19,"WEAK",IF(AC90:AC227&lt;=0.69,"MODERATE",IF(AC90:AC227&gt;=0.698,"GOOD"))))</f>
      </c>
      <c r="AR90" s="31">
        <v>26.429</v>
      </c>
      <c r="AS90" s="40">
        <v>31.7148</v>
      </c>
      <c r="AT90" s="41">
        <v>1.79399637195728</v>
      </c>
      <c r="AU90" s="41">
        <v>2.00114359944879</v>
      </c>
      <c r="AV90" s="41">
        <v>24.7</v>
      </c>
      <c r="AW90" s="41">
        <v>0.00714285714285714</v>
      </c>
      <c r="AX90" s="31">
        <v>31714.8</v>
      </c>
    </row>
    <row x14ac:dyDescent="0.25" r="91" customHeight="1" ht="17.25">
      <c r="A91" s="42">
        <v>90</v>
      </c>
      <c r="B91" s="43" t="s">
        <v>420</v>
      </c>
      <c r="C91" s="106">
        <v>35.52</v>
      </c>
      <c r="D91" s="107">
        <v>30.43</v>
      </c>
      <c r="E91" s="53">
        <v>314</v>
      </c>
      <c r="F91" s="105">
        <v>3</v>
      </c>
      <c r="G91" s="60" t="s">
        <v>57</v>
      </c>
      <c r="H91" s="60" t="s">
        <v>421</v>
      </c>
      <c r="I91" s="31">
        <v>269.5</v>
      </c>
      <c r="J91" s="31">
        <v>133.6</v>
      </c>
      <c r="K91" s="60" t="s">
        <v>422</v>
      </c>
      <c r="L91" s="60" t="s">
        <v>423</v>
      </c>
      <c r="M91" s="31">
        <v>133.6</v>
      </c>
      <c r="N91" s="31">
        <v>10.1</v>
      </c>
      <c r="O91" s="42">
        <v>22</v>
      </c>
      <c r="P91" s="33"/>
      <c r="Q91" s="31">
        <f>N91+O91</f>
      </c>
      <c r="R91" s="31">
        <f>N91+O91+P91</f>
      </c>
      <c r="S91" s="31">
        <f>O91+P91</f>
      </c>
      <c r="T91" s="31">
        <f>N91+O91</f>
      </c>
      <c r="U91" s="29">
        <f>M91</f>
      </c>
      <c r="V91" s="32">
        <f>G35(U91)</f>
      </c>
      <c r="W91" s="33"/>
      <c r="X91" s="33"/>
      <c r="Y91" s="33"/>
      <c r="Z91" s="31">
        <v>269.5</v>
      </c>
      <c r="AA91" s="31">
        <v>133.6</v>
      </c>
      <c r="AB91" s="31">
        <v>720.4</v>
      </c>
      <c r="AC91" s="34">
        <f>((N91/Z91)+(O91/AA91)+(P91/AB91))</f>
      </c>
      <c r="AD91" s="35">
        <f>((N91*Z91)+(O91*AA91)+(P91*AB91))</f>
      </c>
      <c r="AE91" s="31">
        <f>(AD91/SUM(N91:P91))</f>
      </c>
      <c r="AF91" s="42">
        <v>179</v>
      </c>
      <c r="AG91" s="31">
        <f>10^4/AF91</f>
      </c>
      <c r="AH91" s="32">
        <f>1.717*(1+(0.0011*AG91))^-1</f>
      </c>
      <c r="AI91" s="34">
        <f>1/AH91</f>
      </c>
      <c r="AJ91" s="34">
        <f>SQRT(AH91/2.8)</f>
      </c>
      <c r="AK91" s="36">
        <f>(((1000*10)/(0.0014)*(AJ91^2/180)*(AJ91^3/(1-AJ91)^2)))/(60*60*24)</f>
      </c>
      <c r="AL91" s="32">
        <f>AK91*S91</f>
      </c>
      <c r="AM91" s="31">
        <f>119.7875*AJ91*S91*O91</f>
      </c>
      <c r="AN91" s="37">
        <f>S91*(3*10^-6)</f>
      </c>
      <c r="AO91" s="38">
        <f>AM91*AN91*1000000</f>
      </c>
      <c r="AP91" s="34">
        <f>(AG91/U91)^0.5*(1-(U91/Z91))^0.5</f>
      </c>
      <c r="AQ91" s="39">
        <f>IF(AC91:AC228&lt;0.1,"POOR",IF(AC91:AC228&lt;=0.19,"WEAK",IF(AC91:AC228&lt;=0.69,"MODERATE",IF(AC91:AC228&gt;=0.698,"GOOD"))))</f>
      </c>
      <c r="AR91" s="31">
        <v>23.54</v>
      </c>
      <c r="AS91" s="40">
        <v>28.248</v>
      </c>
      <c r="AT91" s="41">
        <v>0.45919864623321</v>
      </c>
      <c r="AU91" s="41">
        <v>2.0239982605113</v>
      </c>
      <c r="AV91" s="46">
        <v>22</v>
      </c>
      <c r="AW91" s="41">
        <v>0.495732838589981</v>
      </c>
      <c r="AX91" s="42">
        <v>28248</v>
      </c>
    </row>
    <row x14ac:dyDescent="0.25" r="92" customHeight="1" ht="17.25">
      <c r="A92" s="42">
        <v>91</v>
      </c>
      <c r="B92" s="43" t="s">
        <v>424</v>
      </c>
      <c r="C92" s="24">
        <v>35.83</v>
      </c>
      <c r="D92" s="25">
        <v>30.36</v>
      </c>
      <c r="E92" s="44">
        <v>330</v>
      </c>
      <c r="F92" s="105">
        <v>4</v>
      </c>
      <c r="G92" s="43" t="s">
        <v>52</v>
      </c>
      <c r="H92" s="60" t="s">
        <v>425</v>
      </c>
      <c r="I92" s="42">
        <v>1598</v>
      </c>
      <c r="J92" s="31">
        <v>85.4</v>
      </c>
      <c r="K92" s="60" t="s">
        <v>426</v>
      </c>
      <c r="L92" s="60" t="s">
        <v>427</v>
      </c>
      <c r="M92" s="31">
        <v>85.4</v>
      </c>
      <c r="N92" s="31">
        <v>5.2</v>
      </c>
      <c r="O92" s="42">
        <v>26</v>
      </c>
      <c r="P92" s="42">
        <v>8</v>
      </c>
      <c r="Q92" s="31">
        <f>N92+O92</f>
      </c>
      <c r="R92" s="31">
        <f>N92+O92+P92</f>
      </c>
      <c r="S92" s="31">
        <f>O92+P92</f>
      </c>
      <c r="T92" s="31">
        <f>N92+O92</f>
      </c>
      <c r="U92" s="29">
        <f>M92</f>
      </c>
      <c r="V92" s="32">
        <f>G36(U92)</f>
      </c>
      <c r="W92" s="33"/>
      <c r="X92" s="33"/>
      <c r="Y92" s="33"/>
      <c r="Z92" s="31">
        <v>430.7</v>
      </c>
      <c r="AA92" s="42">
        <v>1598</v>
      </c>
      <c r="AB92" s="31">
        <v>85.4</v>
      </c>
      <c r="AC92" s="88">
        <f>((N92/Z92)+(O92/AA92)+(P92/AB92))</f>
      </c>
      <c r="AD92" s="35">
        <f>((N92*Z92)+(O92*AA92)+(P92*AB92))</f>
      </c>
      <c r="AE92" s="31">
        <f>(AD92/SUM(N92:P92))</f>
      </c>
      <c r="AF92" s="42">
        <v>165</v>
      </c>
      <c r="AG92" s="31">
        <f>10^4/AF92</f>
      </c>
      <c r="AH92" s="32">
        <f>1.717*(1+(0.0011*AG92))^-1</f>
      </c>
      <c r="AI92" s="34">
        <f>1/AH92</f>
      </c>
      <c r="AJ92" s="34">
        <f>SQRT(AH92/2.8)</f>
      </c>
      <c r="AK92" s="36">
        <f>(((1000*10)/(0.0014)*(AJ92^2/180)*(AJ92^3/(1-AJ92)^2)))/(60*60*24)</f>
      </c>
      <c r="AL92" s="32">
        <f>AK92*S92</f>
      </c>
      <c r="AM92" s="31">
        <f>119.7875*AJ92*S92*O92</f>
      </c>
      <c r="AN92" s="37">
        <f>S92*(3*10^-6)</f>
      </c>
      <c r="AO92" s="38">
        <f>AM92*AN92*1000000</f>
      </c>
      <c r="AP92" s="34">
        <f>(AG92/U92)^0.5*(1-(U92/Z92))^0.5</f>
      </c>
      <c r="AQ92" s="39">
        <f>IF(AC92:AC229&lt;0.1,"POOR",IF(AC92:AC229&lt;=0.19,"WEAK",IF(AC92:AC229&lt;=0.69,"MODERATE",IF(AC92:AC229&gt;=0.698,"GOOD"))))</f>
      </c>
      <c r="AR92" s="31">
        <v>36.38</v>
      </c>
      <c r="AS92" s="40">
        <v>43.656</v>
      </c>
      <c r="AT92" s="41">
        <v>0.754292771525713</v>
      </c>
      <c r="AU92" s="41">
        <v>1.96871152609044</v>
      </c>
      <c r="AV92" s="46">
        <v>34</v>
      </c>
      <c r="AW92" s="41">
        <v>0.053441802252816</v>
      </c>
      <c r="AX92" s="42">
        <v>43656</v>
      </c>
    </row>
    <row x14ac:dyDescent="0.25" r="93" customHeight="1" ht="17.25">
      <c r="A93" s="42">
        <v>92</v>
      </c>
      <c r="B93" s="28" t="s">
        <v>428</v>
      </c>
      <c r="C93" s="24">
        <v>35.93</v>
      </c>
      <c r="D93" s="25">
        <v>30.35</v>
      </c>
      <c r="E93" s="26">
        <v>339</v>
      </c>
      <c r="F93" s="103">
        <v>4</v>
      </c>
      <c r="G93" s="28" t="s">
        <v>52</v>
      </c>
      <c r="H93" s="60" t="s">
        <v>429</v>
      </c>
      <c r="I93" s="42">
        <v>3325</v>
      </c>
      <c r="J93" s="31">
        <v>141.6</v>
      </c>
      <c r="K93" s="60" t="s">
        <v>430</v>
      </c>
      <c r="L93" s="60" t="s">
        <v>431</v>
      </c>
      <c r="M93" s="31">
        <v>141.6</v>
      </c>
      <c r="N93" s="42">
        <v>4</v>
      </c>
      <c r="O93" s="31">
        <v>7.1</v>
      </c>
      <c r="P93" s="31">
        <v>28.4</v>
      </c>
      <c r="Q93" s="31">
        <f>N93+O93</f>
      </c>
      <c r="R93" s="31">
        <f>N93+O93+P93</f>
      </c>
      <c r="S93" s="31">
        <f>O93+P93</f>
      </c>
      <c r="T93" s="31">
        <f>N93+O93</f>
      </c>
      <c r="U93" s="29">
        <f>M93</f>
      </c>
      <c r="V93" s="32">
        <f>G37(U93)</f>
      </c>
      <c r="W93" s="33"/>
      <c r="X93" s="33"/>
      <c r="Y93" s="33"/>
      <c r="Z93" s="42">
        <v>3325</v>
      </c>
      <c r="AA93" s="31">
        <v>141.6</v>
      </c>
      <c r="AB93" s="42">
        <v>2503</v>
      </c>
      <c r="AC93" s="34">
        <f>((N93/Z93)+(O93/AA93)+(P93/AB93))</f>
      </c>
      <c r="AD93" s="35">
        <f>((N93*Z93)+(O93*AA93)+(P93*AB93))</f>
      </c>
      <c r="AE93" s="31">
        <f>(AD93/SUM(N93:P93))</f>
      </c>
      <c r="AF93" s="42">
        <v>176</v>
      </c>
      <c r="AG93" s="31">
        <f>10^4/AF93</f>
      </c>
      <c r="AH93" s="32">
        <f>1.717*(1+(0.0011*AG93))^-1</f>
      </c>
      <c r="AI93" s="34">
        <f>1/AH93</f>
      </c>
      <c r="AJ93" s="34">
        <f>SQRT(AH93/2.8)</f>
      </c>
      <c r="AK93" s="36">
        <f>(((1000*10)/(0.0014)*(AJ93^2/180)*(AJ93^3/(1-AJ93)^2)))/(60*60*24)</f>
      </c>
      <c r="AL93" s="32">
        <f>AK93*S93</f>
      </c>
      <c r="AM93" s="31">
        <f>119.7875*AJ93*S93*O93</f>
      </c>
      <c r="AN93" s="37">
        <f>S93*(3*10^-6)</f>
      </c>
      <c r="AO93" s="38">
        <f>AM93*AN93*1000000</f>
      </c>
      <c r="AP93" s="34">
        <f>(AG93/U93)^0.5*(1-(U93/Z93))^0.5</f>
      </c>
      <c r="AQ93" s="39">
        <f>IF(AC93:AC230&lt;0.1,"POOR",IF(AC93:AC230&lt;=0.19,"WEAK",IF(AC93:AC230&lt;=0.69,"MODERATE",IF(AC93:AC230&gt;=0.698,"GOOD"))))</f>
      </c>
      <c r="AR93" s="31">
        <v>37.985</v>
      </c>
      <c r="AS93" s="40">
        <v>45.582</v>
      </c>
      <c r="AT93" s="41">
        <v>0.619814626473665</v>
      </c>
      <c r="AU93" s="41">
        <v>2.01272089368315</v>
      </c>
      <c r="AV93" s="41">
        <v>35.5</v>
      </c>
      <c r="AW93" s="41">
        <v>0.0425864661654135</v>
      </c>
      <c r="AX93" s="42">
        <v>45582</v>
      </c>
    </row>
    <row x14ac:dyDescent="0.25" r="94" customHeight="1" ht="17.25">
      <c r="A94" s="42">
        <v>93</v>
      </c>
      <c r="B94" s="43" t="s">
        <v>432</v>
      </c>
      <c r="C94" s="24">
        <v>35.52</v>
      </c>
      <c r="D94" s="25">
        <v>30.32</v>
      </c>
      <c r="E94" s="44">
        <v>395</v>
      </c>
      <c r="F94" s="105">
        <v>4</v>
      </c>
      <c r="G94" s="43" t="s">
        <v>52</v>
      </c>
      <c r="H94" s="50" t="s">
        <v>433</v>
      </c>
      <c r="I94" s="69">
        <v>284.2</v>
      </c>
      <c r="J94" s="69">
        <v>12.7</v>
      </c>
      <c r="K94" s="50" t="s">
        <v>434</v>
      </c>
      <c r="L94" s="50" t="s">
        <v>435</v>
      </c>
      <c r="M94" s="69">
        <v>12.7</v>
      </c>
      <c r="N94" s="42">
        <v>2</v>
      </c>
      <c r="O94" s="31">
        <v>10.5</v>
      </c>
      <c r="P94" s="31">
        <v>12.8</v>
      </c>
      <c r="Q94" s="31">
        <f>N94+O94</f>
      </c>
      <c r="R94" s="31">
        <f>N94+O94+P94</f>
      </c>
      <c r="S94" s="69">
        <f>O94+P94</f>
      </c>
      <c r="T94" s="69">
        <f>N94+O94</f>
      </c>
      <c r="U94" s="109">
        <f>M94</f>
      </c>
      <c r="V94" s="70">
        <f>G38(U94)</f>
      </c>
      <c r="W94" s="71"/>
      <c r="X94" s="71"/>
      <c r="Y94" s="71"/>
      <c r="Z94" s="69">
        <v>284.2</v>
      </c>
      <c r="AA94" s="69">
        <v>12.7</v>
      </c>
      <c r="AB94" s="69">
        <v>353.2</v>
      </c>
      <c r="AC94" s="72">
        <f>((N94/Z94)+(O94/AA94)+(P94/AB94))</f>
      </c>
      <c r="AD94" s="51">
        <f>((N94*Z94)+(O94*AA94)+(P94*AB94))</f>
      </c>
      <c r="AE94" s="69">
        <f>(AD94/SUM(N94:P94))</f>
      </c>
      <c r="AF94" s="42">
        <v>214</v>
      </c>
      <c r="AG94" s="31">
        <f>10^4/AF94</f>
      </c>
      <c r="AH94" s="32">
        <f>1.717*(1+(0.0011*AG94))^-1</f>
      </c>
      <c r="AI94" s="34">
        <f>1/AH94</f>
      </c>
      <c r="AJ94" s="34">
        <f>SQRT(AH94/2.8)</f>
      </c>
      <c r="AK94" s="36">
        <f>(((1000*10)/(0.0014)*(AJ94^2/180)*(AJ94^3/(1-AJ94)^2)))/(60*60*24)</f>
      </c>
      <c r="AL94" s="32">
        <f>AK94*S94</f>
      </c>
      <c r="AM94" s="31">
        <f>119.7875*AJ94*S94*O94</f>
      </c>
      <c r="AN94" s="37">
        <f>S94*(3*10^-6)</f>
      </c>
      <c r="AO94" s="38">
        <f>AM94*AN94*1000000</f>
      </c>
      <c r="AP94" s="34">
        <f>(AG94/U94)^0.5*(1-(U94/Z94))^0.5</f>
      </c>
      <c r="AQ94" s="39">
        <f>IF(AC94:AC231&lt;0.1,"POOR",IF(AC94:AC231&lt;=0.19,"WEAK",IF(AC94:AC231&lt;=0.69,"MODERATE",IF(AC94:AC231&gt;=0.698,"GOOD"))))</f>
      </c>
      <c r="AR94" s="69">
        <v>24.931</v>
      </c>
      <c r="AS94" s="40">
        <v>29.9172</v>
      </c>
      <c r="AT94" s="41">
        <v>1.87483966468948</v>
      </c>
      <c r="AU94" s="41">
        <v>2.13678293428456</v>
      </c>
      <c r="AV94" s="41">
        <v>23.3</v>
      </c>
      <c r="AW94" s="41">
        <v>0.0446868402533427</v>
      </c>
      <c r="AX94" s="69">
        <v>29917.2</v>
      </c>
    </row>
    <row x14ac:dyDescent="0.25" r="95" customHeight="1" ht="17.25">
      <c r="A95" s="42">
        <v>94</v>
      </c>
      <c r="B95" s="52" t="s">
        <v>436</v>
      </c>
      <c r="C95" s="24">
        <v>35.53</v>
      </c>
      <c r="D95" s="25">
        <v>30.04</v>
      </c>
      <c r="E95" s="53">
        <v>357</v>
      </c>
      <c r="F95" s="105">
        <v>4</v>
      </c>
      <c r="G95" s="50" t="s">
        <v>52</v>
      </c>
      <c r="H95" s="50" t="s">
        <v>437</v>
      </c>
      <c r="I95" s="69">
        <v>316.1</v>
      </c>
      <c r="J95" s="69">
        <v>43.5</v>
      </c>
      <c r="K95" s="50" t="s">
        <v>438</v>
      </c>
      <c r="L95" s="50" t="s">
        <v>439</v>
      </c>
      <c r="M95" s="69">
        <v>43.5</v>
      </c>
      <c r="N95" s="31">
        <v>0.7</v>
      </c>
      <c r="O95" s="31">
        <v>7.2</v>
      </c>
      <c r="P95" s="42">
        <v>21</v>
      </c>
      <c r="Q95" s="31">
        <f>N95+O95</f>
      </c>
      <c r="R95" s="31">
        <f>N95+O95+P95</f>
      </c>
      <c r="S95" s="69">
        <f>O95+P95</f>
      </c>
      <c r="T95" s="69">
        <f>N95+O95</f>
      </c>
      <c r="U95" s="109">
        <f>M95</f>
      </c>
      <c r="V95" s="70">
        <f>G39(U95)</f>
      </c>
      <c r="W95" s="71"/>
      <c r="X95" s="71"/>
      <c r="Y95" s="71"/>
      <c r="Z95" s="69">
        <v>143.7</v>
      </c>
      <c r="AA95" s="69">
        <v>316.1</v>
      </c>
      <c r="AB95" s="69">
        <v>43.5</v>
      </c>
      <c r="AC95" s="72">
        <f>((N95/Z95)+(O95/AA95)+(P95/AB95))</f>
      </c>
      <c r="AD95" s="51">
        <f>((N95*Z95)+(O95*AA95)+(P95*AB95))</f>
      </c>
      <c r="AE95" s="69">
        <f>(AD95/SUM(N95:P95))</f>
      </c>
      <c r="AF95" s="42">
        <v>86</v>
      </c>
      <c r="AG95" s="31">
        <f>10^4/AF95</f>
      </c>
      <c r="AH95" s="32">
        <f>1.717*(1+(0.0011*AG95))^-1</f>
      </c>
      <c r="AI95" s="34">
        <f>1/AH95</f>
      </c>
      <c r="AJ95" s="34">
        <f>SQRT(AH95/2.8)</f>
      </c>
      <c r="AK95" s="36">
        <f>(((1000*10)/(0.0014)*(AJ95^2/180)*(AJ95^3/(1-AJ95)^2)))/(60*60*24)</f>
      </c>
      <c r="AL95" s="32">
        <f>AK95*S95</f>
      </c>
      <c r="AM95" s="31">
        <f>119.7875*AJ95*S95*O95</f>
      </c>
      <c r="AN95" s="37">
        <f>S95*(3*10^-6)</f>
      </c>
      <c r="AO95" s="38">
        <f>AM95*AN95*1000000</f>
      </c>
      <c r="AP95" s="34">
        <f>(AG95/U95)^0.5*(1-(U95/Z95))^0.5</f>
      </c>
      <c r="AQ95" s="39">
        <f>IF(AC95:AC232&lt;0.1,"POOR",IF(AC95:AC232&lt;=0.19,"WEAK",IF(AC95:AC232&lt;=0.69,"MODERATE",IF(AC95:AC232&gt;=0.698,"GOOD"))))</f>
      </c>
      <c r="AR95" s="31">
        <v>30.174</v>
      </c>
      <c r="AS95" s="40">
        <v>36.2088</v>
      </c>
      <c r="AT95" s="41">
        <v>1.36524823138364</v>
      </c>
      <c r="AU95" s="41">
        <v>1.45095789454692</v>
      </c>
      <c r="AV95" s="41">
        <v>28.2</v>
      </c>
      <c r="AW95" s="41">
        <v>0.137614678899083</v>
      </c>
      <c r="AX95" s="31">
        <v>36208.8</v>
      </c>
    </row>
    <row x14ac:dyDescent="0.25" r="96" customHeight="1" ht="17.25">
      <c r="A96" s="42">
        <v>95</v>
      </c>
      <c r="B96" s="43" t="s">
        <v>440</v>
      </c>
      <c r="C96" s="106">
        <v>34.64</v>
      </c>
      <c r="D96" s="107">
        <v>30.05</v>
      </c>
      <c r="E96" s="44">
        <v>300</v>
      </c>
      <c r="F96" s="105">
        <v>3</v>
      </c>
      <c r="G96" s="43" t="s">
        <v>57</v>
      </c>
      <c r="H96" s="50" t="s">
        <v>441</v>
      </c>
      <c r="I96" s="69">
        <v>247.9</v>
      </c>
      <c r="J96" s="69">
        <v>24.1</v>
      </c>
      <c r="K96" s="50" t="s">
        <v>442</v>
      </c>
      <c r="L96" s="50" t="s">
        <v>443</v>
      </c>
      <c r="M96" s="69">
        <v>24.1</v>
      </c>
      <c r="N96" s="31">
        <v>1.8</v>
      </c>
      <c r="O96" s="42">
        <v>12</v>
      </c>
      <c r="P96" s="33"/>
      <c r="Q96" s="31">
        <f>N96+O96</f>
      </c>
      <c r="R96" s="31">
        <f>N96+O96+P96</f>
      </c>
      <c r="S96" s="69">
        <f>O96+P96</f>
      </c>
      <c r="T96" s="69">
        <f>N96+O96</f>
      </c>
      <c r="U96" s="109">
        <f>M96</f>
      </c>
      <c r="V96" s="70">
        <f>G40(U96)</f>
      </c>
      <c r="W96" s="71"/>
      <c r="X96" s="71"/>
      <c r="Y96" s="71"/>
      <c r="Z96" s="69">
        <v>247.9</v>
      </c>
      <c r="AA96" s="69">
        <v>24.1</v>
      </c>
      <c r="AB96" s="47">
        <v>150</v>
      </c>
      <c r="AC96" s="72">
        <f>((N96/Z96)+(O96/AA96)+(P96/AB96))</f>
      </c>
      <c r="AD96" s="51">
        <f>((N96*Z96)+(O96*AA96)+(P96*AB96))</f>
      </c>
      <c r="AE96" s="69">
        <f>(AD96/SUM(N96:P96))</f>
      </c>
      <c r="AF96" s="42">
        <v>209</v>
      </c>
      <c r="AG96" s="31">
        <f>10^4/AF96</f>
      </c>
      <c r="AH96" s="32">
        <f>1.717*(1+(0.0011*AG96))^-1</f>
      </c>
      <c r="AI96" s="34">
        <f>1/AH96</f>
      </c>
      <c r="AJ96" s="34">
        <f>SQRT(AH96/2.8)</f>
      </c>
      <c r="AK96" s="36">
        <f>(((1000*10)/(0.0014)*(AJ96^2/180)*(AJ96^3/(1-AJ96)^2)))/(60*60*24)</f>
      </c>
      <c r="AL96" s="32">
        <f>AK96*S96</f>
      </c>
      <c r="AM96" s="31">
        <f>119.7875*AJ96*S96*O96</f>
      </c>
      <c r="AN96" s="37">
        <f>S96*(3*10^-6)</f>
      </c>
      <c r="AO96" s="38">
        <f>AM96*AN96*1000000</f>
      </c>
      <c r="AP96" s="34">
        <f>(AG96/U96)^0.5*(1-(U96/Z96))^0.5</f>
      </c>
      <c r="AQ96" s="39">
        <f>IF(AC96:AC233&lt;0.1,"POOR",IF(AC96:AC233&lt;=0.19,"WEAK",IF(AC96:AC233&lt;=0.69,"MODERATE",IF(AC96:AC233&gt;=0.698,"GOOD"))))</f>
      </c>
      <c r="AR96" s="31">
        <v>12.84</v>
      </c>
      <c r="AS96" s="40">
        <v>15.408</v>
      </c>
      <c r="AT96" s="41">
        <v>1.33878276683725</v>
      </c>
      <c r="AU96" s="41">
        <v>2.12252417703315</v>
      </c>
      <c r="AV96" s="46">
        <v>12</v>
      </c>
      <c r="AW96" s="41">
        <v>0.0972166196046793</v>
      </c>
      <c r="AX96" s="42">
        <v>15408</v>
      </c>
    </row>
    <row x14ac:dyDescent="0.25" r="97" customHeight="1" ht="17.25">
      <c r="A97" s="42">
        <v>96</v>
      </c>
      <c r="B97" s="28" t="s">
        <v>444</v>
      </c>
      <c r="C97" s="24">
        <v>34.93</v>
      </c>
      <c r="D97" s="25">
        <v>29.75</v>
      </c>
      <c r="E97" s="26">
        <v>310</v>
      </c>
      <c r="F97" s="105">
        <v>4</v>
      </c>
      <c r="G97" s="43" t="s">
        <v>144</v>
      </c>
      <c r="H97" s="50" t="s">
        <v>445</v>
      </c>
      <c r="I97" s="69">
        <v>80.1</v>
      </c>
      <c r="J97" s="69">
        <v>78.4</v>
      </c>
      <c r="K97" s="50" t="s">
        <v>446</v>
      </c>
      <c r="L97" s="50" t="s">
        <v>447</v>
      </c>
      <c r="M97" s="69">
        <v>78.4</v>
      </c>
      <c r="N97" s="31">
        <v>1.1</v>
      </c>
      <c r="O97" s="31">
        <v>12.8</v>
      </c>
      <c r="P97" s="31">
        <v>6.1</v>
      </c>
      <c r="Q97" s="31">
        <f>N97+O97</f>
      </c>
      <c r="R97" s="31">
        <f>N97+O97+P97</f>
      </c>
      <c r="S97" s="69">
        <f>O97+P97</f>
      </c>
      <c r="T97" s="69">
        <f>N97+O97</f>
      </c>
      <c r="U97" s="109">
        <f>M97</f>
      </c>
      <c r="V97" s="70">
        <f>G41(U97)</f>
      </c>
      <c r="W97" s="71"/>
      <c r="X97" s="71"/>
      <c r="Y97" s="71"/>
      <c r="Z97" s="69">
        <v>80.1</v>
      </c>
      <c r="AA97" s="69">
        <v>29.8</v>
      </c>
      <c r="AB97" s="69">
        <v>78.4</v>
      </c>
      <c r="AC97" s="72">
        <f>((N97/Z97)+(O97/AA97)+(P97/AB97))</f>
      </c>
      <c r="AD97" s="51">
        <f>((N97*Z97)+(O97*AA97)+(P97*AB97))</f>
      </c>
      <c r="AE97" s="69">
        <f>(AD97/SUM(N97:P97))</f>
      </c>
      <c r="AF97" s="42">
        <v>278</v>
      </c>
      <c r="AG97" s="31">
        <f>10^4/AF97</f>
      </c>
      <c r="AH97" s="32">
        <f>1.717*(1+(0.0011*AG97))^-1</f>
      </c>
      <c r="AI97" s="34">
        <f>1/AH97</f>
      </c>
      <c r="AJ97" s="34">
        <f>SQRT(AH97/2.8)</f>
      </c>
      <c r="AK97" s="36">
        <f>(((1000*10)/(0.0014)*(AJ97^2/180)*(AJ97^3/(1-AJ97)^2)))/(60*60*24)</f>
      </c>
      <c r="AL97" s="32">
        <f>AK97*S97</f>
      </c>
      <c r="AM97" s="31">
        <f>119.7875*AJ97*S97*O97</f>
      </c>
      <c r="AN97" s="37">
        <f>S97*(3*10^-6)</f>
      </c>
      <c r="AO97" s="38">
        <f>AM97*AN97*1000000</f>
      </c>
      <c r="AP97" s="88">
        <f>(AG97/U97)^0.5*(1-(U97/Z97))^0.5</f>
      </c>
      <c r="AQ97" s="39">
        <f>IF(AC97:AC234&lt;0.1,"POOR",IF(AC97:AC234&lt;=0.19,"WEAK",IF(AC97:AC234&lt;=0.69,"MODERATE",IF(AC97:AC234&gt;=0.698,"GOOD"))))</f>
      </c>
      <c r="AR97" s="31">
        <v>20.223</v>
      </c>
      <c r="AS97" s="40">
        <v>24.2676</v>
      </c>
      <c r="AT97" s="41">
        <v>0.09867968928475</v>
      </c>
      <c r="AU97" s="41">
        <v>2.28102237194581</v>
      </c>
      <c r="AV97" s="41">
        <v>18.9</v>
      </c>
      <c r="AW97" s="41">
        <v>0.978776529338327</v>
      </c>
      <c r="AX97" s="31">
        <v>24267.6</v>
      </c>
    </row>
    <row x14ac:dyDescent="0.25" r="98" customHeight="1" ht="17.25">
      <c r="A98" s="42">
        <v>97</v>
      </c>
      <c r="B98" s="60" t="s">
        <v>448</v>
      </c>
      <c r="C98" s="106">
        <v>35.69</v>
      </c>
      <c r="D98" s="107">
        <v>29.4</v>
      </c>
      <c r="E98" s="108">
        <v>344</v>
      </c>
      <c r="F98" s="110">
        <v>4</v>
      </c>
      <c r="G98" s="50" t="s">
        <v>144</v>
      </c>
      <c r="H98" s="50" t="s">
        <v>449</v>
      </c>
      <c r="I98" s="69">
        <v>222.7</v>
      </c>
      <c r="J98" s="69">
        <v>68.6</v>
      </c>
      <c r="K98" s="50" t="s">
        <v>450</v>
      </c>
      <c r="L98" s="50" t="s">
        <v>451</v>
      </c>
      <c r="M98" s="69">
        <v>68.6</v>
      </c>
      <c r="N98" s="31">
        <v>2.4</v>
      </c>
      <c r="O98" s="31">
        <v>9.1</v>
      </c>
      <c r="P98" s="31">
        <v>26.1</v>
      </c>
      <c r="Q98" s="31">
        <f>N98+O98</f>
      </c>
      <c r="R98" s="31">
        <f>N98+O98+P98</f>
      </c>
      <c r="S98" s="69">
        <f>O98+P98</f>
      </c>
      <c r="T98" s="69">
        <f>N98+O98</f>
      </c>
      <c r="U98" s="109">
        <f>M98</f>
      </c>
      <c r="V98" s="70">
        <f>G42(U98)</f>
      </c>
      <c r="W98" s="71"/>
      <c r="X98" s="71"/>
      <c r="Y98" s="71"/>
      <c r="Z98" s="69">
        <v>222.7</v>
      </c>
      <c r="AA98" s="69">
        <v>68.6</v>
      </c>
      <c r="AB98" s="69">
        <v>666.6</v>
      </c>
      <c r="AC98" s="72">
        <f>((N98/Z98)+(O98/AA98)+(P98/AB98))</f>
      </c>
      <c r="AD98" s="51">
        <f>((N98*Z98)+(O98*AA98)+(P98*AB98))</f>
      </c>
      <c r="AE98" s="69">
        <f>(AD98/SUM(N98:P98))</f>
      </c>
      <c r="AF98" s="42">
        <v>96</v>
      </c>
      <c r="AG98" s="31">
        <f>10^4/AF98</f>
      </c>
      <c r="AH98" s="32">
        <f>1.717*(1+(0.0011*AG98))^-1</f>
      </c>
      <c r="AI98" s="34">
        <f>1/AH98</f>
      </c>
      <c r="AJ98" s="34">
        <f>SQRT(AH98/2.8)</f>
      </c>
      <c r="AK98" s="36">
        <f>(((1000*10)/(0.0014)*(AJ98^2/180)*(AJ98^3/(1-AJ98)^2)))/(60*60*24)</f>
      </c>
      <c r="AL98" s="32">
        <f>AK98*S98</f>
      </c>
      <c r="AM98" s="31">
        <f>119.7875*AJ98*S98*O98</f>
      </c>
      <c r="AN98" s="37">
        <f>S98*(3*10^-6)</f>
      </c>
      <c r="AO98" s="38">
        <f>AM98*AN98*1000000</f>
      </c>
      <c r="AP98" s="34">
        <f>(AG98/U98)^0.5*(1-(U98/Z98))^0.5</f>
      </c>
      <c r="AQ98" s="39">
        <f>IF(AC98:AC235&lt;0.1,"POOR",IF(AC98:AC235&lt;=0.19,"WEAK",IF(AC98:AC235&lt;=0.69,"MODERATE",IF(AC98:AC235&gt;=0.698,"GOOD"))))</f>
      </c>
      <c r="AR98" s="31">
        <v>37.664</v>
      </c>
      <c r="AS98" s="40">
        <v>45.1968</v>
      </c>
      <c r="AT98" s="41">
        <v>1.02504642773894</v>
      </c>
      <c r="AU98" s="41">
        <v>1.54600235122802</v>
      </c>
      <c r="AV98" s="41">
        <v>35.2</v>
      </c>
      <c r="AW98" s="41">
        <v>0.308037718904356</v>
      </c>
      <c r="AX98" s="31">
        <v>45196.8</v>
      </c>
    </row>
    <row x14ac:dyDescent="0.25" r="99" customHeight="1" ht="17.25">
      <c r="A99" s="42">
        <v>98</v>
      </c>
      <c r="B99" s="28" t="s">
        <v>452</v>
      </c>
      <c r="C99" s="24">
        <v>35.1</v>
      </c>
      <c r="D99" s="25">
        <v>29.95</v>
      </c>
      <c r="E99" s="26">
        <v>328</v>
      </c>
      <c r="F99" s="105">
        <v>4</v>
      </c>
      <c r="G99" s="43" t="s">
        <v>232</v>
      </c>
      <c r="H99" s="50" t="s">
        <v>453</v>
      </c>
      <c r="I99" s="69">
        <v>112.6</v>
      </c>
      <c r="J99" s="69">
        <v>176.8</v>
      </c>
      <c r="K99" s="50" t="s">
        <v>454</v>
      </c>
      <c r="L99" s="50" t="s">
        <v>455</v>
      </c>
      <c r="M99" s="69">
        <v>176.8</v>
      </c>
      <c r="N99" s="31">
        <v>0.9</v>
      </c>
      <c r="O99" s="31">
        <v>39.9</v>
      </c>
      <c r="P99" s="31">
        <v>40.5</v>
      </c>
      <c r="Q99" s="31">
        <f>N99+O99</f>
      </c>
      <c r="R99" s="31">
        <f>N99+O99+P99</f>
      </c>
      <c r="S99" s="69">
        <f>O99+P99</f>
      </c>
      <c r="T99" s="69">
        <f>N99+O99</f>
      </c>
      <c r="U99" s="109">
        <f>M99</f>
      </c>
      <c r="V99" s="70">
        <f>G43(U99)</f>
      </c>
      <c r="W99" s="71"/>
      <c r="X99" s="71"/>
      <c r="Y99" s="71"/>
      <c r="Z99" s="69">
        <v>1355.6</v>
      </c>
      <c r="AA99" s="69">
        <v>176.68</v>
      </c>
      <c r="AB99" s="47">
        <v>1338</v>
      </c>
      <c r="AC99" s="72">
        <f>((N99/Z99)+(O99/AA99)+(P99/AB99))</f>
      </c>
      <c r="AD99" s="111">
        <f>((N99*Z99)+(O99*AA99)+(P99*AB99))</f>
      </c>
      <c r="AE99" s="69">
        <f>(AD99/SUM(N99:P99))</f>
      </c>
      <c r="AF99" s="31">
        <v>36.21</v>
      </c>
      <c r="AG99" s="31">
        <f>10^4/AF99</f>
      </c>
      <c r="AH99" s="32">
        <f>1.717*(1+(0.0011*AG99))^-1</f>
      </c>
      <c r="AI99" s="34">
        <f>1/AH99</f>
      </c>
      <c r="AJ99" s="88">
        <f>SQRT(AH99/2.8)</f>
      </c>
      <c r="AK99" s="112">
        <f>(((1000*10)/(0.0014)*(AJ99^2/180)*(AJ99^3/(1-AJ99)^2)))/(60*60*24)</f>
      </c>
      <c r="AL99" s="32">
        <f>AK99*S99</f>
      </c>
      <c r="AM99" s="113">
        <f>119.7875*AJ99*S99*O99</f>
      </c>
      <c r="AN99" s="37">
        <f>S99*(3*10^-6)</f>
      </c>
      <c r="AO99" s="38">
        <f>AM99*AN99*1000000</f>
      </c>
      <c r="AP99" s="34">
        <f>(AG99/U99)^0.5*(1-(U99/Z99))^0.5</f>
      </c>
      <c r="AQ99" s="39">
        <f>IF(AC99:AC236&lt;0.1,"POOR",IF(AC99:AC236&lt;=0.19,"WEAK",IF(AC99:AC236&lt;=0.69,"MODERATE",IF(AC99:AC236&gt;=0.698,"GOOD"))))</f>
      </c>
      <c r="AR99" s="31">
        <v>86.028</v>
      </c>
      <c r="AS99" s="40">
        <v>103.2336</v>
      </c>
      <c r="AT99" s="41">
        <v>1.16546407409685</v>
      </c>
      <c r="AU99" s="41">
        <v>0.705856048034378</v>
      </c>
      <c r="AV99" s="41">
        <v>80.4</v>
      </c>
      <c r="AW99" s="41">
        <v>1.57015985790409</v>
      </c>
      <c r="AX99" s="31">
        <v>103233.6</v>
      </c>
    </row>
    <row x14ac:dyDescent="0.25" r="100" customHeight="1" ht="17.25">
      <c r="A100" s="42">
        <v>99</v>
      </c>
      <c r="B100" s="28" t="s">
        <v>456</v>
      </c>
      <c r="C100" s="24">
        <v>35.8</v>
      </c>
      <c r="D100" s="25">
        <v>32.86</v>
      </c>
      <c r="E100" s="44">
        <v>369</v>
      </c>
      <c r="F100" s="105">
        <v>4</v>
      </c>
      <c r="G100" s="43" t="s">
        <v>232</v>
      </c>
      <c r="H100" s="50" t="s">
        <v>457</v>
      </c>
      <c r="I100" s="69">
        <v>346.7</v>
      </c>
      <c r="J100" s="69">
        <v>236.9</v>
      </c>
      <c r="K100" s="50" t="s">
        <v>458</v>
      </c>
      <c r="L100" s="50" t="s">
        <v>459</v>
      </c>
      <c r="M100" s="69">
        <v>236.9</v>
      </c>
      <c r="N100" s="31">
        <v>0.6</v>
      </c>
      <c r="O100" s="31">
        <v>8.4</v>
      </c>
      <c r="P100" s="31">
        <v>24.7</v>
      </c>
      <c r="Q100" s="31">
        <f>N100+O100</f>
      </c>
      <c r="R100" s="31">
        <f>N100+O100+P100</f>
      </c>
      <c r="S100" s="69">
        <f>O100+P100</f>
      </c>
      <c r="T100" s="69">
        <f>N100+O100</f>
      </c>
      <c r="U100" s="109">
        <f>M100</f>
      </c>
      <c r="V100" s="70">
        <f>G44(U100)</f>
      </c>
      <c r="W100" s="71"/>
      <c r="X100" s="71"/>
      <c r="Y100" s="71"/>
      <c r="Z100" s="69">
        <v>346.7</v>
      </c>
      <c r="AA100" s="69">
        <v>236.9</v>
      </c>
      <c r="AB100" s="69">
        <v>676.6</v>
      </c>
      <c r="AC100" s="72">
        <f>((N100/Z100)+(O100/AA100)+(P100/AB100))</f>
      </c>
      <c r="AD100" s="51">
        <f>((N100*Z100)+(O100*AA100)+(P100*AB100))</f>
      </c>
      <c r="AE100" s="69">
        <f>(AD100/SUM(N100:P100))</f>
      </c>
      <c r="AF100" s="31">
        <v>79.55</v>
      </c>
      <c r="AG100" s="31">
        <f>10^4/AF100</f>
      </c>
      <c r="AH100" s="32">
        <f>1.717*(1+(0.0011*AG100))^-1</f>
      </c>
      <c r="AI100" s="34">
        <f>1/AH100</f>
      </c>
      <c r="AJ100" s="34">
        <f>SQRT(AH100/2.8)</f>
      </c>
      <c r="AK100" s="36">
        <f>(((1000*10)/(0.0014)*(AJ100^2/180)*(AJ100^3/(1-AJ100)^2)))/(60*60*24)</f>
      </c>
      <c r="AL100" s="32">
        <f>AK100*S100</f>
      </c>
      <c r="AM100" s="31">
        <f>119.7875*AJ100*S100*O100</f>
      </c>
      <c r="AN100" s="37">
        <f>S100*(3*10^-6)</f>
      </c>
      <c r="AO100" s="38">
        <f>AM100*AN100*1000000</f>
      </c>
      <c r="AP100" s="34">
        <f>(AG100/U100)^0.5*(1-(U100/Z100))^0.5</f>
      </c>
      <c r="AQ100" s="39">
        <f>IF(AC100:AC237&lt;0.1,"POOR",IF(AC100:AC237&lt;=0.19,"WEAK",IF(AC100:AC237&lt;=0.69,"MODERATE",IF(AC100:AC237&gt;=0.698,"GOOD"))))</f>
      </c>
      <c r="AR100" s="31">
        <v>35.417</v>
      </c>
      <c r="AS100" s="40">
        <v>42.5004</v>
      </c>
      <c r="AT100" s="41">
        <v>0.409941255509667</v>
      </c>
      <c r="AU100" s="41">
        <v>1.38246714333582</v>
      </c>
      <c r="AV100" s="41">
        <v>33.1</v>
      </c>
      <c r="AW100" s="41">
        <v>0.683299682722815</v>
      </c>
      <c r="AX100" s="31">
        <v>42500.4</v>
      </c>
    </row>
    <row x14ac:dyDescent="0.25" r="101" customHeight="1" ht="17.25">
      <c r="A101" s="42">
        <v>100</v>
      </c>
      <c r="B101" s="43" t="s">
        <v>460</v>
      </c>
      <c r="C101" s="24">
        <v>34.29</v>
      </c>
      <c r="D101" s="25">
        <v>29.31</v>
      </c>
      <c r="E101" s="44">
        <v>287</v>
      </c>
      <c r="F101" s="105">
        <v>3</v>
      </c>
      <c r="G101" s="43" t="s">
        <v>57</v>
      </c>
      <c r="H101" s="50" t="s">
        <v>461</v>
      </c>
      <c r="I101" s="69">
        <v>162.8</v>
      </c>
      <c r="J101" s="69">
        <v>47.2</v>
      </c>
      <c r="K101" s="50" t="s">
        <v>462</v>
      </c>
      <c r="L101" s="50" t="s">
        <v>463</v>
      </c>
      <c r="M101" s="69">
        <v>47.2</v>
      </c>
      <c r="N101" s="31">
        <v>0.9</v>
      </c>
      <c r="O101" s="42">
        <v>22</v>
      </c>
      <c r="P101" s="33"/>
      <c r="Q101" s="31">
        <f>N101+O101</f>
      </c>
      <c r="R101" s="31">
        <f>N101+O101+P101</f>
      </c>
      <c r="S101" s="69">
        <f>O101+P101</f>
      </c>
      <c r="T101" s="69">
        <f>N101+O101</f>
      </c>
      <c r="U101" s="109">
        <f>M101</f>
      </c>
      <c r="V101" s="70">
        <f>G45(U101)</f>
      </c>
      <c r="W101" s="71"/>
      <c r="X101" s="71"/>
      <c r="Y101" s="71"/>
      <c r="Z101" s="69">
        <v>162.8</v>
      </c>
      <c r="AA101" s="69">
        <v>47.2</v>
      </c>
      <c r="AB101" s="69">
        <v>284.5</v>
      </c>
      <c r="AC101" s="72">
        <f>((N101/Z101)+(O101/AA101)+(P101/AB101))</f>
      </c>
      <c r="AD101" s="51">
        <f>((N101*Z101)+(O101*AA101)+(P101*AB101))</f>
      </c>
      <c r="AE101" s="69">
        <f>(AD101/SUM(N101:P101))</f>
      </c>
      <c r="AF101" s="31">
        <v>279.55</v>
      </c>
      <c r="AG101" s="31">
        <f>10^4/AF101</f>
      </c>
      <c r="AH101" s="32">
        <f>1.717*(1+(0.0011*AG101))^-1</f>
      </c>
      <c r="AI101" s="34">
        <f>1/AH101</f>
      </c>
      <c r="AJ101" s="34">
        <f>SQRT(AH101/2.8)</f>
      </c>
      <c r="AK101" s="36">
        <f>(((1000*10)/(0.0014)*(AJ101^2/180)*(AJ101^3/(1-AJ101)^2)))/(60*60*24)</f>
      </c>
      <c r="AL101" s="32">
        <f>AK101*S101</f>
      </c>
      <c r="AM101" s="31">
        <f>119.7875*AJ101*S101*O101</f>
      </c>
      <c r="AN101" s="37">
        <f>S101*(3*10^-6)</f>
      </c>
      <c r="AO101" s="38">
        <f>AM101*AN101*1000000</f>
      </c>
      <c r="AP101" s="34">
        <f>(AG101/U101)^0.5*(1-(U101/Z101))^0.5</f>
      </c>
      <c r="AQ101" s="39">
        <f>IF(AC101:AC238&lt;0.1,"POOR",IF(AC101:AC238&lt;=0.19,"WEAK",IF(AC101:AC238&lt;=0.69,"MODERATE",IF(AC101:AC238&gt;=0.698,"GOOD"))))</f>
      </c>
      <c r="AR101" s="69">
        <v>23.54</v>
      </c>
      <c r="AS101" s="40">
        <v>28.248</v>
      </c>
      <c r="AT101" s="41">
        <v>0.733585889582387</v>
      </c>
      <c r="AU101" s="41">
        <v>2.28382207632758</v>
      </c>
      <c r="AV101" s="46">
        <v>22</v>
      </c>
      <c r="AW101" s="41">
        <v>0.28992628992629</v>
      </c>
      <c r="AX101" s="47">
        <v>28248</v>
      </c>
    </row>
    <row x14ac:dyDescent="0.25" r="102" customHeight="1" ht="17.25">
      <c r="A102" s="42">
        <v>101</v>
      </c>
      <c r="B102" s="43" t="s">
        <v>464</v>
      </c>
      <c r="C102" s="24">
        <v>34.71</v>
      </c>
      <c r="D102" s="25">
        <v>29.65</v>
      </c>
      <c r="E102" s="44">
        <v>384</v>
      </c>
      <c r="F102" s="105">
        <v>3</v>
      </c>
      <c r="G102" s="43" t="s">
        <v>57</v>
      </c>
      <c r="H102" s="50" t="s">
        <v>465</v>
      </c>
      <c r="I102" s="69">
        <v>46.5</v>
      </c>
      <c r="J102" s="69">
        <v>21.7</v>
      </c>
      <c r="K102" s="50" t="s">
        <v>466</v>
      </c>
      <c r="L102" s="50" t="s">
        <v>467</v>
      </c>
      <c r="M102" s="69">
        <v>21.7</v>
      </c>
      <c r="N102" s="31">
        <v>2.1</v>
      </c>
      <c r="O102" s="42">
        <v>18</v>
      </c>
      <c r="P102" s="33"/>
      <c r="Q102" s="31">
        <f>N102+O102</f>
      </c>
      <c r="R102" s="31">
        <f>N102+O102+P102</f>
      </c>
      <c r="S102" s="69">
        <f>O102+P102</f>
      </c>
      <c r="T102" s="69">
        <f>N102+O102</f>
      </c>
      <c r="U102" s="109">
        <f>M102</f>
      </c>
      <c r="V102" s="70">
        <f>G46(U102)</f>
      </c>
      <c r="W102" s="71"/>
      <c r="X102" s="71"/>
      <c r="Y102" s="71"/>
      <c r="Z102" s="69">
        <v>46.5</v>
      </c>
      <c r="AA102" s="69">
        <v>21.7</v>
      </c>
      <c r="AB102" s="69">
        <v>94.5</v>
      </c>
      <c r="AC102" s="72">
        <f>((N102/Z102)+(O102/AA102)+(P102/AB102))</f>
      </c>
      <c r="AD102" s="51">
        <f>((N102*Z102)+(O102*AA102)+(P102*AB102))</f>
      </c>
      <c r="AE102" s="69">
        <f>(AD102/SUM(N102:P102))</f>
      </c>
      <c r="AF102" s="31">
        <v>279.35</v>
      </c>
      <c r="AG102" s="31">
        <f>10^4/AF102</f>
      </c>
      <c r="AH102" s="32">
        <f>1.717*(1+(0.0011*AG102))^-1</f>
      </c>
      <c r="AI102" s="34">
        <f>1/AH102</f>
      </c>
      <c r="AJ102" s="34">
        <f>SQRT(AH102/2.8)</f>
      </c>
      <c r="AK102" s="36">
        <f>(((1000*10)/(0.0014)*(AJ102^2/180)*(AJ102^3/(1-AJ102)^2)))/(60*60*24)</f>
      </c>
      <c r="AL102" s="32">
        <f>AK102*S102</f>
      </c>
      <c r="AM102" s="31">
        <f>119.7875*AJ102*S102*O102</f>
      </c>
      <c r="AN102" s="37">
        <f>S102*(3*10^-6)</f>
      </c>
      <c r="AO102" s="38">
        <f>AM102*AN102*1000000</f>
      </c>
      <c r="AP102" s="34">
        <f>(AG102/U102)^0.5*(1-(U102/Z102))^0.5</f>
      </c>
      <c r="AQ102" s="39">
        <f>IF(AC102:AC239&lt;0.1,"POOR",IF(AC102:AC239&lt;=0.19,"WEAK",IF(AC102:AC239&lt;=0.69,"MODERATE",IF(AC102:AC239&gt;=0.698,"GOOD"))))</f>
      </c>
      <c r="AR102" s="69">
        <v>19.26</v>
      </c>
      <c r="AS102" s="40">
        <v>23.112</v>
      </c>
      <c r="AT102" s="41">
        <v>0.937983414455988</v>
      </c>
      <c r="AU102" s="41">
        <v>2.28346230401265</v>
      </c>
      <c r="AV102" s="46">
        <v>18</v>
      </c>
      <c r="AW102" s="41">
        <v>0.466666666666667</v>
      </c>
      <c r="AX102" s="47">
        <v>23112</v>
      </c>
    </row>
    <row x14ac:dyDescent="0.25" r="103" customHeight="1" ht="17.25">
      <c r="A103" s="42">
        <v>102</v>
      </c>
      <c r="B103" s="43" t="s">
        <v>468</v>
      </c>
      <c r="C103" s="106">
        <v>35.43</v>
      </c>
      <c r="D103" s="107">
        <v>31.6</v>
      </c>
      <c r="E103" s="108">
        <v>293</v>
      </c>
      <c r="F103" s="105">
        <v>3</v>
      </c>
      <c r="G103" s="43" t="s">
        <v>57</v>
      </c>
      <c r="H103" s="50" t="s">
        <v>469</v>
      </c>
      <c r="I103" s="69">
        <v>387.2</v>
      </c>
      <c r="J103" s="69">
        <v>149.9</v>
      </c>
      <c r="K103" s="50" t="s">
        <v>470</v>
      </c>
      <c r="L103" s="50" t="s">
        <v>471</v>
      </c>
      <c r="M103" s="69">
        <v>149.9</v>
      </c>
      <c r="N103" s="31">
        <v>1.6</v>
      </c>
      <c r="O103" s="42">
        <v>29</v>
      </c>
      <c r="P103" s="33"/>
      <c r="Q103" s="31">
        <f>N103+O103</f>
      </c>
      <c r="R103" s="31">
        <f>N103+O103+P103</f>
      </c>
      <c r="S103" s="69">
        <f>O103+P103</f>
      </c>
      <c r="T103" s="69">
        <f>N103+O103</f>
      </c>
      <c r="U103" s="109">
        <f>M103</f>
      </c>
      <c r="V103" s="70">
        <f>G47(U103)</f>
      </c>
      <c r="W103" s="71"/>
      <c r="X103" s="71"/>
      <c r="Y103" s="71"/>
      <c r="Z103" s="69">
        <v>387.2</v>
      </c>
      <c r="AA103" s="69">
        <v>149.9</v>
      </c>
      <c r="AB103" s="69">
        <v>2071.4</v>
      </c>
      <c r="AC103" s="72">
        <f>((N103/Z103)+(O103/AA103)+(P103/AB103))</f>
      </c>
      <c r="AD103" s="51">
        <f>((N103*Z103)+(O103*AA103)+(P103*AB103))</f>
      </c>
      <c r="AE103" s="69">
        <f>(AD103/SUM(N103:P103))</f>
      </c>
      <c r="AF103" s="31">
        <v>78.95</v>
      </c>
      <c r="AG103" s="31">
        <f>10^4/AF103</f>
      </c>
      <c r="AH103" s="32">
        <f>1.717*(1+(0.0011*AG103))^-1</f>
      </c>
      <c r="AI103" s="34">
        <f>1/AH103</f>
      </c>
      <c r="AJ103" s="34">
        <f>SQRT(AH103/2.8)</f>
      </c>
      <c r="AK103" s="36">
        <f>(((1000*10)/(0.0014)*(AJ103^2/180)*(AJ103^3/(1-AJ103)^2)))/(60*60*24)</f>
      </c>
      <c r="AL103" s="32">
        <f>AK103*S103</f>
      </c>
      <c r="AM103" s="31">
        <f>119.7875*AJ103*S103*O103</f>
      </c>
      <c r="AN103" s="37">
        <f>S103*(3*10^-6)</f>
      </c>
      <c r="AO103" s="38">
        <f>AM103*AN103*1000000</f>
      </c>
      <c r="AP103" s="34">
        <f>(AG103/U103)^0.5*(1-(U103/Z103))^0.5</f>
      </c>
      <c r="AQ103" s="39">
        <f>IF(AC103:AC240&lt;0.1,"POOR",IF(AC103:AC240&lt;=0.19,"WEAK",IF(AC103:AC240&lt;=0.69,"MODERATE",IF(AC103:AC240&gt;=0.698,"GOOD"))))</f>
      </c>
      <c r="AR103" s="31">
        <v>31.03</v>
      </c>
      <c r="AS103" s="40">
        <v>37.236</v>
      </c>
      <c r="AT103" s="41">
        <v>0.719621799898644</v>
      </c>
      <c r="AU103" s="41">
        <v>1.37577730286614</v>
      </c>
      <c r="AV103" s="46">
        <v>29</v>
      </c>
      <c r="AW103" s="41">
        <v>0.387138429752066</v>
      </c>
      <c r="AX103" s="42">
        <v>37236</v>
      </c>
    </row>
    <row x14ac:dyDescent="0.25" r="104" customHeight="1" ht="17.25">
      <c r="A104" s="42">
        <v>103</v>
      </c>
      <c r="B104" s="43" t="s">
        <v>472</v>
      </c>
      <c r="C104" s="24">
        <v>35.41</v>
      </c>
      <c r="D104" s="25">
        <v>30.32</v>
      </c>
      <c r="E104" s="26">
        <v>434</v>
      </c>
      <c r="F104" s="105">
        <v>4</v>
      </c>
      <c r="G104" s="43" t="s">
        <v>144</v>
      </c>
      <c r="H104" s="50" t="s">
        <v>473</v>
      </c>
      <c r="I104" s="69">
        <v>338.2</v>
      </c>
      <c r="J104" s="47">
        <v>110</v>
      </c>
      <c r="K104" s="50" t="s">
        <v>474</v>
      </c>
      <c r="L104" s="50" t="s">
        <v>475</v>
      </c>
      <c r="M104" s="47">
        <v>110</v>
      </c>
      <c r="N104" s="31">
        <v>1.4</v>
      </c>
      <c r="O104" s="31">
        <v>8.7</v>
      </c>
      <c r="P104" s="31">
        <v>23.5</v>
      </c>
      <c r="Q104" s="31">
        <f>N104+O104</f>
      </c>
      <c r="R104" s="31">
        <f>N104+O104+P104</f>
      </c>
      <c r="S104" s="69">
        <f>O104+P104</f>
      </c>
      <c r="T104" s="69">
        <f>N104+O104</f>
      </c>
      <c r="U104" s="109">
        <f>M104</f>
      </c>
      <c r="V104" s="70">
        <f>G48(U104)</f>
      </c>
      <c r="W104" s="71"/>
      <c r="X104" s="71"/>
      <c r="Y104" s="71"/>
      <c r="Z104" s="69">
        <v>338.2</v>
      </c>
      <c r="AA104" s="47">
        <v>110</v>
      </c>
      <c r="AB104" s="69">
        <v>403.8</v>
      </c>
      <c r="AC104" s="72">
        <f>((N104/Z104)+(O104/AA104)+(P104/AB104))</f>
      </c>
      <c r="AD104" s="51">
        <f>((N104*Z104)+(O104*AA104)+(P104*AB104))</f>
      </c>
      <c r="AE104" s="69">
        <f>(AD104/SUM(N104:P104))</f>
      </c>
      <c r="AF104" s="31">
        <v>78.68</v>
      </c>
      <c r="AG104" s="31">
        <f>10^4/AF104</f>
      </c>
      <c r="AH104" s="32">
        <f>1.717*(1+(0.0011*AG104))^-1</f>
      </c>
      <c r="AI104" s="34">
        <f>1/AH104</f>
      </c>
      <c r="AJ104" s="34">
        <f>SQRT(AH104/2.8)</f>
      </c>
      <c r="AK104" s="36">
        <f>(((1000*10)/(0.0014)*(AJ104^2/180)*(AJ104^3/(1-AJ104)^2)))/(60*60*24)</f>
      </c>
      <c r="AL104" s="32">
        <f>AK104*S104</f>
      </c>
      <c r="AM104" s="31">
        <f>119.7875*AJ104*S104*O104</f>
      </c>
      <c r="AN104" s="37">
        <f>S104*(3*10^-6)</f>
      </c>
      <c r="AO104" s="38">
        <f>AM104*AN104*1000000</f>
      </c>
      <c r="AP104" s="34">
        <f>(AG104/U104)^0.5*(1-(U104/Z104))^0.5</f>
      </c>
      <c r="AQ104" s="39">
        <f>IF(AC104:AC241&lt;0.1,"POOR",IF(AC104:AC241&lt;=0.19,"WEAK",IF(AC104:AC241&lt;=0.69,"MODERATE",IF(AC104:AC241&gt;=0.698,"GOOD"))))</f>
      </c>
      <c r="AR104" s="31">
        <v>34.454</v>
      </c>
      <c r="AS104" s="40">
        <v>41.3448</v>
      </c>
      <c r="AT104" s="41">
        <v>0.882962989999626</v>
      </c>
      <c r="AU104" s="41">
        <v>1.37274834380163</v>
      </c>
      <c r="AV104" s="41">
        <v>32.2</v>
      </c>
      <c r="AW104" s="41">
        <v>0.325251330573625</v>
      </c>
      <c r="AX104" s="31">
        <v>41344.8</v>
      </c>
    </row>
    <row x14ac:dyDescent="0.25" r="105" customHeight="1" ht="17.25">
      <c r="A105" s="42">
        <v>104</v>
      </c>
      <c r="B105" s="60" t="s">
        <v>476</v>
      </c>
      <c r="C105" s="106">
        <v>33.91</v>
      </c>
      <c r="D105" s="107">
        <v>29.11</v>
      </c>
      <c r="E105" s="108">
        <v>421</v>
      </c>
      <c r="F105" s="105">
        <v>4</v>
      </c>
      <c r="G105" s="43" t="s">
        <v>144</v>
      </c>
      <c r="H105" s="50" t="s">
        <v>477</v>
      </c>
      <c r="I105" s="69">
        <v>137.9</v>
      </c>
      <c r="J105" s="69">
        <v>38.4</v>
      </c>
      <c r="K105" s="50" t="s">
        <v>478</v>
      </c>
      <c r="L105" s="50" t="s">
        <v>479</v>
      </c>
      <c r="M105" s="69">
        <v>38.4</v>
      </c>
      <c r="N105" s="31">
        <v>0.9</v>
      </c>
      <c r="O105" s="31">
        <v>13.6</v>
      </c>
      <c r="P105" s="31">
        <v>65.7</v>
      </c>
      <c r="Q105" s="31">
        <f>N105+O105</f>
      </c>
      <c r="R105" s="31">
        <f>N105+O105+P105</f>
      </c>
      <c r="S105" s="69">
        <f>O105+P105</f>
      </c>
      <c r="T105" s="69">
        <f>N105+O105</f>
      </c>
      <c r="U105" s="109">
        <f>M105</f>
      </c>
      <c r="V105" s="70">
        <f>G49(U105)</f>
      </c>
      <c r="W105" s="71"/>
      <c r="X105" s="71"/>
      <c r="Y105" s="71"/>
      <c r="Z105" s="69">
        <v>137.9</v>
      </c>
      <c r="AA105" s="69">
        <v>38.4</v>
      </c>
      <c r="AB105" s="69">
        <v>647.2</v>
      </c>
      <c r="AC105" s="72">
        <f>((N105/Z105)+(O105/AA105)+(P105/AB105))</f>
      </c>
      <c r="AD105" s="51">
        <f>((N105*Z105)+(O105*AA105)+(P105*AB105))</f>
      </c>
      <c r="AE105" s="69">
        <f>(AD105/SUM(N105:P105))</f>
      </c>
      <c r="AF105" s="42">
        <v>54</v>
      </c>
      <c r="AG105" s="31">
        <f>10^4/AF105</f>
      </c>
      <c r="AH105" s="32">
        <f>1.717*(1+(0.0011*AG105))^-1</f>
      </c>
      <c r="AI105" s="34">
        <f>1/AH105</f>
      </c>
      <c r="AJ105" s="34">
        <f>SQRT(AH105/2.8)</f>
      </c>
      <c r="AK105" s="36">
        <f>(((1000*10)/(0.0014)*(AJ105^2/180)*(AJ105^3/(1-AJ105)^2)))/(60*60*24)</f>
      </c>
      <c r="AL105" s="32">
        <f>AK105*S105</f>
      </c>
      <c r="AM105" s="31">
        <f>119.7875*AJ105*S105*O105</f>
      </c>
      <c r="AN105" s="37">
        <f>S105*(3*10^-6)</f>
      </c>
      <c r="AO105" s="38">
        <f>AM105*AN105*1000000</f>
      </c>
      <c r="AP105" s="34">
        <f>(AG105/U105)^0.5*(1-(U105/Z105))^0.5</f>
      </c>
      <c r="AQ105" s="39">
        <f>IF(AC105:AC242&lt;0.1,"POOR",IF(AC105:AC242&lt;=0.19,"WEAK",IF(AC105:AC242&lt;=0.69,"MODERATE",IF(AC105:AC242&gt;=0.698,"GOOD"))))</f>
      </c>
      <c r="AR105" s="31">
        <v>84.851</v>
      </c>
      <c r="AS105" s="40">
        <v>101.8212</v>
      </c>
      <c r="AT105" s="41">
        <v>1.8653782780679</v>
      </c>
      <c r="AU105" s="41">
        <v>1.03831099277728</v>
      </c>
      <c r="AV105" s="41">
        <v>79.3</v>
      </c>
      <c r="AW105" s="41">
        <v>0.278462654097172</v>
      </c>
      <c r="AX105" s="31">
        <v>101821.2</v>
      </c>
    </row>
    <row x14ac:dyDescent="0.25" r="106" customHeight="1" ht="17.25">
      <c r="A106" s="42">
        <v>105</v>
      </c>
      <c r="B106" s="52" t="s">
        <v>480</v>
      </c>
      <c r="C106" s="106">
        <v>34.57</v>
      </c>
      <c r="D106" s="107">
        <v>29.2</v>
      </c>
      <c r="E106" s="53">
        <v>285</v>
      </c>
      <c r="F106" s="105">
        <v>3</v>
      </c>
      <c r="G106" s="50" t="s">
        <v>57</v>
      </c>
      <c r="H106" s="50" t="s">
        <v>481</v>
      </c>
      <c r="I106" s="47">
        <v>196</v>
      </c>
      <c r="J106" s="69">
        <v>52.5</v>
      </c>
      <c r="K106" s="50" t="s">
        <v>482</v>
      </c>
      <c r="L106" s="50" t="s">
        <v>483</v>
      </c>
      <c r="M106" s="69">
        <v>52.5</v>
      </c>
      <c r="N106" s="31">
        <v>1.7</v>
      </c>
      <c r="O106" s="31">
        <v>14.6</v>
      </c>
      <c r="P106" s="33"/>
      <c r="Q106" s="31">
        <f>N106+O106</f>
      </c>
      <c r="R106" s="31">
        <f>N106+O106+P106</f>
      </c>
      <c r="S106" s="69">
        <f>O106+P106</f>
      </c>
      <c r="T106" s="69">
        <f>N106+O106</f>
      </c>
      <c r="U106" s="109">
        <f>M106</f>
      </c>
      <c r="V106" s="70">
        <f>G50(U106)</f>
      </c>
      <c r="W106" s="71"/>
      <c r="X106" s="71"/>
      <c r="Y106" s="71"/>
      <c r="Z106" s="47">
        <v>196</v>
      </c>
      <c r="AA106" s="69">
        <v>52.5</v>
      </c>
      <c r="AB106" s="69">
        <v>630.1</v>
      </c>
      <c r="AC106" s="72">
        <f>((N106/Z106)+(O106/AA106)+(P106/AB106))</f>
      </c>
      <c r="AD106" s="51">
        <f>((N106*Z106)+(O106*AA106)+(P106*AB106))</f>
      </c>
      <c r="AE106" s="69">
        <f>(AD106/SUM(N106:P106))</f>
      </c>
      <c r="AF106" s="42">
        <v>76</v>
      </c>
      <c r="AG106" s="31">
        <f>10^4/AF106</f>
      </c>
      <c r="AH106" s="32">
        <f>1.717*(1+(0.0011*AG106))^-1</f>
      </c>
      <c r="AI106" s="34">
        <f>1/AH106</f>
      </c>
      <c r="AJ106" s="34">
        <f>SQRT(AH106/2.8)</f>
      </c>
      <c r="AK106" s="36">
        <f>(((1000*10)/(0.0014)*(AJ106^2/180)*(AJ106^3/(1-AJ106)^2)))/(60*60*24)</f>
      </c>
      <c r="AL106" s="32">
        <f>AK106*S106</f>
      </c>
      <c r="AM106" s="31">
        <f>119.7875*AJ106*S106*O106</f>
      </c>
      <c r="AN106" s="37">
        <f>S106*(3*10^-6)</f>
      </c>
      <c r="AO106" s="38">
        <f>AM106*AN106*1000000</f>
      </c>
      <c r="AP106" s="34">
        <f>(AG106/U106)^0.5*(1-(U106/Z106))^0.5</f>
      </c>
      <c r="AQ106" s="39">
        <f>IF(AC106:AC243&lt;0.1,"POOR",IF(AC106:AC243&lt;=0.19,"WEAK",IF(AC106:AC243&lt;=0.69,"MODERATE",IF(AC106:AC243&gt;=0.698,"GOOD"))))</f>
      </c>
      <c r="AR106" s="31">
        <v>15.622</v>
      </c>
      <c r="AS106" s="40">
        <v>18.7464</v>
      </c>
      <c r="AT106" s="41">
        <v>1.3546012343555</v>
      </c>
      <c r="AU106" s="41">
        <v>1.34204502172845</v>
      </c>
      <c r="AV106" s="41">
        <v>14.6</v>
      </c>
      <c r="AW106" s="41">
        <v>0.267857142857143</v>
      </c>
      <c r="AX106" s="31">
        <v>18746.4</v>
      </c>
    </row>
    <row x14ac:dyDescent="0.25" r="107" customHeight="1" ht="17.25">
      <c r="A107" s="42">
        <v>106</v>
      </c>
      <c r="B107" s="28" t="s">
        <v>484</v>
      </c>
      <c r="C107" s="24">
        <v>35.5</v>
      </c>
      <c r="D107" s="25">
        <v>30.94</v>
      </c>
      <c r="E107" s="26">
        <v>307.6</v>
      </c>
      <c r="F107" s="105">
        <v>4</v>
      </c>
      <c r="G107" s="43" t="s">
        <v>52</v>
      </c>
      <c r="H107" s="50" t="s">
        <v>485</v>
      </c>
      <c r="I107" s="69">
        <v>389.6</v>
      </c>
      <c r="J107" s="69">
        <v>34.1</v>
      </c>
      <c r="K107" s="50" t="s">
        <v>486</v>
      </c>
      <c r="L107" s="50" t="s">
        <v>487</v>
      </c>
      <c r="M107" s="69">
        <v>34.1</v>
      </c>
      <c r="N107" s="31">
        <v>0.6</v>
      </c>
      <c r="O107" s="31">
        <v>1.7</v>
      </c>
      <c r="P107" s="42">
        <v>23</v>
      </c>
      <c r="Q107" s="31">
        <f>N107+O107</f>
      </c>
      <c r="R107" s="31">
        <f>N107+O107+P107</f>
      </c>
      <c r="S107" s="69">
        <f>O107+P107</f>
      </c>
      <c r="T107" s="69">
        <f>N107+O107</f>
      </c>
      <c r="U107" s="109">
        <f>M107</f>
      </c>
      <c r="V107" s="70">
        <f>G51(U107)</f>
      </c>
      <c r="W107" s="71"/>
      <c r="X107" s="71"/>
      <c r="Y107" s="71"/>
      <c r="Z107" s="69">
        <v>170.9</v>
      </c>
      <c r="AA107" s="69">
        <v>389.6</v>
      </c>
      <c r="AB107" s="69">
        <v>34.1</v>
      </c>
      <c r="AC107" s="72">
        <f>((N107/Z107)+(O107/AA107)+(P107/AB107))</f>
      </c>
      <c r="AD107" s="51">
        <f>((N107*Z107)+(O107*AA107)+(P107*AB107))</f>
      </c>
      <c r="AE107" s="69">
        <f>(AD107/SUM(N107:P107))</f>
      </c>
      <c r="AF107" s="31">
        <v>75.64</v>
      </c>
      <c r="AG107" s="31">
        <f>10^4/AF107</f>
      </c>
      <c r="AH107" s="32">
        <f>1.717*(1+(0.0011*AG107))^-1</f>
      </c>
      <c r="AI107" s="34">
        <f>1/AH107</f>
      </c>
      <c r="AJ107" s="34">
        <f>SQRT(AH107/2.8)</f>
      </c>
      <c r="AK107" s="36">
        <f>(((1000*10)/(0.0014)*(AJ107^2/180)*(AJ107^3/(1-AJ107)^2)))/(60*60*24)</f>
      </c>
      <c r="AL107" s="32">
        <f>AK107*S107</f>
      </c>
      <c r="AM107" s="31">
        <f>119.7875*AJ107*S107*O107</f>
      </c>
      <c r="AN107" s="37">
        <f>S107*(3*10^-6)</f>
      </c>
      <c r="AO107" s="38">
        <f>AM107*AN107*1000000</f>
      </c>
      <c r="AP107" s="34">
        <f>(AG107/U107)^0.5*(1-(U107/Z107))^0.5</f>
      </c>
      <c r="AQ107" s="39">
        <f>IF(AC107:AC244&lt;0.1,"POOR",IF(AC107:AC244&lt;=0.19,"WEAK",IF(AC107:AC244&lt;=0.69,"MODERATE",IF(AC107:AC244&gt;=0.698,"GOOD"))))</f>
      </c>
      <c r="AR107" s="31">
        <v>26.429</v>
      </c>
      <c r="AS107" s="40">
        <v>31.7148</v>
      </c>
      <c r="AT107" s="41">
        <v>1.76164772678642</v>
      </c>
      <c r="AU107" s="41">
        <v>1.3378304677502</v>
      </c>
      <c r="AV107" s="41">
        <v>24.7</v>
      </c>
      <c r="AW107" s="41">
        <v>0.0875256673511294</v>
      </c>
      <c r="AX107" s="31">
        <v>31714.8</v>
      </c>
    </row>
    <row x14ac:dyDescent="0.25" r="108" customHeight="1" ht="17.25">
      <c r="A108" s="42">
        <v>107</v>
      </c>
      <c r="B108" s="78" t="s">
        <v>488</v>
      </c>
      <c r="C108" s="79">
        <v>35.7</v>
      </c>
      <c r="D108" s="80">
        <v>31.39</v>
      </c>
      <c r="E108" s="81">
        <v>372</v>
      </c>
      <c r="F108" s="105">
        <v>3</v>
      </c>
      <c r="G108" s="43" t="s">
        <v>57</v>
      </c>
      <c r="H108" s="50" t="s">
        <v>489</v>
      </c>
      <c r="I108" s="69">
        <v>205.5</v>
      </c>
      <c r="J108" s="69">
        <v>43.8</v>
      </c>
      <c r="K108" s="50" t="s">
        <v>490</v>
      </c>
      <c r="L108" s="50" t="s">
        <v>491</v>
      </c>
      <c r="M108" s="69">
        <v>43.8</v>
      </c>
      <c r="N108" s="31">
        <v>9.6</v>
      </c>
      <c r="O108" s="42">
        <v>24</v>
      </c>
      <c r="P108" s="33"/>
      <c r="Q108" s="31">
        <f>N108+O108</f>
      </c>
      <c r="R108" s="31">
        <f>N108+O108+P108</f>
      </c>
      <c r="S108" s="69">
        <f>O108+P108</f>
      </c>
      <c r="T108" s="69">
        <f>N108+O108</f>
      </c>
      <c r="U108" s="109">
        <f>M108</f>
      </c>
      <c r="V108" s="70">
        <f>G52(U108)</f>
      </c>
      <c r="W108" s="71"/>
      <c r="X108" s="71"/>
      <c r="Y108" s="71"/>
      <c r="Z108" s="69">
        <v>205.5</v>
      </c>
      <c r="AA108" s="69">
        <v>43.8</v>
      </c>
      <c r="AB108" s="69">
        <v>615.1</v>
      </c>
      <c r="AC108" s="72">
        <f>((N108/Z108)+(O108/AA108)+(P108/AB108))</f>
      </c>
      <c r="AD108" s="51">
        <f>((N108*Z108)+(O108*AA108)+(P108*AB108))</f>
      </c>
      <c r="AE108" s="69">
        <f>(AD108/SUM(N108:P108))</f>
      </c>
      <c r="AF108" s="31">
        <v>96.98</v>
      </c>
      <c r="AG108" s="31">
        <f>10^4/AF108</f>
      </c>
      <c r="AH108" s="32">
        <f>1.717*(1+(0.0011*AG108))^-1</f>
      </c>
      <c r="AI108" s="34">
        <f>1/AH108</f>
      </c>
      <c r="AJ108" s="34">
        <f>SQRT(AH108/2.8)</f>
      </c>
      <c r="AK108" s="36">
        <f>(((1000*10)/(0.0014)*(AJ108^2/180)*(AJ108^3/(1-AJ108)^2)))/(60*60*24)</f>
      </c>
      <c r="AL108" s="32">
        <f>AK108*S108</f>
      </c>
      <c r="AM108" s="31">
        <f>119.7875*AJ108*S108*O108</f>
      </c>
      <c r="AN108" s="37">
        <f>S108*(3*10^-6)</f>
      </c>
      <c r="AO108" s="38">
        <f>AM108*AN108*1000000</f>
      </c>
      <c r="AP108" s="34">
        <f>(AG108/U108)^0.5*(1-(U108/Z108))^0.5</f>
      </c>
      <c r="AQ108" s="39">
        <f>IF(AC108:AC245&lt;0.1,"POOR",IF(AC108:AC245&lt;=0.19,"WEAK",IF(AC108:AC245&lt;=0.69,"MODERATE",IF(AC108:AC245&gt;=0.698,"GOOD"))))</f>
      </c>
      <c r="AR108" s="31">
        <v>25.68</v>
      </c>
      <c r="AS108" s="40">
        <v>30.816</v>
      </c>
      <c r="AT108" s="41">
        <v>1.36104019652048</v>
      </c>
      <c r="AU108" s="41">
        <v>1.5546634650042</v>
      </c>
      <c r="AV108" s="46">
        <v>24</v>
      </c>
      <c r="AW108" s="41">
        <v>0.213138686131387</v>
      </c>
      <c r="AX108" s="42">
        <v>30816</v>
      </c>
    </row>
    <row x14ac:dyDescent="0.25" r="109" customHeight="1" ht="17.25">
      <c r="A109" s="42">
        <v>108</v>
      </c>
      <c r="B109" s="43" t="s">
        <v>492</v>
      </c>
      <c r="C109" s="30">
        <v>35.31</v>
      </c>
      <c r="D109" s="30">
        <v>31.19</v>
      </c>
      <c r="E109" s="108">
        <v>310</v>
      </c>
      <c r="F109" s="105">
        <v>4</v>
      </c>
      <c r="G109" s="50" t="s">
        <v>144</v>
      </c>
      <c r="H109" s="50" t="s">
        <v>493</v>
      </c>
      <c r="I109" s="69">
        <v>101.9</v>
      </c>
      <c r="J109" s="47">
        <v>18</v>
      </c>
      <c r="K109" s="50" t="s">
        <v>494</v>
      </c>
      <c r="L109" s="50" t="s">
        <v>495</v>
      </c>
      <c r="M109" s="47">
        <v>18</v>
      </c>
      <c r="N109" s="31">
        <v>0.7</v>
      </c>
      <c r="O109" s="31">
        <v>3.3</v>
      </c>
      <c r="P109" s="31">
        <v>18.5</v>
      </c>
      <c r="Q109" s="31">
        <f>N109+O109</f>
      </c>
      <c r="R109" s="31">
        <f>N109+O109+P109</f>
      </c>
      <c r="S109" s="69">
        <f>O109+P109</f>
      </c>
      <c r="T109" s="69">
        <f>N109+O109</f>
      </c>
      <c r="U109" s="109">
        <f>M109</f>
      </c>
      <c r="V109" s="70">
        <f>G53(U109)</f>
      </c>
      <c r="W109" s="71"/>
      <c r="X109" s="71"/>
      <c r="Y109" s="71"/>
      <c r="Z109" s="69">
        <v>101.9</v>
      </c>
      <c r="AA109" s="47">
        <v>118</v>
      </c>
      <c r="AB109" s="69">
        <v>294.7</v>
      </c>
      <c r="AC109" s="72">
        <f>((N109/Z109)+(O109/AA109)+(P109/AB109))</f>
      </c>
      <c r="AD109" s="51">
        <f>((N109*Z109)+(O109*AA109)+(P109*AB109))</f>
      </c>
      <c r="AE109" s="69">
        <f>(AD109/SUM(N109:P109))</f>
      </c>
      <c r="AF109" s="31">
        <v>93.97</v>
      </c>
      <c r="AG109" s="31">
        <f>10^4/AF109</f>
      </c>
      <c r="AH109" s="32">
        <f>1.717*(1+(0.0011*AG109))^-1</f>
      </c>
      <c r="AI109" s="34">
        <f>1/AH109</f>
      </c>
      <c r="AJ109" s="34">
        <f>SQRT(AH109/2.8)</f>
      </c>
      <c r="AK109" s="36">
        <f>(((1000*10)/(0.0014)*(AJ109^2/180)*(AJ109^3/(1-AJ109)^2)))/(60*60*24)</f>
      </c>
      <c r="AL109" s="32">
        <f>AK109*S109</f>
      </c>
      <c r="AM109" s="31">
        <f>119.7875*AJ109*S109*O109</f>
      </c>
      <c r="AN109" s="37">
        <f>S109*(3*10^-6)</f>
      </c>
      <c r="AO109" s="38">
        <f>AM109*AN109*1000000</f>
      </c>
      <c r="AP109" s="34">
        <f>(AG109/U109)^0.5*(1-(U109/Z109))^0.5</f>
      </c>
      <c r="AQ109" s="39">
        <f>IF(AC109:AC246&lt;0.1,"POOR",IF(AC109:AC246&lt;=0.19,"WEAK",IF(AC109:AC246&lt;=0.69,"MODERATE",IF(AC109:AC246&gt;=0.698,"GOOD"))))</f>
      </c>
      <c r="AR109" s="31">
        <v>23.326</v>
      </c>
      <c r="AS109" s="40">
        <v>27.9912</v>
      </c>
      <c r="AT109" s="41">
        <v>2.20629216352882</v>
      </c>
      <c r="AU109" s="41">
        <v>1.52770864127315</v>
      </c>
      <c r="AV109" s="41">
        <v>21.8</v>
      </c>
      <c r="AW109" s="41">
        <v>0.176643768400393</v>
      </c>
      <c r="AX109" s="31">
        <v>27991.2</v>
      </c>
    </row>
    <row x14ac:dyDescent="0.25" r="110" customHeight="1" ht="17.25">
      <c r="A110" s="42">
        <v>109</v>
      </c>
      <c r="B110" s="52" t="s">
        <v>496</v>
      </c>
      <c r="C110" s="114">
        <v>35</v>
      </c>
      <c r="D110" s="25">
        <v>31.39</v>
      </c>
      <c r="E110" s="53">
        <v>279</v>
      </c>
      <c r="F110" s="105">
        <v>3</v>
      </c>
      <c r="G110" s="50" t="s">
        <v>57</v>
      </c>
      <c r="H110" s="50" t="s">
        <v>497</v>
      </c>
      <c r="I110" s="69">
        <v>770.4</v>
      </c>
      <c r="J110" s="69">
        <v>41.2</v>
      </c>
      <c r="K110" s="50" t="s">
        <v>498</v>
      </c>
      <c r="L110" s="50" t="s">
        <v>499</v>
      </c>
      <c r="M110" s="69">
        <v>41.2</v>
      </c>
      <c r="N110" s="31">
        <v>1.1</v>
      </c>
      <c r="O110" s="31">
        <v>14.3</v>
      </c>
      <c r="P110" s="33"/>
      <c r="Q110" s="31">
        <f>N110+O110</f>
      </c>
      <c r="R110" s="31">
        <f>N110+O110+P110</f>
      </c>
      <c r="S110" s="69">
        <f>O110+P110</f>
      </c>
      <c r="T110" s="69">
        <f>N110+O110</f>
      </c>
      <c r="U110" s="109">
        <f>M110</f>
      </c>
      <c r="V110" s="70">
        <f>G54(U110)</f>
      </c>
      <c r="W110" s="71"/>
      <c r="X110" s="71"/>
      <c r="Y110" s="71"/>
      <c r="Z110" s="69">
        <v>770.4</v>
      </c>
      <c r="AA110" s="69">
        <v>41.2</v>
      </c>
      <c r="AB110" s="69">
        <v>131.7</v>
      </c>
      <c r="AC110" s="72">
        <f>((N110/Z110)+(O110/AA110)+(P110/AB110))</f>
      </c>
      <c r="AD110" s="51">
        <f>((N110*Z110)+(O110*AA110)+(P110*AB110))</f>
      </c>
      <c r="AE110" s="69">
        <f>(AD110/SUM(N110:P110))</f>
      </c>
      <c r="AF110" s="31">
        <v>89.54</v>
      </c>
      <c r="AG110" s="31">
        <f>10^4/AF110</f>
      </c>
      <c r="AH110" s="32">
        <f>1.717*(1+(0.0011*AG110))^-1</f>
      </c>
      <c r="AI110" s="34">
        <f>1/AH110</f>
      </c>
      <c r="AJ110" s="34">
        <f>SQRT(AH110/2.8)</f>
      </c>
      <c r="AK110" s="36">
        <f>(((1000*10)/(0.0014)*(AJ110^2/180)*(AJ110^3/(1-AJ110)^2)))/(60*60*24)</f>
      </c>
      <c r="AL110" s="32">
        <f>AK110*S110</f>
      </c>
      <c r="AM110" s="31">
        <f>119.7875*AJ110*S110*O110</f>
      </c>
      <c r="AN110" s="37">
        <f>S110*(3*10^-6)</f>
      </c>
      <c r="AO110" s="38">
        <f>AM110*AN110*1000000</f>
      </c>
      <c r="AP110" s="34">
        <f>(AG110/U110)^0.5*(1-(U110/Z110))^0.5</f>
      </c>
      <c r="AQ110" s="39">
        <f>IF(AC110:AC247&lt;0.1,"POOR",IF(AC110:AC247&lt;=0.19,"WEAK",IF(AC110:AC247&lt;=0.69,"MODERATE",IF(AC110:AC247&gt;=0.698,"GOOD"))))</f>
      </c>
      <c r="AR110" s="31">
        <v>15.301</v>
      </c>
      <c r="AS110" s="40">
        <v>18.3612</v>
      </c>
      <c r="AT110" s="41">
        <v>1.60179908001731</v>
      </c>
      <c r="AU110" s="41">
        <v>1.48605678169931</v>
      </c>
      <c r="AV110" s="41">
        <v>14.3</v>
      </c>
      <c r="AW110" s="41">
        <v>0.053478712357217</v>
      </c>
      <c r="AX110" s="31">
        <v>18361.2</v>
      </c>
    </row>
    <row x14ac:dyDescent="0.25" r="111" customHeight="1" ht="17.25">
      <c r="A111" s="42">
        <v>110</v>
      </c>
      <c r="B111" s="43" t="s">
        <v>500</v>
      </c>
      <c r="C111" s="106">
        <v>33.93</v>
      </c>
      <c r="D111" s="107">
        <v>29.46</v>
      </c>
      <c r="E111" s="44">
        <v>289</v>
      </c>
      <c r="F111" s="105">
        <v>4</v>
      </c>
      <c r="G111" s="43" t="s">
        <v>131</v>
      </c>
      <c r="H111" s="50" t="s">
        <v>501</v>
      </c>
      <c r="I111" s="47">
        <v>512</v>
      </c>
      <c r="J111" s="69">
        <v>186.1</v>
      </c>
      <c r="K111" s="50" t="s">
        <v>502</v>
      </c>
      <c r="L111" s="50" t="s">
        <v>503</v>
      </c>
      <c r="M111" s="69">
        <v>186.1</v>
      </c>
      <c r="N111" s="31">
        <v>0.6</v>
      </c>
      <c r="O111" s="31">
        <v>6.5</v>
      </c>
      <c r="P111" s="31">
        <v>19.1</v>
      </c>
      <c r="Q111" s="31">
        <f>N111+O111</f>
      </c>
      <c r="R111" s="31">
        <f>N111+O111+P111</f>
      </c>
      <c r="S111" s="69">
        <f>O111+P111</f>
      </c>
      <c r="T111" s="69">
        <f>N111+O111</f>
      </c>
      <c r="U111" s="109">
        <v>112</v>
      </c>
      <c r="V111" s="70">
        <f>G55(U111)</f>
      </c>
      <c r="W111" s="71"/>
      <c r="X111" s="71"/>
      <c r="Y111" s="71"/>
      <c r="Z111" s="69">
        <v>186.1</v>
      </c>
      <c r="AA111" s="47">
        <v>112</v>
      </c>
      <c r="AB111" s="69">
        <v>927.4</v>
      </c>
      <c r="AC111" s="72">
        <f>((N111/Z111)+(O111/AA111)+(P111/AB111))</f>
      </c>
      <c r="AD111" s="51">
        <f>((N111*Z111)+(O111*AA111)+(P111*AB111))</f>
      </c>
      <c r="AE111" s="69">
        <f>(AD111/SUM(N111:P111))</f>
      </c>
      <c r="AF111" s="31">
        <v>79.55</v>
      </c>
      <c r="AG111" s="31">
        <f>10^4/AF111</f>
      </c>
      <c r="AH111" s="32">
        <f>1.717*(1+(0.0011*AG111))^-1</f>
      </c>
      <c r="AI111" s="34">
        <f>1/AH111</f>
      </c>
      <c r="AJ111" s="34">
        <f>SQRT(AH111/2.8)</f>
      </c>
      <c r="AK111" s="36">
        <f>(((1000*10)/(0.0014)*(AJ111^2/180)*(AJ111^3/(1-AJ111)^2)))/(60*60*24)</f>
      </c>
      <c r="AL111" s="32">
        <f>AK111*S111</f>
      </c>
      <c r="AM111" s="31">
        <f>119.7875*AJ111*S111*O111</f>
      </c>
      <c r="AN111" s="37">
        <f>S111*(3*10^-6)</f>
      </c>
      <c r="AO111" s="38">
        <f>AM111*AN111*1000000</f>
      </c>
      <c r="AP111" s="34">
        <f>(AG111/U111)^0.5*(1-(U111/Z111))^0.5</f>
      </c>
      <c r="AQ111" s="39">
        <f>IF(AC111:AC248&lt;0.1,"POOR",IF(AC111:AC248&lt;=0.19,"WEAK",IF(AC111:AC248&lt;=0.69,"MODERATE",IF(AC111:AC248&gt;=0.698,"GOOD"))))</f>
      </c>
      <c r="AR111" s="31">
        <v>27.392</v>
      </c>
      <c r="AS111" s="40">
        <v>32.8704</v>
      </c>
      <c r="AT111" s="41">
        <v>0.668508316001672</v>
      </c>
      <c r="AU111" s="41">
        <v>1.38246714333582</v>
      </c>
      <c r="AV111" s="41">
        <v>25.6</v>
      </c>
      <c r="AW111" s="41">
        <v>0.3634765625</v>
      </c>
      <c r="AX111" s="31">
        <v>32870.4</v>
      </c>
    </row>
    <row x14ac:dyDescent="0.25" r="112" customHeight="1" ht="17.25">
      <c r="A112" s="42">
        <v>111</v>
      </c>
      <c r="B112" s="50" t="s">
        <v>504</v>
      </c>
      <c r="C112" s="24">
        <v>33.5</v>
      </c>
      <c r="D112" s="25">
        <v>29.11</v>
      </c>
      <c r="E112" s="53">
        <v>318</v>
      </c>
      <c r="F112" s="105">
        <v>4</v>
      </c>
      <c r="G112" s="50" t="s">
        <v>144</v>
      </c>
      <c r="H112" s="50" t="s">
        <v>505</v>
      </c>
      <c r="I112" s="69">
        <v>34.7</v>
      </c>
      <c r="J112" s="69">
        <v>15.5</v>
      </c>
      <c r="K112" s="50" t="s">
        <v>506</v>
      </c>
      <c r="L112" s="50" t="s">
        <v>507</v>
      </c>
      <c r="M112" s="69">
        <v>15.5</v>
      </c>
      <c r="N112" s="31">
        <v>0.8</v>
      </c>
      <c r="O112" s="31">
        <v>2.9</v>
      </c>
      <c r="P112" s="31">
        <v>18.2</v>
      </c>
      <c r="Q112" s="31">
        <f>N112+O112</f>
      </c>
      <c r="R112" s="31">
        <f>N112+O112+P112</f>
      </c>
      <c r="S112" s="69">
        <f>O112+P112</f>
      </c>
      <c r="T112" s="69">
        <f>N112+O112</f>
      </c>
      <c r="U112" s="109">
        <f>M112</f>
      </c>
      <c r="V112" s="70">
        <f>G56(U112)</f>
      </c>
      <c r="W112" s="71"/>
      <c r="X112" s="71"/>
      <c r="Y112" s="71"/>
      <c r="Z112" s="69">
        <v>34.7</v>
      </c>
      <c r="AA112" s="69">
        <v>15.5</v>
      </c>
      <c r="AB112" s="69">
        <v>874.5</v>
      </c>
      <c r="AC112" s="72">
        <f>((N112/Z112)+(O112/AA112)+(P112/AB112))</f>
      </c>
      <c r="AD112" s="51">
        <f>((N112*Z112)+(O112*AA112)+(P112*AB112))</f>
      </c>
      <c r="AE112" s="69">
        <f>(AD112/SUM(N112:P112))</f>
      </c>
      <c r="AF112" s="31">
        <v>78.65</v>
      </c>
      <c r="AG112" s="31">
        <f>10^4/AF112</f>
      </c>
      <c r="AH112" s="32">
        <f>1.717*(1+(0.0011*AG112))^-1</f>
      </c>
      <c r="AI112" s="34">
        <f>1/AH112</f>
      </c>
      <c r="AJ112" s="34">
        <f>SQRT(AH112/2.8)</f>
      </c>
      <c r="AK112" s="36">
        <f>(((1000*10)/(0.0014)*(AJ112^2/180)*(AJ112^3/(1-AJ112)^2)))/(60*60*24)</f>
      </c>
      <c r="AL112" s="32">
        <f>AK112*S112</f>
      </c>
      <c r="AM112" s="31">
        <f>119.7875*AJ112*S112*O112</f>
      </c>
      <c r="AN112" s="37">
        <f>S112*(3*10^-6)</f>
      </c>
      <c r="AO112" s="38">
        <f>AM112*AN112*1000000</f>
      </c>
      <c r="AP112" s="34">
        <f>(AG112/U112)^0.5*(1-(U112/Z112))^0.5</f>
      </c>
      <c r="AQ112" s="39">
        <f>IF(AC112:AC249&lt;0.1,"POOR",IF(AC112:AC249&lt;=0.19,"WEAK",IF(AC112:AC249&lt;=0.69,"MODERATE",IF(AC112:AC249&gt;=0.698,"GOOD"))))</f>
      </c>
      <c r="AR112" s="31">
        <v>22.577</v>
      </c>
      <c r="AS112" s="40">
        <v>27.0924</v>
      </c>
      <c r="AT112" s="41">
        <v>2.13044665583675</v>
      </c>
      <c r="AU112" s="41">
        <v>1.3724110786987</v>
      </c>
      <c r="AV112" s="41">
        <v>21.1</v>
      </c>
      <c r="AW112" s="41">
        <v>0.446685878962536</v>
      </c>
      <c r="AX112" s="31">
        <v>27092.4</v>
      </c>
    </row>
    <row x14ac:dyDescent="0.25" r="113" customHeight="1" ht="17.25">
      <c r="A113" s="42">
        <v>112</v>
      </c>
      <c r="B113" s="28" t="s">
        <v>508</v>
      </c>
      <c r="C113" s="24">
        <v>33.73</v>
      </c>
      <c r="D113" s="25">
        <v>29.25</v>
      </c>
      <c r="E113" s="26">
        <v>385</v>
      </c>
      <c r="F113" s="105">
        <v>4</v>
      </c>
      <c r="G113" s="43" t="s">
        <v>245</v>
      </c>
      <c r="H113" s="50" t="s">
        <v>509</v>
      </c>
      <c r="I113" s="69">
        <v>78.5</v>
      </c>
      <c r="J113" s="69">
        <v>40.2</v>
      </c>
      <c r="K113" s="50" t="s">
        <v>510</v>
      </c>
      <c r="L113" s="50" t="s">
        <v>511</v>
      </c>
      <c r="M113" s="69">
        <v>40.2</v>
      </c>
      <c r="N113" s="31">
        <v>0.9</v>
      </c>
      <c r="O113" s="31">
        <v>2.8</v>
      </c>
      <c r="P113" s="31">
        <v>11.7</v>
      </c>
      <c r="Q113" s="31">
        <f>N113+O113</f>
      </c>
      <c r="R113" s="31">
        <f>N113+O113+P113</f>
      </c>
      <c r="S113" s="69">
        <f>O113+P113</f>
      </c>
      <c r="T113" s="69">
        <f>N113+O113</f>
      </c>
      <c r="U113" s="109">
        <f>M113</f>
      </c>
      <c r="V113" s="70">
        <f>G57(U113)</f>
      </c>
      <c r="W113" s="71"/>
      <c r="X113" s="71"/>
      <c r="Y113" s="71"/>
      <c r="Z113" s="69">
        <v>17.6</v>
      </c>
      <c r="AA113" s="69">
        <v>23.1</v>
      </c>
      <c r="AB113" s="69">
        <v>78.5</v>
      </c>
      <c r="AC113" s="72">
        <f>((N113/Z113)+(O113/AA113)+(P113/AB113))</f>
      </c>
      <c r="AD113" s="51">
        <f>((N113*Z113)+(O113*AA113)+(P113*AB113))</f>
      </c>
      <c r="AE113" s="69">
        <f>(AD113/SUM(N113:P113))</f>
      </c>
      <c r="AF113" s="42">
        <v>188</v>
      </c>
      <c r="AG113" s="31">
        <f>10^4/AF113</f>
      </c>
      <c r="AH113" s="32">
        <f>1.717*(1+(0.0011*AG113))^-1</f>
      </c>
      <c r="AI113" s="34">
        <f>1/AH113</f>
      </c>
      <c r="AJ113" s="34">
        <f>SQRT(AH113/2.8)</f>
      </c>
      <c r="AK113" s="36">
        <f>(((1000*10)/(0.0014)*(AJ113^2/180)*(AJ113^3/(1-AJ113)^2)))/(60*60*24)</f>
      </c>
      <c r="AL113" s="32">
        <f>AK113*S113</f>
      </c>
      <c r="AM113" s="31">
        <f>119.7875*AJ113*S113*O113</f>
      </c>
      <c r="AN113" s="37">
        <f>S113*(3*10^-6)</f>
      </c>
      <c r="AO113" s="38">
        <f>AM113*AN113*1000000</f>
      </c>
      <c r="AP113" s="34"/>
      <c r="AQ113" s="39">
        <f>IF(AC113:AC250&lt;0.1,"POOR",IF(AC113:AC250&lt;=0.19,"WEAK",IF(AC113:AC250&lt;=0.69,"MODERATE",IF(AC113:AC250&gt;=0.698,"GOOD"))))</f>
      </c>
      <c r="AR113" s="31">
        <v>15.515</v>
      </c>
      <c r="AS113" s="40">
        <v>18.618</v>
      </c>
      <c r="AT113" s="115"/>
      <c r="AU113" s="41">
        <v>2.05614169179514</v>
      </c>
      <c r="AV113" s="41">
        <v>14.5</v>
      </c>
      <c r="AW113" s="41">
        <v>0.512101910828025</v>
      </c>
      <c r="AX113" s="42">
        <v>18618</v>
      </c>
    </row>
    <row x14ac:dyDescent="0.25" r="114" customHeight="1" ht="17.25">
      <c r="A114" s="42">
        <v>113</v>
      </c>
      <c r="B114" s="116" t="s">
        <v>512</v>
      </c>
      <c r="C114" s="24">
        <v>32.4</v>
      </c>
      <c r="D114" s="25">
        <v>28.74</v>
      </c>
      <c r="E114" s="44">
        <v>306</v>
      </c>
      <c r="F114" s="105">
        <v>3</v>
      </c>
      <c r="G114" s="43" t="s">
        <v>57</v>
      </c>
      <c r="H114" s="50" t="s">
        <v>513</v>
      </c>
      <c r="I114" s="69">
        <v>157.3</v>
      </c>
      <c r="J114" s="69">
        <v>19.8</v>
      </c>
      <c r="K114" s="50" t="s">
        <v>514</v>
      </c>
      <c r="L114" s="50" t="s">
        <v>515</v>
      </c>
      <c r="M114" s="69">
        <v>19.8</v>
      </c>
      <c r="N114" s="42">
        <v>8</v>
      </c>
      <c r="O114" s="42">
        <v>19</v>
      </c>
      <c r="P114" s="33"/>
      <c r="Q114" s="31">
        <f>N114+O114</f>
      </c>
      <c r="R114" s="69">
        <f>N114+O114+P114</f>
      </c>
      <c r="S114" s="69">
        <f>O114+P114</f>
      </c>
      <c r="T114" s="69">
        <f>N114+O114</f>
      </c>
      <c r="U114" s="109">
        <f>M114</f>
      </c>
      <c r="V114" s="70">
        <f>G58(U114)</f>
      </c>
      <c r="W114" s="71"/>
      <c r="X114" s="71"/>
      <c r="Y114" s="71"/>
      <c r="Z114" s="69">
        <v>157.3</v>
      </c>
      <c r="AA114" s="69">
        <v>19.8</v>
      </c>
      <c r="AB114" s="47">
        <v>57</v>
      </c>
      <c r="AC114" s="72">
        <f>((N114/Z114)+(O114/AA114)+(P114/AB114))</f>
      </c>
      <c r="AD114" s="51">
        <f>((N114*Z114)+(O114*AA114)+(P114*AB114))</f>
      </c>
      <c r="AE114" s="69">
        <f>(AD114/SUM(N114:P114))</f>
      </c>
      <c r="AF114" s="31">
        <v>179.32</v>
      </c>
      <c r="AG114" s="31">
        <f>10^4/AF114</f>
      </c>
      <c r="AH114" s="32">
        <f>1.717*(1+(0.0011*AG114))^-1</f>
      </c>
      <c r="AI114" s="34">
        <f>1/AH114</f>
      </c>
      <c r="AJ114" s="34">
        <f>SQRT(AH114/2.8)</f>
      </c>
      <c r="AK114" s="36">
        <f>(((1000*10)/(0.0014)*(AJ114^2/180)*(AJ114^3/(1-AJ114)^2)))/(60*60*24)</f>
      </c>
      <c r="AL114" s="32">
        <f>AK114*S114</f>
      </c>
      <c r="AM114" s="31">
        <f>119.7875*AJ114*S114*O114</f>
      </c>
      <c r="AN114" s="37">
        <f>S114*(3*10^-6)</f>
      </c>
      <c r="AO114" s="38">
        <f>AM114*AN114*1000000</f>
      </c>
      <c r="AP114" s="34">
        <f>(AG114/U114)^0.5*(1-(U114/Z114))^0.5</f>
      </c>
      <c r="AQ114" s="39">
        <f>IF(AC114:AC251&lt;0.1,"POOR",IF(AC114:AC251&lt;=0.19,"WEAK",IF(AC114:AC251&lt;=0.69,"MODERATE",IF(AC114:AC251&gt;=0.698,"GOOD"))))</f>
      </c>
      <c r="AR114" s="31">
        <v>20.33</v>
      </c>
      <c r="AS114" s="40">
        <v>24.396</v>
      </c>
      <c r="AT114" s="41">
        <v>1.56906172138201</v>
      </c>
      <c r="AU114" s="41">
        <v>2.02518395361233</v>
      </c>
      <c r="AV114" s="46">
        <v>19</v>
      </c>
      <c r="AW114" s="41">
        <v>0.125874125874126</v>
      </c>
      <c r="AX114" s="42">
        <v>24396</v>
      </c>
    </row>
    <row x14ac:dyDescent="0.25" r="115" customHeight="1" ht="17.25">
      <c r="A115" s="42">
        <v>114</v>
      </c>
      <c r="B115" s="43" t="s">
        <v>516</v>
      </c>
      <c r="C115" s="24">
        <v>33.23</v>
      </c>
      <c r="D115" s="25">
        <v>29.02</v>
      </c>
      <c r="E115" s="44">
        <v>603</v>
      </c>
      <c r="F115" s="105">
        <v>4</v>
      </c>
      <c r="G115" s="43"/>
      <c r="H115" s="50" t="s">
        <v>517</v>
      </c>
      <c r="I115" s="69">
        <v>646.5</v>
      </c>
      <c r="J115" s="69">
        <v>152.9</v>
      </c>
      <c r="K115" s="50" t="s">
        <v>518</v>
      </c>
      <c r="L115" s="50" t="s">
        <v>519</v>
      </c>
      <c r="M115" s="69">
        <v>152.9</v>
      </c>
      <c r="N115" s="42">
        <v>2</v>
      </c>
      <c r="O115" s="31">
        <v>17.9</v>
      </c>
      <c r="P115" s="31">
        <v>36.2</v>
      </c>
      <c r="Q115" s="31">
        <f>N115+O115</f>
      </c>
      <c r="R115" s="31">
        <f>N115+O115+P115</f>
      </c>
      <c r="S115" s="69">
        <f>O115+P115</f>
      </c>
      <c r="T115" s="69">
        <f>N115+O115</f>
      </c>
      <c r="U115" s="109">
        <f>M115</f>
      </c>
      <c r="V115" s="70">
        <f>G59(U115)</f>
      </c>
      <c r="W115" s="71"/>
      <c r="X115" s="71"/>
      <c r="Y115" s="71"/>
      <c r="Z115" s="69">
        <v>26.6</v>
      </c>
      <c r="AA115" s="69">
        <v>646.5</v>
      </c>
      <c r="AB115" s="69">
        <v>152.9</v>
      </c>
      <c r="AC115" s="72">
        <f>((N115/Z115)+(O115/AA115)+(P115/AB115))</f>
      </c>
      <c r="AD115" s="51">
        <f>((N115*Z115)+(O115*AA115)+(P115*AB115))</f>
      </c>
      <c r="AE115" s="69">
        <f>(AD115/SUM(N115:P115))</f>
      </c>
      <c r="AF115" s="42">
        <v>102</v>
      </c>
      <c r="AG115" s="31">
        <f>10^4/AF115</f>
      </c>
      <c r="AH115" s="32">
        <f>1.717*(1+(0.0011*AG115))^-1</f>
      </c>
      <c r="AI115" s="34">
        <f>1/AH115</f>
      </c>
      <c r="AJ115" s="34">
        <f>SQRT(AH115/2.8)</f>
      </c>
      <c r="AK115" s="36">
        <f>(((1000*10)/(0.0014)*(AJ115^2/180)*(AJ115^3/(1-AJ115)^2)))/(60*60*24)</f>
      </c>
      <c r="AL115" s="117">
        <f>AK115*S115</f>
      </c>
      <c r="AM115" s="31">
        <f>119.7875*AJ115*S115*O115</f>
      </c>
      <c r="AN115" s="37">
        <f>S115*(3*10^-6)</f>
      </c>
      <c r="AO115" s="38">
        <f>AM115*AN115*1000000</f>
      </c>
      <c r="AP115" s="34"/>
      <c r="AQ115" s="39">
        <f>IF(AC115:AC252&lt;0.1,"POOR",IF(AC115:AC252&lt;=0.19,"WEAK",IF(AC115:AC252&lt;=0.69,"MODERATE",IF(AC115:AC252&gt;=0.698,"GOOD"))))</f>
      </c>
      <c r="AR115" s="31">
        <v>57.887</v>
      </c>
      <c r="AS115" s="40">
        <v>69.4644</v>
      </c>
      <c r="AT115" s="115"/>
      <c r="AU115" s="41">
        <v>1.59737264898752</v>
      </c>
      <c r="AV115" s="41">
        <v>54.1</v>
      </c>
      <c r="AW115" s="41">
        <v>0.236504253673627</v>
      </c>
      <c r="AX115" s="31">
        <v>69464.4</v>
      </c>
    </row>
    <row x14ac:dyDescent="0.25" r="116" customHeight="1" ht="17.25">
      <c r="A116" s="42">
        <v>115</v>
      </c>
      <c r="B116" s="28" t="s">
        <v>520</v>
      </c>
      <c r="C116" s="24">
        <v>33.45</v>
      </c>
      <c r="D116" s="25">
        <v>28.99</v>
      </c>
      <c r="E116" s="26">
        <v>930</v>
      </c>
      <c r="F116" s="105">
        <v>3</v>
      </c>
      <c r="G116" s="43" t="s">
        <v>57</v>
      </c>
      <c r="H116" s="50" t="s">
        <v>521</v>
      </c>
      <c r="I116" s="69">
        <v>70.6</v>
      </c>
      <c r="J116" s="69">
        <v>27.3</v>
      </c>
      <c r="K116" s="50" t="s">
        <v>522</v>
      </c>
      <c r="L116" s="50" t="s">
        <v>523</v>
      </c>
      <c r="M116" s="69">
        <v>27.3</v>
      </c>
      <c r="N116" s="31">
        <v>7.2</v>
      </c>
      <c r="O116" s="42">
        <v>25</v>
      </c>
      <c r="P116" s="33"/>
      <c r="Q116" s="31">
        <f>N116+O116</f>
      </c>
      <c r="R116" s="31">
        <f>N116+O116+P116</f>
      </c>
      <c r="S116" s="69">
        <f>O116+P116</f>
      </c>
      <c r="T116" s="69">
        <f>N116+O116</f>
      </c>
      <c r="U116" s="109">
        <f>M116</f>
      </c>
      <c r="V116" s="70">
        <f>G60(U116)</f>
      </c>
      <c r="W116" s="71"/>
      <c r="X116" s="71"/>
      <c r="Y116" s="71"/>
      <c r="Z116" s="69">
        <v>70.6</v>
      </c>
      <c r="AA116" s="69">
        <v>27.3</v>
      </c>
      <c r="AB116" s="69">
        <v>154.5</v>
      </c>
      <c r="AC116" s="72">
        <f>((N116/Z116)+(O116/AA116)+(P116/AB116))</f>
      </c>
      <c r="AD116" s="51">
        <f>((N116*Z116)+(O116*AA116)+(P116*AB116))</f>
      </c>
      <c r="AE116" s="69">
        <f>(AD116/SUM(N116:P116))</f>
      </c>
      <c r="AF116" s="31">
        <v>236.54</v>
      </c>
      <c r="AG116" s="31">
        <f>10^4/AF116</f>
      </c>
      <c r="AH116" s="32">
        <f>1.717*(1+(0.0011*AG116))^-1</f>
      </c>
      <c r="AI116" s="34">
        <f>1/AH116</f>
      </c>
      <c r="AJ116" s="34">
        <f>SQRT(AH116/2.8)</f>
      </c>
      <c r="AK116" s="36">
        <f>(((1000*10)/(0.0014)*(AJ116^2/180)*(AJ116^3/(1-AJ116)^2)))/(60*60*24)</f>
      </c>
      <c r="AL116" s="32">
        <f>AK116*S116</f>
      </c>
      <c r="AM116" s="31">
        <f>119.7875*AJ116*S116*O116</f>
      </c>
      <c r="AN116" s="37">
        <f>S116*(3*10^-6)</f>
      </c>
      <c r="AO116" s="38">
        <f>AM116*AN116*1000000</f>
      </c>
      <c r="AP116" s="34">
        <f>(AG116/U116)^0.5*(1-(U116/Z116))^0.5</f>
      </c>
      <c r="AQ116" s="39">
        <f>IF(AC116:AC253&lt;0.1,"POOR",IF(AC116:AC253&lt;=0.19,"WEAK",IF(AC116:AC253&lt;=0.69,"MODERATE",IF(AC116:AC253&gt;=0.698,"GOOD"))))</f>
      </c>
      <c r="AR116" s="31">
        <v>26.75</v>
      </c>
      <c r="AS116" s="40">
        <v>32.1</v>
      </c>
      <c r="AT116" s="41">
        <v>0.974558644027138</v>
      </c>
      <c r="AU116" s="41">
        <v>2.19491110697825</v>
      </c>
      <c r="AV116" s="46">
        <v>25</v>
      </c>
      <c r="AW116" s="41">
        <v>0.386685552407932</v>
      </c>
      <c r="AX116" s="42">
        <v>32100</v>
      </c>
    </row>
    <row x14ac:dyDescent="0.25" r="117" customHeight="1" ht="17.25">
      <c r="A117" s="42">
        <v>116</v>
      </c>
      <c r="B117" s="23" t="s">
        <v>524</v>
      </c>
      <c r="C117" s="24">
        <v>33.87</v>
      </c>
      <c r="D117" s="25">
        <v>28.72</v>
      </c>
      <c r="E117" s="26">
        <v>305</v>
      </c>
      <c r="F117" s="105">
        <v>3</v>
      </c>
      <c r="G117" s="43" t="s">
        <v>57</v>
      </c>
      <c r="H117" s="50" t="s">
        <v>525</v>
      </c>
      <c r="I117" s="69">
        <v>395.2</v>
      </c>
      <c r="J117" s="69">
        <v>34.7</v>
      </c>
      <c r="K117" s="50" t="s">
        <v>526</v>
      </c>
      <c r="L117" s="50" t="s">
        <v>527</v>
      </c>
      <c r="M117" s="69">
        <v>34.7</v>
      </c>
      <c r="N117" s="31">
        <v>7.1</v>
      </c>
      <c r="O117" s="31">
        <v>18.1</v>
      </c>
      <c r="P117" s="33"/>
      <c r="Q117" s="31">
        <f>N117+O117</f>
      </c>
      <c r="R117" s="31">
        <f>N117+O117+P117</f>
      </c>
      <c r="S117" s="69">
        <f>O117+P117</f>
      </c>
      <c r="T117" s="69">
        <f>N117+O117</f>
      </c>
      <c r="U117" s="109">
        <f>M117</f>
      </c>
      <c r="V117" s="70">
        <f>G61(U117)</f>
      </c>
      <c r="W117" s="71"/>
      <c r="X117" s="71"/>
      <c r="Y117" s="71"/>
      <c r="Z117" s="69">
        <v>395.2</v>
      </c>
      <c r="AA117" s="69">
        <v>34.7</v>
      </c>
      <c r="AB117" s="69">
        <v>297.9</v>
      </c>
      <c r="AC117" s="72">
        <f>((N117/Z117)+(O117/AA117)+(P117/AB117))</f>
      </c>
      <c r="AD117" s="51">
        <f>((N117*Z117)+(O117*AA117)+(P117*AB117))</f>
      </c>
      <c r="AE117" s="69">
        <f>(AD117/SUM(N117:P117))</f>
      </c>
      <c r="AF117" s="31">
        <v>288.36</v>
      </c>
      <c r="AG117" s="31">
        <f>10^4/AF117</f>
      </c>
      <c r="AH117" s="32">
        <f>1.717*(1+(0.0011*AG117))^-1</f>
      </c>
      <c r="AI117" s="34">
        <f>1/AH117</f>
      </c>
      <c r="AJ117" s="34">
        <f>SQRT(AH117/2.8)</f>
      </c>
      <c r="AK117" s="36">
        <f>(((1000*10)/(0.0014)*(AJ117^2/180)*(AJ117^3/(1-AJ117)^2)))/(60*60*24)</f>
      </c>
      <c r="AL117" s="32">
        <f>AK117*S117</f>
      </c>
      <c r="AM117" s="31">
        <f>119.7875*AJ117*S117*O117</f>
      </c>
      <c r="AN117" s="37">
        <f>S117*(3*10^-6)</f>
      </c>
      <c r="AO117" s="38">
        <f>AM117*AN117*1000000</f>
      </c>
      <c r="AP117" s="34">
        <f>(AG117/U117)^0.5*(1-(U117/Z117))^0.5</f>
      </c>
      <c r="AQ117" s="39">
        <f>IF(AC117:AC254&lt;0.1,"POOR",IF(AC117:AC254&lt;=0.19,"WEAK",IF(AC117:AC254&lt;=0.69,"MODERATE",IF(AC117:AC254&gt;=0.698,"GOOD"))))</f>
      </c>
      <c r="AR117" s="31">
        <v>19.367</v>
      </c>
      <c r="AS117" s="40">
        <v>23.2404</v>
      </c>
      <c r="AT117" s="41">
        <v>0.954798923641775</v>
      </c>
      <c r="AU117" s="41">
        <v>2.29924823205808</v>
      </c>
      <c r="AV117" s="41">
        <v>18.1</v>
      </c>
      <c r="AW117" s="41">
        <v>0.0878036437246964</v>
      </c>
      <c r="AX117" s="31">
        <v>23240.4</v>
      </c>
    </row>
    <row x14ac:dyDescent="0.25" r="118" customHeight="1" ht="17.25">
      <c r="A118" s="42">
        <v>117</v>
      </c>
      <c r="B118" s="43" t="s">
        <v>528</v>
      </c>
      <c r="C118" s="106">
        <v>33.51</v>
      </c>
      <c r="D118" s="107">
        <v>28.66</v>
      </c>
      <c r="E118" s="44">
        <v>304</v>
      </c>
      <c r="F118" s="110">
        <v>4</v>
      </c>
      <c r="G118" s="50" t="s">
        <v>144</v>
      </c>
      <c r="H118" s="50" t="s">
        <v>529</v>
      </c>
      <c r="I118" s="69">
        <v>86.2</v>
      </c>
      <c r="J118" s="47">
        <v>20</v>
      </c>
      <c r="K118" s="50" t="s">
        <v>530</v>
      </c>
      <c r="L118" s="50" t="s">
        <v>531</v>
      </c>
      <c r="M118" s="47">
        <v>20</v>
      </c>
      <c r="N118" s="31">
        <v>0.8</v>
      </c>
      <c r="O118" s="31">
        <v>3.1</v>
      </c>
      <c r="P118" s="31">
        <v>13.6</v>
      </c>
      <c r="Q118" s="31">
        <f>N118+O118</f>
      </c>
      <c r="R118" s="31">
        <f>N118+O118+P118</f>
      </c>
      <c r="S118" s="69">
        <f>O118+P118</f>
      </c>
      <c r="T118" s="69">
        <f>N118+O118</f>
      </c>
      <c r="U118" s="109">
        <f>M118</f>
      </c>
      <c r="V118" s="70">
        <f>G62(U118)</f>
      </c>
      <c r="W118" s="71"/>
      <c r="X118" s="71"/>
      <c r="Y118" s="71"/>
      <c r="Z118" s="69">
        <v>86.2</v>
      </c>
      <c r="AA118" s="47">
        <v>20</v>
      </c>
      <c r="AB118" s="69">
        <v>737.1</v>
      </c>
      <c r="AC118" s="72">
        <f>((N118/Z118)+(O118/AA118)+(P118/AB118))</f>
      </c>
      <c r="AD118" s="51">
        <f>((N118*Z118)+(O118*AA118)+(P118*AB118))</f>
      </c>
      <c r="AE118" s="69">
        <f>(AD118/SUM(N118:P118))</f>
      </c>
      <c r="AF118" s="31">
        <v>294.61</v>
      </c>
      <c r="AG118" s="31">
        <f>10^4/AF118</f>
      </c>
      <c r="AH118" s="32">
        <f>1.717*(1+(0.0011*AG118))^-1</f>
      </c>
      <c r="AI118" s="34">
        <f>1/AH118</f>
      </c>
      <c r="AJ118" s="34">
        <f>SQRT(AH118/2.8)</f>
      </c>
      <c r="AK118" s="36">
        <f>(((1000*10)/(0.0014)*(AJ118^2/180)*(AJ118^3/(1-AJ118)^2)))/(60*60*24)</f>
      </c>
      <c r="AL118" s="32">
        <f>AK118*S118</f>
      </c>
      <c r="AM118" s="31">
        <f>119.7875*AJ118*S118*O118</f>
      </c>
      <c r="AN118" s="37">
        <f>S118*(3*10^-6)</f>
      </c>
      <c r="AO118" s="38">
        <f>AM118*AN118*1000000</f>
      </c>
      <c r="AP118" s="34">
        <f>(AG118/U118)^0.5*(1-(U118/Z118))^0.5</f>
      </c>
      <c r="AQ118" s="39">
        <f>IF(AC118:AC255&lt;0.1,"POOR",IF(AC118:AC255&lt;=0.19,"WEAK",IF(AC118:AC255&lt;=0.69,"MODERATE",IF(AC118:AC255&gt;=0.698,"GOOD"))))</f>
      </c>
      <c r="AR118" s="31">
        <v>17.869</v>
      </c>
      <c r="AS118" s="40">
        <v>21.4428</v>
      </c>
      <c r="AT118" s="41">
        <v>1.14165957112742</v>
      </c>
      <c r="AU118" s="41">
        <v>2.30971373880812</v>
      </c>
      <c r="AV118" s="41">
        <v>16.7</v>
      </c>
      <c r="AW118" s="41">
        <v>0.232018561484919</v>
      </c>
      <c r="AX118" s="31">
        <v>21442.8</v>
      </c>
    </row>
    <row x14ac:dyDescent="0.25" r="119" customHeight="1" ht="17.25">
      <c r="A119" s="22" t="s">
        <v>532</v>
      </c>
      <c r="B119" s="60" t="s">
        <v>533</v>
      </c>
      <c r="C119" s="106">
        <v>34.77</v>
      </c>
      <c r="D119" s="107">
        <v>28.34</v>
      </c>
      <c r="E119" s="42">
        <v>294</v>
      </c>
      <c r="F119" s="42">
        <v>3</v>
      </c>
      <c r="G119" s="60" t="s">
        <v>57</v>
      </c>
      <c r="H119" s="60" t="s">
        <v>534</v>
      </c>
      <c r="I119" s="69">
        <v>499.9</v>
      </c>
      <c r="J119" s="31">
        <v>11.6</v>
      </c>
      <c r="K119" s="60" t="s">
        <v>535</v>
      </c>
      <c r="L119" s="60" t="s">
        <v>536</v>
      </c>
      <c r="M119" s="31">
        <v>11.6</v>
      </c>
      <c r="N119" s="31">
        <v>1.6</v>
      </c>
      <c r="O119" s="31">
        <v>26.1</v>
      </c>
      <c r="P119" s="33"/>
      <c r="Q119" s="31">
        <f>N119+O119</f>
      </c>
      <c r="R119" s="31">
        <f>SUM(N119:P119)</f>
      </c>
      <c r="S119" s="31">
        <f>O119+P119</f>
      </c>
      <c r="T119" s="31">
        <f>Q119</f>
      </c>
      <c r="U119" s="31">
        <f>M119</f>
      </c>
      <c r="V119" s="36">
        <f>G63(U119)</f>
      </c>
      <c r="W119" s="33"/>
      <c r="X119" s="33"/>
      <c r="Y119" s="33"/>
      <c r="Z119" s="31">
        <v>499.9</v>
      </c>
      <c r="AA119" s="31">
        <v>11.6</v>
      </c>
      <c r="AB119" s="31">
        <v>152.4</v>
      </c>
      <c r="AC119" s="34">
        <f>((N119/Z119)+(O119/AA119)+(P119/AB119))</f>
      </c>
      <c r="AD119" s="31">
        <f>((N119*Z119)+(O119*AA119)+(P119*AB119))</f>
      </c>
      <c r="AE119" s="31">
        <f>(AD119/SUM(N119:P119))</f>
      </c>
      <c r="AF119" s="31">
        <v>205.53</v>
      </c>
      <c r="AG119" s="31">
        <f>10^4/AF119</f>
      </c>
      <c r="AH119" s="32">
        <f>1.717*(1+(0.0011*AG119))^-1</f>
      </c>
      <c r="AI119" s="34">
        <f>1/AH119</f>
      </c>
      <c r="AJ119" s="34">
        <f>SQRT(AH119/2.8)</f>
      </c>
      <c r="AK119" s="36">
        <f>(((1000*10)/(0.0014)*(AJ119^2/180)*(AJ119^3/(1-AJ119)^2)))/(60*60*24)</f>
      </c>
      <c r="AL119" s="32">
        <f>AK119*S119</f>
      </c>
      <c r="AM119" s="31">
        <f>119.7875*AJ119*S119*O119</f>
      </c>
      <c r="AN119" s="37">
        <f>S119*(3*10^-6)</f>
      </c>
      <c r="AO119" s="38">
        <f>AM119*AN119*1000000</f>
      </c>
      <c r="AP119" s="34">
        <f>(AG119/U119)^0.5*(1-(U119/Z119))^0.5</f>
      </c>
      <c r="AQ119" s="39">
        <f>IF(AC119:AC256&lt;0.1,"POOR",IF(AC119:AC256&lt;=0.19,"WEAK",IF(AC119:AC256&lt;=0.69,"MODERATE",IF(AC119:AC256&gt;=0.698,"GOOD"))))</f>
      </c>
      <c r="AR119" s="31">
        <v>27.927</v>
      </c>
      <c r="AS119" s="40">
        <v>33.5124</v>
      </c>
      <c r="AT119" s="41">
        <v>2.02411502210652</v>
      </c>
      <c r="AU119" s="41">
        <v>2.11230254891776</v>
      </c>
      <c r="AV119" s="41">
        <v>26.1</v>
      </c>
      <c r="AW119" s="41">
        <v>0.0232046409281856</v>
      </c>
      <c r="AX119" s="31">
        <v>33512.4</v>
      </c>
    </row>
    <row x14ac:dyDescent="0.25" r="120" customHeight="1" ht="17.25">
      <c r="A120" s="42">
        <v>119</v>
      </c>
      <c r="B120" s="23" t="s">
        <v>537</v>
      </c>
      <c r="C120" s="48">
        <v>35.3</v>
      </c>
      <c r="D120" s="49">
        <v>28.38</v>
      </c>
      <c r="E120" s="26">
        <v>295</v>
      </c>
      <c r="F120" s="42">
        <v>4</v>
      </c>
      <c r="G120" s="60" t="s">
        <v>144</v>
      </c>
      <c r="H120" s="60" t="s">
        <v>538</v>
      </c>
      <c r="I120" s="69">
        <v>369.4</v>
      </c>
      <c r="J120" s="31">
        <v>56.8</v>
      </c>
      <c r="K120" s="60" t="s">
        <v>539</v>
      </c>
      <c r="L120" s="60" t="s">
        <v>540</v>
      </c>
      <c r="M120" s="31">
        <v>56.8</v>
      </c>
      <c r="N120" s="31">
        <v>1.3</v>
      </c>
      <c r="O120" s="31">
        <v>5.7</v>
      </c>
      <c r="P120" s="31">
        <v>53.21</v>
      </c>
      <c r="Q120" s="42">
        <f>N120+O120</f>
      </c>
      <c r="R120" s="31">
        <f>SUM(N120:P120)</f>
      </c>
      <c r="S120" s="31">
        <f>O120+P120</f>
      </c>
      <c r="T120" s="42">
        <f>Q120</f>
      </c>
      <c r="U120" s="31">
        <f>M120</f>
      </c>
      <c r="V120" s="36">
        <f>G64(U120)</f>
      </c>
      <c r="W120" s="31">
        <v>60.21</v>
      </c>
      <c r="X120" s="31">
        <v>136.1</v>
      </c>
      <c r="Y120" s="31">
        <f>LOG10(X120)</f>
      </c>
      <c r="Z120" s="31">
        <v>369.4</v>
      </c>
      <c r="AA120" s="31">
        <v>56.8</v>
      </c>
      <c r="AB120" s="31">
        <v>136.1</v>
      </c>
      <c r="AC120" s="34">
        <f>((N120/Z120)+(O120/AA120)+(P120/AB120))</f>
      </c>
      <c r="AD120" s="31">
        <f>((N120*Z120)+(O120*AA120)+(P120*AB120))</f>
      </c>
      <c r="AE120" s="31">
        <f>(AD120/SUM(N120:P120))</f>
      </c>
      <c r="AF120" s="38">
        <v>87.91</v>
      </c>
      <c r="AG120" s="31">
        <f>10^4/AF120</f>
      </c>
      <c r="AH120" s="32">
        <f>1.717*(1+(0.0011*AG120))^-1</f>
      </c>
      <c r="AI120" s="34">
        <f>1/AH120</f>
      </c>
      <c r="AJ120" s="34">
        <f>SQRT(AH120/2.8)</f>
      </c>
      <c r="AK120" s="36">
        <f>(((1000*10)/(0.0014)*(AJ120^2/180)*(AJ120^3/(1-AJ120)^2)))/(60*60*24)</f>
      </c>
      <c r="AL120" s="117">
        <f>AK120*S120</f>
      </c>
      <c r="AM120" s="31">
        <f>119.7875*AJ120*S120*O120</f>
      </c>
      <c r="AN120" s="37">
        <f>S120*(3*10^-6)</f>
      </c>
      <c r="AO120" s="38">
        <f>AM120*AN120*1000000</f>
      </c>
      <c r="AP120" s="34">
        <f>(AG120/U120)^0.5*(1-(U120/Z120))^0.5</f>
      </c>
      <c r="AQ120" s="39">
        <f>IF(AC120:AC257&lt;0.1,"POOR",IF(AC120:AC257&lt;=0.19,"WEAK",IF(AC120:AC257&lt;=0.69,"MODERATE",IF(AC120:AC257&gt;=0.698,"GOOD"))))</f>
      </c>
      <c r="AR120" s="38">
        <v>63.0337</v>
      </c>
      <c r="AS120" s="40">
        <v>75.64044</v>
      </c>
      <c r="AT120" s="41">
        <v>1.30182537772918</v>
      </c>
      <c r="AU120" s="41">
        <v>1.47010335028321</v>
      </c>
      <c r="AV120" s="41">
        <v>58.91</v>
      </c>
      <c r="AW120" s="41">
        <v>0.153762858689767</v>
      </c>
      <c r="AX120" s="38">
        <v>75640.44</v>
      </c>
    </row>
    <row x14ac:dyDescent="0.25" r="121" customHeight="1" ht="17.25">
      <c r="A121" s="42">
        <v>120</v>
      </c>
      <c r="B121" s="28" t="s">
        <v>541</v>
      </c>
      <c r="C121" s="24">
        <v>34.29</v>
      </c>
      <c r="D121" s="25">
        <v>28.07</v>
      </c>
      <c r="E121" s="26">
        <v>324</v>
      </c>
      <c r="F121" s="42">
        <v>3</v>
      </c>
      <c r="G121" s="60" t="s">
        <v>57</v>
      </c>
      <c r="H121" s="60" t="s">
        <v>542</v>
      </c>
      <c r="I121" s="69">
        <v>157.1</v>
      </c>
      <c r="J121" s="31">
        <v>36.2</v>
      </c>
      <c r="K121" s="60" t="s">
        <v>543</v>
      </c>
      <c r="L121" s="60" t="s">
        <v>544</v>
      </c>
      <c r="M121" s="31">
        <v>36.2</v>
      </c>
      <c r="N121" s="31">
        <v>1.2</v>
      </c>
      <c r="O121" s="42">
        <v>23</v>
      </c>
      <c r="P121" s="33"/>
      <c r="Q121" s="31">
        <f>N121+O121</f>
      </c>
      <c r="R121" s="31">
        <f>SUM(N121:P121)</f>
      </c>
      <c r="S121" s="42">
        <f>O121+P121</f>
      </c>
      <c r="T121" s="31">
        <f>Q121</f>
      </c>
      <c r="U121" s="31">
        <f>M121</f>
      </c>
      <c r="V121" s="36">
        <f>G65(U121)</f>
      </c>
      <c r="W121" s="33"/>
      <c r="X121" s="33"/>
      <c r="Y121" s="33"/>
      <c r="Z121" s="31">
        <v>157.1</v>
      </c>
      <c r="AA121" s="31">
        <v>36.2</v>
      </c>
      <c r="AB121" s="31">
        <v>391.9</v>
      </c>
      <c r="AC121" s="34">
        <f>((N121/Z121)+(O121/AA121)+(P121/AB121))</f>
      </c>
      <c r="AD121" s="31">
        <f>((N121*Z121)+(O121*AA121)+(P121*AB121))</f>
      </c>
      <c r="AE121" s="31">
        <f>(AD121/SUM(N121:P121))</f>
      </c>
      <c r="AF121" s="31">
        <v>286.21</v>
      </c>
      <c r="AG121" s="31">
        <f>10^4/AF121</f>
      </c>
      <c r="AH121" s="32">
        <f>1.717*(1+(0.0011*AG121))^-1</f>
      </c>
      <c r="AI121" s="34">
        <f>1/AH121</f>
      </c>
      <c r="AJ121" s="34">
        <f>SQRT(AH121/2.8)</f>
      </c>
      <c r="AK121" s="36">
        <f>(((1000*10)/(0.0014)*(AJ121^2/180)*(AJ121^3/(1-AJ121)^2)))/(60*60*24)</f>
      </c>
      <c r="AL121" s="32">
        <f>AK121*S121</f>
      </c>
      <c r="AM121" s="31">
        <f>119.7875*AJ121*S121*O121</f>
      </c>
      <c r="AN121" s="37">
        <f>S121*(3*10^-6)</f>
      </c>
      <c r="AO121" s="38">
        <f>AM121*AN121*1000000</f>
      </c>
      <c r="AP121" s="34">
        <f>(AG121/U121)^0.5*(1-(U121/Z121))^0.5</f>
      </c>
      <c r="AQ121" s="39">
        <f>IF(AC121:AC258&lt;0.1,"POOR",IF(AC121:AC258&lt;=0.19,"WEAK",IF(AC121:AC258&lt;=0.69,"MODERATE",IF(AC121:AC258&gt;=0.698,"GOOD"))))</f>
      </c>
      <c r="AR121" s="31">
        <v>24.61</v>
      </c>
      <c r="AS121" s="40">
        <v>29.532</v>
      </c>
      <c r="AT121" s="41">
        <v>0.861843421159575</v>
      </c>
      <c r="AU121" s="41">
        <v>2.29555816582228</v>
      </c>
      <c r="AV121" s="46">
        <v>23</v>
      </c>
      <c r="AW121" s="41">
        <v>0.230426479949077</v>
      </c>
      <c r="AX121" s="42">
        <v>29532</v>
      </c>
    </row>
    <row x14ac:dyDescent="0.25" r="122" customHeight="1" ht="17.25">
      <c r="A122" s="42">
        <v>121</v>
      </c>
      <c r="B122" s="23" t="s">
        <v>545</v>
      </c>
      <c r="C122" s="24">
        <v>34.75</v>
      </c>
      <c r="D122" s="25">
        <v>28.01</v>
      </c>
      <c r="E122" s="26">
        <v>372</v>
      </c>
      <c r="F122" s="42">
        <v>3</v>
      </c>
      <c r="G122" s="60" t="s">
        <v>57</v>
      </c>
      <c r="H122" s="60" t="s">
        <v>546</v>
      </c>
      <c r="I122" s="69">
        <v>233.4</v>
      </c>
      <c r="J122" s="31">
        <v>72.8</v>
      </c>
      <c r="K122" s="60" t="s">
        <v>547</v>
      </c>
      <c r="L122" s="60" t="s">
        <v>548</v>
      </c>
      <c r="M122" s="31">
        <v>72.8</v>
      </c>
      <c r="N122" s="31">
        <v>1.8</v>
      </c>
      <c r="O122" s="42">
        <v>27</v>
      </c>
      <c r="P122" s="33"/>
      <c r="Q122" s="31">
        <f>N122+O122</f>
      </c>
      <c r="R122" s="31">
        <f>SUM(N122:P122)</f>
      </c>
      <c r="S122" s="42">
        <f>O122+P122</f>
      </c>
      <c r="T122" s="31">
        <f>Q122</f>
      </c>
      <c r="U122" s="31">
        <f>M122</f>
      </c>
      <c r="V122" s="36">
        <f>G66(U122)</f>
      </c>
      <c r="W122" s="33"/>
      <c r="X122" s="33"/>
      <c r="Y122" s="33"/>
      <c r="Z122" s="31">
        <v>233.4</v>
      </c>
      <c r="AA122" s="31">
        <v>72.8</v>
      </c>
      <c r="AB122" s="31">
        <v>706.5</v>
      </c>
      <c r="AC122" s="34">
        <f>((N122/Z122)+(O122/AA122)+(P122/AB122))</f>
      </c>
      <c r="AD122" s="31">
        <f>((N122*Z122)+(O122*AA122)+(P122*AB122))</f>
      </c>
      <c r="AE122" s="31">
        <f>(AD122/SUM(N122:P122))</f>
      </c>
      <c r="AF122" s="31">
        <v>185.97</v>
      </c>
      <c r="AG122" s="31">
        <f>10^4/AF122</f>
      </c>
      <c r="AH122" s="32">
        <f>1.717*(1+(0.0011*AG122))^-1</f>
      </c>
      <c r="AI122" s="34">
        <f>1/AH122</f>
      </c>
      <c r="AJ122" s="34">
        <f>SQRT(AH122/2.8)</f>
      </c>
      <c r="AK122" s="36">
        <f>(((1000*10)/(0.0014)*(AJ122^2/180)*(AJ122^3/(1-AJ122)^2)))/(60*60*24)</f>
      </c>
      <c r="AL122" s="32">
        <f>AK122*S122</f>
      </c>
      <c r="AM122" s="31">
        <f>119.7875*AJ122*S122*O122</f>
      </c>
      <c r="AN122" s="37">
        <f>S122*(3*10^-6)</f>
      </c>
      <c r="AO122" s="38">
        <f>AM122*AN122*1000000</f>
      </c>
      <c r="AP122" s="34">
        <f>(AG122/U122)^0.5*(1-(U122/Z122))^0.5</f>
      </c>
      <c r="AQ122" s="39">
        <f>IF(AC122:AC259&lt;0.1,"POOR",IF(AC122:AC259&lt;=0.19,"WEAK",IF(AC122:AC259&lt;=0.69,"MODERATE",IF(AC122:AC259&gt;=0.698,"GOOD"))))</f>
      </c>
      <c r="AR122" s="31">
        <v>28.89</v>
      </c>
      <c r="AS122" s="40">
        <v>34.668</v>
      </c>
      <c r="AT122" s="41">
        <v>0.712910825386322</v>
      </c>
      <c r="AU122" s="41">
        <v>2.04910364985812</v>
      </c>
      <c r="AV122" s="46">
        <v>27</v>
      </c>
      <c r="AW122" s="41">
        <v>0.31191088260497</v>
      </c>
      <c r="AX122" s="42">
        <v>34668</v>
      </c>
    </row>
    <row x14ac:dyDescent="0.25" r="123" customHeight="1" ht="17.25">
      <c r="A123" s="42">
        <v>122</v>
      </c>
      <c r="B123" s="28" t="s">
        <v>549</v>
      </c>
      <c r="C123" s="24">
        <v>34.71</v>
      </c>
      <c r="D123" s="25">
        <v>28.1</v>
      </c>
      <c r="E123" s="26">
        <v>366</v>
      </c>
      <c r="F123" s="42">
        <v>3</v>
      </c>
      <c r="G123" s="60" t="s">
        <v>57</v>
      </c>
      <c r="H123" s="60" t="s">
        <v>550</v>
      </c>
      <c r="I123" s="69">
        <v>69.4</v>
      </c>
      <c r="J123" s="31">
        <v>15.7</v>
      </c>
      <c r="K123" s="60" t="s">
        <v>551</v>
      </c>
      <c r="L123" s="60" t="s">
        <v>552</v>
      </c>
      <c r="M123" s="31">
        <v>15.7</v>
      </c>
      <c r="N123" s="31">
        <v>8.2</v>
      </c>
      <c r="O123" s="42">
        <v>26</v>
      </c>
      <c r="P123" s="33"/>
      <c r="Q123" s="31">
        <f>N123+O123</f>
      </c>
      <c r="R123" s="31">
        <f>SUM(N123:P123)</f>
      </c>
      <c r="S123" s="42">
        <f>O123+P123</f>
      </c>
      <c r="T123" s="31">
        <f>Q123</f>
      </c>
      <c r="U123" s="31">
        <f>M123</f>
      </c>
      <c r="V123" s="36">
        <f>G67(U123)</f>
      </c>
      <c r="W123" s="33"/>
      <c r="X123" s="33"/>
      <c r="Y123" s="33"/>
      <c r="Z123" s="31">
        <v>69.4</v>
      </c>
      <c r="AA123" s="31">
        <v>15.7</v>
      </c>
      <c r="AB123" s="31">
        <v>3375.6</v>
      </c>
      <c r="AC123" s="34">
        <f>((N123/Z123)+(O123/AA123)+(P123/AB123))</f>
      </c>
      <c r="AD123" s="31">
        <f>((N123*Z123)+(O123*AA123)+(P123*AB123))</f>
      </c>
      <c r="AE123" s="31">
        <f>(AD123/SUM(N123:P123))</f>
      </c>
      <c r="AF123" s="31">
        <v>287.54</v>
      </c>
      <c r="AG123" s="31">
        <f>10^4/AF123</f>
      </c>
      <c r="AH123" s="32">
        <f>1.717*(1+(0.0011*AG123))^-1</f>
      </c>
      <c r="AI123" s="34">
        <f>1/AH123</f>
      </c>
      <c r="AJ123" s="34">
        <f>SQRT(AH123/2.8)</f>
      </c>
      <c r="AK123" s="36">
        <f>(((1000*10)/(0.0014)*(AJ123^2/180)*(AJ123^3/(1-AJ123)^2)))/(60*60*24)</f>
      </c>
      <c r="AL123" s="32">
        <f>AK123*S123</f>
      </c>
      <c r="AM123" s="31">
        <f>119.7875*AJ123*S123*O123</f>
      </c>
      <c r="AN123" s="37">
        <f>S123*(3*10^-6)</f>
      </c>
      <c r="AO123" s="38">
        <f>AM123*AN123*1000000</f>
      </c>
      <c r="AP123" s="34">
        <f>(AG123/U123)^0.5*(1-(U123/Z123))^0.5</f>
      </c>
      <c r="AQ123" s="39">
        <f>IF(AC123:AC260&lt;0.1,"POOR",IF(AC123:AC260&lt;=0.19,"WEAK",IF(AC123:AC260&lt;=0.69,"MODERATE",IF(AC123:AC260&gt;=0.698,"GOOD"))))</f>
      </c>
      <c r="AR123" s="31">
        <v>27.82</v>
      </c>
      <c r="AS123" s="40">
        <v>33.384</v>
      </c>
      <c r="AT123" s="41">
        <v>1.30920738740425</v>
      </c>
      <c r="AU123" s="41">
        <v>2.29784640196728</v>
      </c>
      <c r="AV123" s="46">
        <v>26</v>
      </c>
      <c r="AW123" s="41">
        <v>0.226224783861671</v>
      </c>
      <c r="AX123" s="42">
        <v>33384</v>
      </c>
    </row>
    <row x14ac:dyDescent="0.25" r="124" customHeight="1" ht="17.25">
      <c r="A124" s="42">
        <v>123</v>
      </c>
      <c r="B124" s="60" t="s">
        <v>553</v>
      </c>
      <c r="C124" s="106">
        <v>35.23</v>
      </c>
      <c r="D124" s="107">
        <v>29.52</v>
      </c>
      <c r="E124" s="42">
        <v>318</v>
      </c>
      <c r="F124" s="42">
        <v>3</v>
      </c>
      <c r="G124" s="60" t="s">
        <v>57</v>
      </c>
      <c r="H124" s="60" t="s">
        <v>554</v>
      </c>
      <c r="I124" s="69">
        <v>261.5</v>
      </c>
      <c r="J124" s="31">
        <v>52.4</v>
      </c>
      <c r="K124" s="60" t="s">
        <v>555</v>
      </c>
      <c r="L124" s="60" t="s">
        <v>556</v>
      </c>
      <c r="M124" s="31">
        <v>52.4</v>
      </c>
      <c r="N124" s="31">
        <v>4.2</v>
      </c>
      <c r="O124" s="42">
        <v>15</v>
      </c>
      <c r="P124" s="33"/>
      <c r="Q124" s="31">
        <f>N124+O124</f>
      </c>
      <c r="R124" s="31">
        <f>SUM(N124:P124)</f>
      </c>
      <c r="S124" s="42">
        <f>O124+P124</f>
      </c>
      <c r="T124" s="31">
        <f>Q124</f>
      </c>
      <c r="U124" s="31">
        <f>M124</f>
      </c>
      <c r="V124" s="36">
        <f>G68(U124)</f>
      </c>
      <c r="W124" s="33"/>
      <c r="X124" s="33"/>
      <c r="Y124" s="33"/>
      <c r="Z124" s="31">
        <v>261.5</v>
      </c>
      <c r="AA124" s="31">
        <v>52.4</v>
      </c>
      <c r="AB124" s="31">
        <v>1649.5</v>
      </c>
      <c r="AC124" s="34">
        <f>((N124/Z124)+(O124/AA124)+(P124/AB124))</f>
      </c>
      <c r="AD124" s="31">
        <f>((N124*Z124)+(O124*AA124)+(P124*AB124))</f>
      </c>
      <c r="AE124" s="31">
        <f>(AD124/SUM(N124:P124))</f>
      </c>
      <c r="AF124" s="31">
        <v>189.36</v>
      </c>
      <c r="AG124" s="31">
        <f>10^4/AF124</f>
      </c>
      <c r="AH124" s="32">
        <f>1.717*(1+(0.0011*AG124))^-1</f>
      </c>
      <c r="AI124" s="34">
        <f>1/AH124</f>
      </c>
      <c r="AJ124" s="34">
        <f>SQRT(AH124/2.8)</f>
      </c>
      <c r="AK124" s="36">
        <f>(((1000*10)/(0.0014)*(AJ124^2/180)*(AJ124^3/(1-AJ124)^2)))/(60*60*24)</f>
      </c>
      <c r="AL124" s="32">
        <f>AK124*S124</f>
      </c>
      <c r="AM124" s="31">
        <f>119.7875*AJ124*S124*O124</f>
      </c>
      <c r="AN124" s="37">
        <f>S124*(3*10^-6)</f>
      </c>
      <c r="AO124" s="38">
        <f>AM124*AN124*1000000</f>
      </c>
      <c r="AP124" s="34">
        <f>(AG124/U124)^0.5*(1-(U124/Z124))^0.5</f>
      </c>
      <c r="AQ124" s="39">
        <f>IF(AC124:AC261&lt;0.1,"POOR",IF(AC124:AC261&lt;=0.19,"WEAK",IF(AC124:AC261&lt;=0.69,"MODERATE",IF(AC124:AC261&gt;=0.698,"GOOD"))))</f>
      </c>
      <c r="AR124" s="31">
        <v>16.05</v>
      </c>
      <c r="AS124" s="40">
        <v>19.26</v>
      </c>
      <c r="AT124" s="41">
        <v>0.897700369319268</v>
      </c>
      <c r="AU124" s="41">
        <v>2.06079065545279</v>
      </c>
      <c r="AV124" s="46">
        <v>15</v>
      </c>
      <c r="AW124" s="41">
        <v>0.20038240917782</v>
      </c>
      <c r="AX124" s="42">
        <v>19260</v>
      </c>
    </row>
    <row x14ac:dyDescent="0.25" r="125" customHeight="1" ht="17.25">
      <c r="A125" s="42">
        <v>124</v>
      </c>
      <c r="B125" s="60" t="s">
        <v>557</v>
      </c>
      <c r="C125" s="106">
        <v>35.93</v>
      </c>
      <c r="D125" s="107">
        <v>29.28</v>
      </c>
      <c r="E125" s="42">
        <v>154</v>
      </c>
      <c r="F125" s="42">
        <v>3</v>
      </c>
      <c r="G125" s="60" t="s">
        <v>57</v>
      </c>
      <c r="H125" s="60" t="s">
        <v>558</v>
      </c>
      <c r="I125" s="47">
        <v>205</v>
      </c>
      <c r="J125" s="31">
        <v>56.1</v>
      </c>
      <c r="K125" s="60" t="s">
        <v>559</v>
      </c>
      <c r="L125" s="60" t="s">
        <v>560</v>
      </c>
      <c r="M125" s="31">
        <v>56.1</v>
      </c>
      <c r="N125" s="42">
        <v>2</v>
      </c>
      <c r="O125" s="31">
        <v>41.2</v>
      </c>
      <c r="P125" s="33"/>
      <c r="Q125" s="31">
        <f>N125+O125</f>
      </c>
      <c r="R125" s="31">
        <f>SUM(N125:P125)</f>
      </c>
      <c r="S125" s="31">
        <f>O125+P125</f>
      </c>
      <c r="T125" s="31">
        <f>Q125</f>
      </c>
      <c r="U125" s="31">
        <f>M125</f>
      </c>
      <c r="V125" s="36">
        <f>G69(U125)</f>
      </c>
      <c r="W125" s="33"/>
      <c r="X125" s="33"/>
      <c r="Y125" s="33"/>
      <c r="Z125" s="42">
        <v>205</v>
      </c>
      <c r="AA125" s="31">
        <v>56.1</v>
      </c>
      <c r="AB125" s="31">
        <v>307.4</v>
      </c>
      <c r="AC125" s="34">
        <f>((N125/Z125)+(O125/AA125)+(P125/AB125))</f>
      </c>
      <c r="AD125" s="31">
        <f>((N125*Z125)+(O125*AA125)+(P125*AB125))</f>
      </c>
      <c r="AE125" s="31">
        <f>(AD125/SUM(N125:P125))</f>
      </c>
      <c r="AF125" s="31">
        <v>96.31</v>
      </c>
      <c r="AG125" s="31">
        <f>10^4/AF125</f>
      </c>
      <c r="AH125" s="32">
        <f>1.717*(1+(0.0011*AG125))^-1</f>
      </c>
      <c r="AI125" s="34">
        <f>1/AH125</f>
      </c>
      <c r="AJ125" s="34">
        <f>SQRT(AH125/2.8)</f>
      </c>
      <c r="AK125" s="36">
        <f>(((1000*10)/(0.0014)*(AJ125^2/180)*(AJ125^3/(1-AJ125)^2)))/(60*60*24)</f>
      </c>
      <c r="AL125" s="32">
        <f>AK125*S125</f>
      </c>
      <c r="AM125" s="113">
        <f>119.7875*AJ125*S125*O125</f>
      </c>
      <c r="AN125" s="37">
        <f>S125*(3*10^-6)</f>
      </c>
      <c r="AO125" s="38">
        <f>AM125*AN125*1000000</f>
      </c>
      <c r="AP125" s="34">
        <f>(AG125/U125)^0.5*(1-(U125/Z125))^0.5</f>
      </c>
      <c r="AQ125" s="39">
        <f>IF(AC125:AC262&lt;0.1,"POOR",IF(AC125:AC262&lt;=0.19,"WEAK",IF(AC125:AC262&lt;=0.69,"MODERATE",IF(AC125:AC262&gt;=0.698,"GOOD"))))</f>
      </c>
      <c r="AR125" s="31">
        <v>44.084</v>
      </c>
      <c r="AS125" s="40">
        <v>52.9008</v>
      </c>
      <c r="AT125" s="41">
        <v>1.15945339425409</v>
      </c>
      <c r="AU125" s="41">
        <v>1.54875391405014</v>
      </c>
      <c r="AV125" s="41">
        <v>41.2</v>
      </c>
      <c r="AW125" s="41">
        <v>0.273658536585366</v>
      </c>
      <c r="AX125" s="31">
        <v>52900.8</v>
      </c>
    </row>
    <row x14ac:dyDescent="0.25" r="126" customHeight="1" ht="17.25">
      <c r="A126" s="42">
        <v>125</v>
      </c>
      <c r="B126" s="43" t="s">
        <v>561</v>
      </c>
      <c r="C126" s="24">
        <v>34.49</v>
      </c>
      <c r="D126" s="25">
        <v>28.63</v>
      </c>
      <c r="E126" s="44">
        <v>305</v>
      </c>
      <c r="F126" s="42">
        <v>3</v>
      </c>
      <c r="G126" s="60" t="s">
        <v>57</v>
      </c>
      <c r="H126" s="60" t="s">
        <v>562</v>
      </c>
      <c r="I126" s="47">
        <v>158</v>
      </c>
      <c r="J126" s="31">
        <v>42.2</v>
      </c>
      <c r="K126" s="60" t="s">
        <v>563</v>
      </c>
      <c r="L126" s="60" t="s">
        <v>564</v>
      </c>
      <c r="M126" s="31">
        <v>42.2</v>
      </c>
      <c r="N126" s="31">
        <v>3.2</v>
      </c>
      <c r="O126" s="42">
        <v>24</v>
      </c>
      <c r="P126" s="33"/>
      <c r="Q126" s="31">
        <f>N126+O126</f>
      </c>
      <c r="R126" s="31">
        <f>SUM(N126:P126)</f>
      </c>
      <c r="S126" s="42">
        <f>O126+P126</f>
      </c>
      <c r="T126" s="31">
        <f>Q126</f>
      </c>
      <c r="U126" s="31">
        <f>M126</f>
      </c>
      <c r="V126" s="36">
        <f>G70(U126)</f>
      </c>
      <c r="W126" s="33"/>
      <c r="X126" s="33"/>
      <c r="Y126" s="33"/>
      <c r="Z126" s="42">
        <v>158</v>
      </c>
      <c r="AA126" s="31">
        <v>42.2</v>
      </c>
      <c r="AB126" s="31">
        <v>2504.7</v>
      </c>
      <c r="AC126" s="34">
        <f>((N126/Z126)+(O126/AA126)+(P126/AB126))</f>
      </c>
      <c r="AD126" s="31">
        <f>((N126*Z126)+(O126*AA126)+(P126*AB126))</f>
      </c>
      <c r="AE126" s="31">
        <f>(AD126/SUM(N126:P126))</f>
      </c>
      <c r="AF126" s="31">
        <v>97.5</v>
      </c>
      <c r="AG126" s="31">
        <f>10^4/AF126</f>
      </c>
      <c r="AH126" s="32">
        <f>1.717*(1+(0.0011*AG126))^-1</f>
      </c>
      <c r="AI126" s="34">
        <f>1/AH126</f>
      </c>
      <c r="AJ126" s="34">
        <f>SQRT(AH126/2.8)</f>
      </c>
      <c r="AK126" s="36">
        <f>(((1000*10)/(0.0014)*(AJ126^2/180)*(AJ126^3/(1-AJ126)^2)))/(60*60*24)</f>
      </c>
      <c r="AL126" s="32">
        <f>AK126*S126</f>
      </c>
      <c r="AM126" s="31">
        <f>119.7875*AJ126*S126*O126</f>
      </c>
      <c r="AN126" s="37">
        <f>S126*(3*10^-6)</f>
      </c>
      <c r="AO126" s="38">
        <f>AM126*AN126*1000000</f>
      </c>
      <c r="AP126" s="34">
        <f>(AG126/U126)^0.5*(1-(U126/Z126))^0.5</f>
      </c>
      <c r="AQ126" s="39">
        <f>IF(AC126:AC263&lt;0.1,"POOR",IF(AC126:AC263&lt;=0.19,"WEAK",IF(AC126:AC263&lt;=0.69,"MODERATE",IF(AC126:AC263&gt;=0.698,"GOOD"))))</f>
      </c>
      <c r="AR126" s="31">
        <v>25.68</v>
      </c>
      <c r="AS126" s="40">
        <v>30.816</v>
      </c>
      <c r="AT126" s="41">
        <v>1.33464942253279</v>
      </c>
      <c r="AU126" s="41">
        <v>1.55921507822092</v>
      </c>
      <c r="AV126" s="46">
        <v>24</v>
      </c>
      <c r="AW126" s="41">
        <v>0.267088607594937</v>
      </c>
      <c r="AX126" s="42">
        <v>30816</v>
      </c>
    </row>
    <row x14ac:dyDescent="0.25" r="127" customHeight="1" ht="17.25">
      <c r="A127" s="42">
        <v>126</v>
      </c>
      <c r="B127" s="43" t="s">
        <v>565</v>
      </c>
      <c r="C127" s="24">
        <v>34.99</v>
      </c>
      <c r="D127" s="25">
        <v>28.83</v>
      </c>
      <c r="E127" s="44">
        <v>427</v>
      </c>
      <c r="F127" s="42">
        <v>3</v>
      </c>
      <c r="G127" s="60" t="s">
        <v>131</v>
      </c>
      <c r="H127" s="60" t="s">
        <v>566</v>
      </c>
      <c r="I127" s="69">
        <v>125.6</v>
      </c>
      <c r="J127" s="42">
        <v>63</v>
      </c>
      <c r="K127" s="60" t="s">
        <v>567</v>
      </c>
      <c r="L127" s="60" t="s">
        <v>568</v>
      </c>
      <c r="M127" s="42">
        <v>63</v>
      </c>
      <c r="N127" s="31">
        <v>4.5</v>
      </c>
      <c r="O127" s="31">
        <v>17.9</v>
      </c>
      <c r="P127" s="31">
        <v>27.5</v>
      </c>
      <c r="Q127" s="31">
        <f>N127+O127</f>
      </c>
      <c r="R127" s="31">
        <f>SUM(N127:P127)</f>
      </c>
      <c r="S127" s="31">
        <f>O127+P127</f>
      </c>
      <c r="T127" s="31">
        <f>Q127</f>
      </c>
      <c r="U127" s="42">
        <f>M127</f>
      </c>
      <c r="V127" s="36">
        <f>G71(U127)</f>
      </c>
      <c r="W127" s="31">
        <v>32.1</v>
      </c>
      <c r="X127" s="31">
        <v>191.5</v>
      </c>
      <c r="Y127" s="31">
        <f>LOG10(X127)</f>
      </c>
      <c r="Z127" s="31">
        <v>125.6</v>
      </c>
      <c r="AA127" s="42">
        <v>63</v>
      </c>
      <c r="AB127" s="31">
        <v>191.5</v>
      </c>
      <c r="AC127" s="34">
        <f>((N127/Z127)+(O127/AA127)+(P127/AB127))</f>
      </c>
      <c r="AD127" s="31">
        <f>((N127*Z127)+(O127*AA127)+(P127*AB127))</f>
      </c>
      <c r="AE127" s="31">
        <f>(AD127/SUM(N127:P127))</f>
      </c>
      <c r="AF127" s="31">
        <v>95.1</v>
      </c>
      <c r="AG127" s="31">
        <f>10^4/AF127</f>
      </c>
      <c r="AH127" s="32">
        <f>1.717*(1+(0.0011*AG127))^-1</f>
      </c>
      <c r="AI127" s="34">
        <f>1/AH127</f>
      </c>
      <c r="AJ127" s="34">
        <f>SQRT(AH127/2.8)</f>
      </c>
      <c r="AK127" s="36">
        <f>(((1000*10)/(0.0014)*(AJ127^2/180)*(AJ127^3/(1-AJ127)^2)))/(60*60*24)</f>
      </c>
      <c r="AL127" s="32">
        <f>AK127*S127</f>
      </c>
      <c r="AM127" s="31">
        <f>119.7875*AJ127*S127*O127</f>
      </c>
      <c r="AN127" s="37">
        <f>S127*(3*10^-6)</f>
      </c>
      <c r="AO127" s="38">
        <f>AM127*AN127*1000000</f>
      </c>
      <c r="AP127" s="34">
        <f>(AG127/U127)^0.5*(1-(U127/Z127))^0.5</f>
      </c>
      <c r="AQ127" s="39">
        <f>IF(AC127:AC264&lt;0.1,"POOR",IF(AC127:AC264&lt;=0.19,"WEAK",IF(AC127:AC264&lt;=0.69,"MODERATE",IF(AC127:AC264&gt;=0.698,"GOOD"))))</f>
      </c>
      <c r="AR127" s="31">
        <v>48.578</v>
      </c>
      <c r="AS127" s="40">
        <v>58.2936</v>
      </c>
      <c r="AT127" s="41">
        <v>0.912077650037392</v>
      </c>
      <c r="AU127" s="41">
        <v>1.53795124048879</v>
      </c>
      <c r="AV127" s="41">
        <v>45.4</v>
      </c>
      <c r="AW127" s="41">
        <v>0.501592356687898</v>
      </c>
      <c r="AX127" s="31">
        <v>58293.6</v>
      </c>
    </row>
    <row x14ac:dyDescent="0.25" r="128" customHeight="1" ht="17.25">
      <c r="A128" s="42">
        <v>127</v>
      </c>
      <c r="B128" s="28" t="s">
        <v>569</v>
      </c>
      <c r="C128" s="24">
        <v>34.27</v>
      </c>
      <c r="D128" s="25">
        <v>28.75</v>
      </c>
      <c r="E128" s="26">
        <v>332</v>
      </c>
      <c r="F128" s="42">
        <v>3</v>
      </c>
      <c r="G128" s="60" t="s">
        <v>255</v>
      </c>
      <c r="H128" s="60" t="s">
        <v>570</v>
      </c>
      <c r="I128" s="69">
        <v>256.6</v>
      </c>
      <c r="J128" s="31">
        <v>135.1</v>
      </c>
      <c r="K128" s="60" t="s">
        <v>571</v>
      </c>
      <c r="L128" s="60" t="s">
        <v>572</v>
      </c>
      <c r="M128" s="31">
        <v>135.1</v>
      </c>
      <c r="N128" s="31">
        <v>6.2</v>
      </c>
      <c r="O128" s="42">
        <v>27</v>
      </c>
      <c r="P128" s="33"/>
      <c r="Q128" s="31">
        <f>N128+O128</f>
      </c>
      <c r="R128" s="31">
        <f>SUM(N128:P128)</f>
      </c>
      <c r="S128" s="42">
        <f>O128+P128</f>
      </c>
      <c r="T128" s="31">
        <f>Q128</f>
      </c>
      <c r="U128" s="31">
        <f>M128</f>
      </c>
      <c r="V128" s="36">
        <f>G72(U128)</f>
      </c>
      <c r="W128" s="33"/>
      <c r="X128" s="33"/>
      <c r="Y128" s="33"/>
      <c r="Z128" s="31">
        <v>56.6</v>
      </c>
      <c r="AA128" s="31">
        <v>135.1</v>
      </c>
      <c r="AB128" s="31">
        <v>718.1</v>
      </c>
      <c r="AC128" s="34">
        <f>((N128/Z128)+(O128/AA128)+(P128/AB128))</f>
      </c>
      <c r="AD128" s="31">
        <f>((N128*Z128)+(O128*AA128)+(P128*AB128))</f>
      </c>
      <c r="AE128" s="31">
        <f>(AD128/SUM(N128:P128))</f>
      </c>
      <c r="AF128" s="42">
        <v>79</v>
      </c>
      <c r="AG128" s="31">
        <f>10^4/AF128</f>
      </c>
      <c r="AH128" s="32">
        <f>1.717*(1+(0.0011*AG128))^-1</f>
      </c>
      <c r="AI128" s="34">
        <f>1/AH128</f>
      </c>
      <c r="AJ128" s="34">
        <f>SQRT(AH128/2.8)</f>
      </c>
      <c r="AK128" s="36">
        <f>(((1000*10)/(0.0014)*(AJ128^2/180)*(AJ128^3/(1-AJ128)^2)))/(60*60*24)</f>
      </c>
      <c r="AL128" s="32">
        <f>AK128*S128</f>
      </c>
      <c r="AM128" s="31">
        <f>119.7875*AJ128*S128*O128</f>
      </c>
      <c r="AN128" s="37">
        <f>S128*(3*10^-6)</f>
      </c>
      <c r="AO128" s="38">
        <f>AM128*AN128*1000000</f>
      </c>
      <c r="AP128" s="34"/>
      <c r="AQ128" s="39">
        <f>IF(AC128:AC265&lt;0.1,"POOR",IF(AC128:AC265&lt;=0.19,"WEAK",IF(AC128:AC265&lt;=0.69,"MODERATE",IF(AC128:AC265&gt;=0.698,"GOOD"))))</f>
      </c>
      <c r="AR128" s="31">
        <v>28.89</v>
      </c>
      <c r="AS128" s="40">
        <v>34.668</v>
      </c>
      <c r="AT128" s="115"/>
      <c r="AU128" s="41">
        <v>1.37633695455147</v>
      </c>
      <c r="AV128" s="46">
        <v>27</v>
      </c>
      <c r="AW128" s="41">
        <v>0.526500389711613</v>
      </c>
      <c r="AX128" s="42">
        <v>34668</v>
      </c>
    </row>
    <row x14ac:dyDescent="0.25" r="129" customHeight="1" ht="17.25">
      <c r="A129" s="42">
        <v>128</v>
      </c>
      <c r="B129" s="60" t="s">
        <v>573</v>
      </c>
      <c r="C129" s="106">
        <v>34.47</v>
      </c>
      <c r="D129" s="107">
        <v>29.26</v>
      </c>
      <c r="E129" s="42">
        <v>314</v>
      </c>
      <c r="F129" s="42">
        <v>3</v>
      </c>
      <c r="G129" s="60" t="s">
        <v>57</v>
      </c>
      <c r="H129" s="60" t="s">
        <v>574</v>
      </c>
      <c r="I129" s="69">
        <v>152.6</v>
      </c>
      <c r="J129" s="31">
        <v>64.9</v>
      </c>
      <c r="K129" s="60" t="s">
        <v>575</v>
      </c>
      <c r="L129" s="60" t="s">
        <v>576</v>
      </c>
      <c r="M129" s="31">
        <v>64.9</v>
      </c>
      <c r="N129" s="31">
        <v>1.1</v>
      </c>
      <c r="O129" s="42">
        <v>24</v>
      </c>
      <c r="P129" s="33"/>
      <c r="Q129" s="31">
        <f>N129+O129</f>
      </c>
      <c r="R129" s="31">
        <f>SUM(N129:P129)</f>
      </c>
      <c r="S129" s="42">
        <f>O129+P129</f>
      </c>
      <c r="T129" s="31">
        <f>Q129</f>
      </c>
      <c r="U129" s="31">
        <f>M129</f>
      </c>
      <c r="V129" s="36">
        <f>G73(U129)</f>
      </c>
      <c r="W129" s="33"/>
      <c r="X129" s="33"/>
      <c r="Y129" s="33"/>
      <c r="Z129" s="31">
        <v>152.6</v>
      </c>
      <c r="AA129" s="31">
        <v>64.9</v>
      </c>
      <c r="AB129" s="31">
        <v>187.9</v>
      </c>
      <c r="AC129" s="34">
        <f>((N129/Z129)+(O129/AA129)+(P129/AB129))</f>
      </c>
      <c r="AD129" s="31">
        <f>((N129*Z129)+(O129*AA129)+(P129*AB129))</f>
      </c>
      <c r="AE129" s="31">
        <f>(AD129/SUM(N129:P129))</f>
      </c>
      <c r="AF129" s="42">
        <v>74</v>
      </c>
      <c r="AG129" s="31">
        <f>10^4/AF129</f>
      </c>
      <c r="AH129" s="32">
        <f>1.717*(1+(0.0011*AG129))^-1</f>
      </c>
      <c r="AI129" s="34">
        <f>1/AH129</f>
      </c>
      <c r="AJ129" s="88">
        <f>SQRT(AH129/2.8)</f>
      </c>
      <c r="AK129" s="36">
        <f>(((1000*10)/(0.0014)*(AJ129^2/180)*(AJ129^3/(1-AJ129)^2)))/(60*60*24)</f>
      </c>
      <c r="AL129" s="32">
        <f>AK129*S129</f>
      </c>
      <c r="AM129" s="31">
        <f>119.7875*AJ129*S129*O129</f>
      </c>
      <c r="AN129" s="37">
        <f>S129*(3*10^-6)</f>
      </c>
      <c r="AO129" s="38">
        <f>AM129*AN129*1000000</f>
      </c>
      <c r="AP129" s="34">
        <f>(AG129/U129)^0.5*(1-(U129/Z129))^0.5</f>
      </c>
      <c r="AQ129" s="39">
        <f>IF(AC129:AC266&lt;0.1,"POOR",IF(AC129:AC266&lt;=0.19,"WEAK",IF(AC129:AC266&lt;=0.69,"MODERATE",IF(AC129:AC266&gt;=0.698,"GOOD"))))</f>
      </c>
      <c r="AR129" s="31">
        <v>25.68</v>
      </c>
      <c r="AS129" s="40">
        <v>30.816</v>
      </c>
      <c r="AT129" s="41">
        <v>1.09391687425007</v>
      </c>
      <c r="AU129" s="41">
        <v>1.31835217115841</v>
      </c>
      <c r="AV129" s="46">
        <v>24</v>
      </c>
      <c r="AW129" s="41">
        <v>0.425294888597641</v>
      </c>
      <c r="AX129" s="42">
        <v>30816</v>
      </c>
    </row>
    <row x14ac:dyDescent="0.25" r="130" customHeight="1" ht="17.25">
      <c r="A130" s="42">
        <v>129</v>
      </c>
      <c r="B130" s="28" t="s">
        <v>577</v>
      </c>
      <c r="C130" s="24">
        <v>35.1</v>
      </c>
      <c r="D130" s="25">
        <v>28.77</v>
      </c>
      <c r="E130" s="26">
        <v>357</v>
      </c>
      <c r="F130" s="42">
        <v>3</v>
      </c>
      <c r="G130" s="60" t="s">
        <v>57</v>
      </c>
      <c r="H130" s="60" t="s">
        <v>578</v>
      </c>
      <c r="I130" s="69">
        <v>294.5</v>
      </c>
      <c r="J130" s="31">
        <v>216.7</v>
      </c>
      <c r="K130" s="60" t="s">
        <v>579</v>
      </c>
      <c r="L130" s="60" t="s">
        <v>580</v>
      </c>
      <c r="M130" s="31">
        <v>216.7</v>
      </c>
      <c r="N130" s="42">
        <v>11</v>
      </c>
      <c r="O130" s="31">
        <v>9.1</v>
      </c>
      <c r="P130" s="33"/>
      <c r="Q130" s="31">
        <f>N130+O130</f>
      </c>
      <c r="R130" s="31">
        <f>SUM(N130:P130)</f>
      </c>
      <c r="S130" s="31">
        <f>O130+P130</f>
      </c>
      <c r="T130" s="31">
        <f>Q130</f>
      </c>
      <c r="U130" s="31">
        <f>M130</f>
      </c>
      <c r="V130" s="36">
        <f>LOG10(U130)</f>
      </c>
      <c r="W130" s="33"/>
      <c r="X130" s="33"/>
      <c r="Y130" s="33"/>
      <c r="Z130" s="31">
        <v>294.5</v>
      </c>
      <c r="AA130" s="31">
        <v>216.7</v>
      </c>
      <c r="AB130" s="31">
        <v>518.5</v>
      </c>
      <c r="AC130" s="34">
        <f>((N130/Z130)+(O130/AA130)+(P130/AB130))</f>
      </c>
      <c r="AD130" s="31">
        <f>((N130*Z130)+(O130*AA130)+(P130*AB130))</f>
      </c>
      <c r="AE130" s="31">
        <f>(AD130/SUM(N130:P130))</f>
      </c>
      <c r="AF130" s="42">
        <v>79</v>
      </c>
      <c r="AG130" s="31">
        <f>10^4/AF130</f>
      </c>
      <c r="AH130" s="32">
        <f>1.717*(1+(0.0011*AG130))^-1</f>
      </c>
      <c r="AI130" s="34">
        <f>1/AH130</f>
      </c>
      <c r="AJ130" s="34">
        <f>SQRT(AH130/2.8)</f>
      </c>
      <c r="AK130" s="36">
        <f>(((1000*10)/(0.0014)*(AJ130^2/180)*(AJ130^3/(1-AJ130)^2)))/(60*60*24)</f>
      </c>
      <c r="AL130" s="32">
        <f>AK130*S130</f>
      </c>
      <c r="AM130" s="31">
        <f>119.7875*AJ130*S130*O130</f>
      </c>
      <c r="AN130" s="37">
        <f>S130*(3*10^-6)</f>
      </c>
      <c r="AO130" s="38">
        <f>AM130*AN130*1000000</f>
      </c>
      <c r="AP130" s="34">
        <f>(AG130/U130)^0.5*(1-(U130/Z130))^0.5</f>
      </c>
      <c r="AQ130" s="39">
        <f>IF(AC130:AC267&lt;0.1,"POOR",IF(AC130:AC267&lt;=0.19,"WEAK",IF(AC130:AC267&lt;=0.69,"MODERATE",IF(AC130:AC267&gt;=0.698,"GOOD"))))</f>
      </c>
      <c r="AR130" s="31">
        <v>9.737</v>
      </c>
      <c r="AS130" s="40">
        <v>11.6844</v>
      </c>
      <c r="AT130" s="41">
        <v>0.392829548325342</v>
      </c>
      <c r="AU130" s="41">
        <v>1.37633695455147</v>
      </c>
      <c r="AV130" s="41">
        <v>9.1</v>
      </c>
      <c r="AW130" s="41">
        <v>0.735823429541596</v>
      </c>
      <c r="AX130" s="31">
        <v>11684.4</v>
      </c>
    </row>
    <row x14ac:dyDescent="0.25" r="131" customHeight="1" ht="17.25">
      <c r="A131" s="42">
        <v>130</v>
      </c>
      <c r="B131" s="28" t="s">
        <v>581</v>
      </c>
      <c r="C131" s="24">
        <v>34.27</v>
      </c>
      <c r="D131" s="25">
        <v>28.58</v>
      </c>
      <c r="E131" s="26">
        <v>298</v>
      </c>
      <c r="F131" s="42">
        <v>3</v>
      </c>
      <c r="G131" s="60" t="s">
        <v>57</v>
      </c>
      <c r="H131" s="60" t="s">
        <v>582</v>
      </c>
      <c r="I131" s="69">
        <v>77.5</v>
      </c>
      <c r="J131" s="31">
        <v>8.6</v>
      </c>
      <c r="K131" s="60" t="s">
        <v>583</v>
      </c>
      <c r="L131" s="60" t="s">
        <v>584</v>
      </c>
      <c r="M131" s="31">
        <v>8.6</v>
      </c>
      <c r="N131" s="31">
        <v>2.6</v>
      </c>
      <c r="O131" s="31">
        <v>18.6</v>
      </c>
      <c r="P131" s="33"/>
      <c r="Q131" s="31">
        <f>N131+O131</f>
      </c>
      <c r="R131" s="31">
        <f>SUM(N131:P131)</f>
      </c>
      <c r="S131" s="31">
        <f>O131+P131</f>
      </c>
      <c r="T131" s="31">
        <f>Q131</f>
      </c>
      <c r="U131" s="31">
        <f>M131</f>
      </c>
      <c r="V131" s="36">
        <f>G11(U131)</f>
      </c>
      <c r="W131" s="33"/>
      <c r="X131" s="33"/>
      <c r="Y131" s="33"/>
      <c r="Z131" s="31">
        <v>77.5</v>
      </c>
      <c r="AA131" s="31">
        <v>8.6</v>
      </c>
      <c r="AB131" s="31">
        <v>48.7</v>
      </c>
      <c r="AC131" s="34">
        <f>((N131/Z131)+(O131/AA131)+(P131/AB131))</f>
      </c>
      <c r="AD131" s="31">
        <f>((N131*Z131)+(O131*AA131)+(P131*AB131))</f>
      </c>
      <c r="AE131" s="31">
        <f>(AD131/SUM(N131:P131))</f>
      </c>
      <c r="AF131" s="31">
        <v>90.36</v>
      </c>
      <c r="AG131" s="31">
        <f>10^4/AF131</f>
      </c>
      <c r="AH131" s="32">
        <f>1.717*(1+(0.0011*AG131))^-1</f>
      </c>
      <c r="AI131" s="34">
        <f>1/AH131</f>
      </c>
      <c r="AJ131" s="34">
        <f>SQRT(AH131/2.8)</f>
      </c>
      <c r="AK131" s="36">
        <f>(((1000*10)/(0.0014)*(AJ131^2/180)*(AJ131^3/(1-AJ131)^2)))/(60*60*24)</f>
      </c>
      <c r="AL131" s="32">
        <f>AK131*S131</f>
      </c>
      <c r="AM131" s="31">
        <f>119.7875*AJ131*S131*O131</f>
      </c>
      <c r="AN131" s="37">
        <f>S131*(3*10^-6)</f>
      </c>
      <c r="AO131" s="38">
        <f>AM131*AN131*1000000</f>
      </c>
      <c r="AP131" s="93">
        <f>(AG131/U131)^0.5*(1-(U131/Z131))^0.5</f>
      </c>
      <c r="AQ131" s="39">
        <f>IF(AC131:AC268&lt;0.1,"POOR",IF(AC131:AC268&lt;=0.19,"WEAK",IF(AC131:AC268&lt;=0.69,"MODERATE",IF(AC131:AC268&gt;=0.698,"GOOD"))))</f>
      </c>
      <c r="AR131" s="31">
        <v>19.902</v>
      </c>
      <c r="AS131" s="40">
        <v>23.8824</v>
      </c>
      <c r="AT131" s="41">
        <v>3.38237240884354</v>
      </c>
      <c r="AU131" s="41">
        <v>1.49395188126547</v>
      </c>
      <c r="AV131" s="41">
        <v>18.6</v>
      </c>
      <c r="AW131" s="41">
        <v>0.110967741935484</v>
      </c>
      <c r="AX131" s="31">
        <v>23882.4</v>
      </c>
    </row>
    <row x14ac:dyDescent="0.25" r="132" customHeight="1" ht="17.25">
      <c r="A132" s="42">
        <v>131</v>
      </c>
      <c r="B132" s="52" t="s">
        <v>585</v>
      </c>
      <c r="C132" s="24">
        <v>35.29</v>
      </c>
      <c r="D132" s="25">
        <v>28.04</v>
      </c>
      <c r="E132" s="51">
        <v>378</v>
      </c>
      <c r="F132" s="42">
        <v>4</v>
      </c>
      <c r="G132" s="60" t="s">
        <v>52</v>
      </c>
      <c r="H132" s="60" t="s">
        <v>586</v>
      </c>
      <c r="I132" s="69">
        <v>406.9</v>
      </c>
      <c r="J132" s="31">
        <v>247.3</v>
      </c>
      <c r="K132" s="60" t="s">
        <v>587</v>
      </c>
      <c r="L132" s="60" t="s">
        <v>588</v>
      </c>
      <c r="M132" s="31">
        <v>247.3</v>
      </c>
      <c r="N132" s="42">
        <v>7</v>
      </c>
      <c r="O132" s="31">
        <v>19.5</v>
      </c>
      <c r="P132" s="33"/>
      <c r="Q132" s="31">
        <f>N132+O132</f>
      </c>
      <c r="R132" s="31">
        <f>SUM(N132:P132)</f>
      </c>
      <c r="S132" s="31">
        <f>O132+P132</f>
      </c>
      <c r="T132" s="31">
        <f>Q132</f>
      </c>
      <c r="U132" s="31">
        <f>M132</f>
      </c>
      <c r="V132" s="36">
        <f>G12(U132)</f>
      </c>
      <c r="W132" s="31">
        <v>26.5</v>
      </c>
      <c r="X132" s="31">
        <v>567.6</v>
      </c>
      <c r="Y132" s="31">
        <f>LOG10(X132)</f>
      </c>
      <c r="Z132" s="31">
        <v>256.6</v>
      </c>
      <c r="AA132" s="31">
        <v>406.9</v>
      </c>
      <c r="AB132" s="31">
        <v>247.3</v>
      </c>
      <c r="AC132" s="34">
        <f>((N132/Z132)+(O132/AA132)+(P132/AB132))</f>
      </c>
      <c r="AD132" s="31">
        <f>((N132*Z132)+(O132*AA132)+(P132*AB132))</f>
      </c>
      <c r="AE132" s="31">
        <f>(AD132/SUM(N132:P132))</f>
      </c>
      <c r="AF132" s="31">
        <v>91.77</v>
      </c>
      <c r="AG132" s="31">
        <f>10^4/AF132</f>
      </c>
      <c r="AH132" s="32">
        <f>1.717*(1+(0.0011*AG132))^-1</f>
      </c>
      <c r="AI132" s="34">
        <f>1/AH132</f>
      </c>
      <c r="AJ132" s="34">
        <f>SQRT(AH132/2.8)</f>
      </c>
      <c r="AK132" s="36">
        <f>(((1000*10)/(0.0014)*(AJ132^2/180)*(AJ132^3/(1-AJ132)^2)))/(60*60*24)</f>
      </c>
      <c r="AL132" s="32">
        <f>AK132*S132</f>
      </c>
      <c r="AM132" s="31">
        <f>119.7875*AJ132*S132*O132</f>
      </c>
      <c r="AN132" s="37">
        <f>S132*(3*10^-6)</f>
      </c>
      <c r="AO132" s="38">
        <f>AM132*AN132*1000000</f>
      </c>
      <c r="AP132" s="34">
        <f>(AG132/U132)^0.5*(1-(U132/Z132))^0.5</f>
      </c>
      <c r="AQ132" s="39">
        <f>IF(AC132:AC269&lt;0.1,"POOR",IF(AC132:AC269&lt;=0.19,"WEAK",IF(AC132:AC269&lt;=0.69,"MODERATE",IF(AC132:AC269&gt;=0.698,"GOOD"))))</f>
      </c>
      <c r="AR132" s="31">
        <v>20.865</v>
      </c>
      <c r="AS132" s="40">
        <v>25.038</v>
      </c>
      <c r="AT132" s="41">
        <v>0.126371960836497</v>
      </c>
      <c r="AU132" s="41">
        <v>1.50732812741379</v>
      </c>
      <c r="AV132" s="41">
        <v>19.5</v>
      </c>
      <c r="AW132" s="41">
        <v>0.607766035881052</v>
      </c>
      <c r="AX132" s="42">
        <v>25038</v>
      </c>
    </row>
    <row x14ac:dyDescent="0.25" r="133" customHeight="1" ht="17.25">
      <c r="A133" s="42">
        <v>132</v>
      </c>
      <c r="B133" s="60" t="s">
        <v>589</v>
      </c>
      <c r="C133" s="106">
        <v>35.67</v>
      </c>
      <c r="D133" s="107">
        <v>28.33</v>
      </c>
      <c r="E133" s="42">
        <v>342</v>
      </c>
      <c r="F133" s="42">
        <v>3</v>
      </c>
      <c r="G133" s="60" t="s">
        <v>57</v>
      </c>
      <c r="H133" s="60" t="s">
        <v>590</v>
      </c>
      <c r="I133" s="69">
        <v>327.9</v>
      </c>
      <c r="J133" s="31">
        <v>42.9</v>
      </c>
      <c r="K133" s="60" t="s">
        <v>591</v>
      </c>
      <c r="L133" s="60" t="s">
        <v>592</v>
      </c>
      <c r="M133" s="31">
        <v>42.9</v>
      </c>
      <c r="N133" s="31">
        <v>2.1</v>
      </c>
      <c r="O133" s="31">
        <v>21.2</v>
      </c>
      <c r="P133" s="33"/>
      <c r="Q133" s="31">
        <f>N133+O133</f>
      </c>
      <c r="R133" s="31">
        <f>SUM(N133:P133)</f>
      </c>
      <c r="S133" s="31">
        <f>O133+P133</f>
      </c>
      <c r="T133" s="31">
        <f>Q133</f>
      </c>
      <c r="U133" s="31">
        <f>M133</f>
      </c>
      <c r="V133" s="36">
        <f>G13(U133)</f>
      </c>
      <c r="W133" s="33"/>
      <c r="X133" s="33"/>
      <c r="Y133" s="33"/>
      <c r="Z133" s="31">
        <v>327.9</v>
      </c>
      <c r="AA133" s="31">
        <v>42.9</v>
      </c>
      <c r="AB133" s="31">
        <v>1154.5</v>
      </c>
      <c r="AC133" s="34">
        <f>((N133/Z133)+(O133/AA133)+(P133/AB133))</f>
      </c>
      <c r="AD133" s="31">
        <f>((N133*Z133)+(O133*AA133)+(P133*AB133))</f>
      </c>
      <c r="AE133" s="31">
        <f>(AD133/SUM(N133:P133))</f>
      </c>
      <c r="AF133" s="31">
        <v>84.21</v>
      </c>
      <c r="AG133" s="31">
        <f>10^4/AF133</f>
      </c>
      <c r="AH133" s="32">
        <f>1.717*(1+(0.0011*AG133))^-1</f>
      </c>
      <c r="AI133" s="34">
        <f>1/AH133</f>
      </c>
      <c r="AJ133" s="34">
        <f>SQRT(AH133/2.8)</f>
      </c>
      <c r="AK133" s="36">
        <f>(((1000*10)/(0.0014)*(AJ133^2/180)*(AJ133^3/(1-AJ133)^2)))/(60*60*24)</f>
      </c>
      <c r="AL133" s="32">
        <f>AK133*S133</f>
      </c>
      <c r="AM133" s="31">
        <f>119.7875*AJ133*S133*O133</f>
      </c>
      <c r="AN133" s="37">
        <f>S133*(3*10^-6)</f>
      </c>
      <c r="AO133" s="38">
        <f>AM133*AN133*1000000</f>
      </c>
      <c r="AP133" s="34">
        <f>(AG133/U133)^0.5*(1-(U133/Z133))^0.5</f>
      </c>
      <c r="AQ133" s="39">
        <f>IF(AC133:AC270&lt;0.1,"POOR",IF(AC133:AC270&lt;=0.19,"WEAK",IF(AC133:AC270&lt;=0.69,"MODERATE",IF(AC133:AC270&gt;=0.698,"GOOD"))))</f>
      </c>
      <c r="AR133" s="31">
        <v>22.684</v>
      </c>
      <c r="AS133" s="40">
        <v>27.2208</v>
      </c>
      <c r="AT133" s="41">
        <v>1.55110515751009</v>
      </c>
      <c r="AU133" s="41">
        <v>1.43255790255073</v>
      </c>
      <c r="AV133" s="41">
        <v>21.2</v>
      </c>
      <c r="AW133" s="41">
        <v>0.130832570905764</v>
      </c>
      <c r="AX133" s="31">
        <v>27220.8</v>
      </c>
    </row>
    <row x14ac:dyDescent="0.25" r="134" customHeight="1" ht="17.25">
      <c r="A134" s="42">
        <v>133</v>
      </c>
      <c r="B134" s="28" t="s">
        <v>593</v>
      </c>
      <c r="C134" s="24">
        <v>35.42</v>
      </c>
      <c r="D134" s="25">
        <v>28.11</v>
      </c>
      <c r="E134" s="26">
        <v>351</v>
      </c>
      <c r="F134" s="42">
        <v>3</v>
      </c>
      <c r="G134" s="60" t="s">
        <v>57</v>
      </c>
      <c r="H134" s="60" t="s">
        <v>594</v>
      </c>
      <c r="I134" s="69">
        <v>185.6</v>
      </c>
      <c r="J134" s="31">
        <v>77.9</v>
      </c>
      <c r="K134" s="60" t="s">
        <v>595</v>
      </c>
      <c r="L134" s="60" t="s">
        <v>596</v>
      </c>
      <c r="M134" s="31">
        <v>77.9</v>
      </c>
      <c r="N134" s="31">
        <v>10.3</v>
      </c>
      <c r="O134" s="31">
        <v>16.8</v>
      </c>
      <c r="P134" s="33"/>
      <c r="Q134" s="31">
        <f>N134+O134</f>
      </c>
      <c r="R134" s="31">
        <f>SUM(N134:P134)</f>
      </c>
      <c r="S134" s="31">
        <f>O134+P134</f>
      </c>
      <c r="T134" s="31">
        <f>Q134</f>
      </c>
      <c r="U134" s="31">
        <f>M134</f>
      </c>
      <c r="V134" s="36">
        <f>G14(U134)</f>
      </c>
      <c r="W134" s="33"/>
      <c r="X134" s="33"/>
      <c r="Y134" s="33"/>
      <c r="Z134" s="31">
        <v>185.6</v>
      </c>
      <c r="AA134" s="31">
        <v>77.9</v>
      </c>
      <c r="AB134" s="31">
        <v>135.8</v>
      </c>
      <c r="AC134" s="34">
        <f>((N134/Z134)+(O134/AA134)+(P134/AB134))</f>
      </c>
      <c r="AD134" s="31">
        <f>((N134*Z134)+(O134*AA134)+(P134*AB134))</f>
      </c>
      <c r="AE134" s="31">
        <f>(AD134/SUM(N134:P134))</f>
      </c>
      <c r="AF134" s="31">
        <v>96.34</v>
      </c>
      <c r="AG134" s="31">
        <f>10^4/AF134</f>
      </c>
      <c r="AH134" s="32">
        <f>1.717*(1+(0.0011*AG134))^-1</f>
      </c>
      <c r="AI134" s="34">
        <f>1/AH134</f>
      </c>
      <c r="AJ134" s="34">
        <f>SQRT(AH134/2.8)</f>
      </c>
      <c r="AK134" s="36">
        <f>(((1000*10)/(0.0014)*(AJ134^2/180)*(AJ134^3/(1-AJ134)^2)))/(60*60*24)</f>
      </c>
      <c r="AL134" s="32">
        <f>AK134*S134</f>
      </c>
      <c r="AM134" s="31">
        <f>119.7875*AJ134*S134*O134</f>
      </c>
      <c r="AN134" s="37">
        <f>S134*(3*10^-6)</f>
      </c>
      <c r="AO134" s="38">
        <f>AM134*AN134*1000000</f>
      </c>
      <c r="AP134" s="34">
        <f>(AG134/U134)^0.5*(1-(U134/Z134))^0.5</f>
      </c>
      <c r="AQ134" s="39">
        <f>IF(AC134:AC271&lt;0.1,"POOR",IF(AC134:AC271&lt;=0.19,"WEAK",IF(AC134:AC271&lt;=0.69,"MODERATE",IF(AC134:AC271&gt;=0.698,"GOOD"))))</f>
      </c>
      <c r="AR134" s="31">
        <v>17.976</v>
      </c>
      <c r="AS134" s="40">
        <v>21.5712</v>
      </c>
      <c r="AT134" s="41">
        <v>0.879319725954728</v>
      </c>
      <c r="AU134" s="41">
        <v>1.5490196114546</v>
      </c>
      <c r="AV134" s="41">
        <v>16.8</v>
      </c>
      <c r="AW134" s="41">
        <v>0.419719827586207</v>
      </c>
      <c r="AX134" s="31">
        <v>21571.2</v>
      </c>
    </row>
    <row x14ac:dyDescent="0.25" r="135" customHeight="1" ht="17.25">
      <c r="A135" s="22" t="s">
        <v>597</v>
      </c>
      <c r="B135" s="17" t="s">
        <v>598</v>
      </c>
      <c r="C135" s="118">
        <v>32.16</v>
      </c>
      <c r="D135" s="119">
        <v>29.33</v>
      </c>
      <c r="E135" s="26">
        <v>280</v>
      </c>
      <c r="F135" s="120">
        <v>3</v>
      </c>
      <c r="G135" s="104" t="s">
        <v>57</v>
      </c>
      <c r="H135" s="50" t="s">
        <v>599</v>
      </c>
      <c r="I135" s="69">
        <v>234.8</v>
      </c>
      <c r="J135" s="69">
        <v>62.2</v>
      </c>
      <c r="K135" s="50" t="s">
        <v>600</v>
      </c>
      <c r="L135" s="50" t="s">
        <v>601</v>
      </c>
      <c r="M135" s="69">
        <v>62.2</v>
      </c>
      <c r="N135" s="31">
        <v>2.6</v>
      </c>
      <c r="O135" s="31">
        <v>22.4</v>
      </c>
      <c r="P135" s="33"/>
      <c r="Q135" s="42">
        <f>N135+O135</f>
      </c>
      <c r="R135" s="42">
        <f>SUM(N135:P135)</f>
      </c>
      <c r="S135" s="69">
        <f>O135+P135</f>
      </c>
      <c r="T135" s="42">
        <f>Q135</f>
      </c>
      <c r="U135" s="31">
        <f>M135</f>
      </c>
      <c r="V135" s="31">
        <f>G15(U135)</f>
      </c>
      <c r="W135" s="33"/>
      <c r="X135" s="33"/>
      <c r="Y135" s="33"/>
      <c r="Z135" s="31">
        <v>234.8</v>
      </c>
      <c r="AA135" s="31">
        <v>62.2</v>
      </c>
      <c r="AB135" s="31">
        <v>437.9</v>
      </c>
      <c r="AC135" s="34">
        <f>((N135/Z135)+(O135/AA135)+(P135/AB135))</f>
      </c>
      <c r="AD135" s="31">
        <f>((N135*Z135)+(O135*AA135)+(P135*AB135))</f>
      </c>
      <c r="AE135" s="31">
        <f>(AD135/SUM(N135:P135))</f>
      </c>
      <c r="AF135" s="31">
        <v>83.78</v>
      </c>
      <c r="AG135" s="31">
        <f>10^4/AF135</f>
      </c>
      <c r="AH135" s="32">
        <f>1.717*(1+(0.0011*AG135))^-1</f>
      </c>
      <c r="AI135" s="34">
        <f>1/AH135</f>
      </c>
      <c r="AJ135" s="34">
        <f>SQRT(AH135/2.8)</f>
      </c>
      <c r="AK135" s="36">
        <f>(((1000*10)/(0.0014)*(AJ135^2/180)*(AJ135^3/(1-AJ135)^2)))/(60*60*24)</f>
      </c>
      <c r="AL135" s="32">
        <f>AK135*S135</f>
      </c>
      <c r="AM135" s="31">
        <f>119.7875*AJ135*S135*O135</f>
      </c>
      <c r="AN135" s="37">
        <f>S135*(3*10^-6)</f>
      </c>
      <c r="AO135" s="38">
        <f>AM135*AN135*1000000</f>
      </c>
      <c r="AP135" s="34">
        <f>(AG135/U135)^0.5*(1-(U135/Z135))^0.5</f>
      </c>
      <c r="AQ135" s="39">
        <f>IF(AC135:AC272&lt;0.1,"POOR",IF(AC135:AC272&lt;=0.19,"WEAK",IF(AC135:AC272&lt;=0.69,"MODERATE",IF(AC135:AC272&gt;=0.698,"GOOD"))))</f>
      </c>
      <c r="AR135" s="31">
        <v>23.968</v>
      </c>
      <c r="AS135" s="40">
        <v>28.7616</v>
      </c>
      <c r="AT135" s="41">
        <v>1.18769787390692</v>
      </c>
      <c r="AU135" s="41">
        <v>1.42807012948685</v>
      </c>
      <c r="AV135" s="41">
        <v>22.4</v>
      </c>
      <c r="AW135" s="41">
        <v>0.264906303236797</v>
      </c>
      <c r="AX135" s="31">
        <v>28761.6</v>
      </c>
    </row>
    <row x14ac:dyDescent="0.25" r="136" customHeight="1" ht="17.25">
      <c r="A136" s="42">
        <v>135</v>
      </c>
      <c r="B136" s="63" t="s">
        <v>602</v>
      </c>
      <c r="C136" s="118">
        <v>32.79</v>
      </c>
      <c r="D136" s="119">
        <v>28.22</v>
      </c>
      <c r="E136" s="44">
        <v>325</v>
      </c>
      <c r="F136" s="120">
        <v>3</v>
      </c>
      <c r="G136" s="104" t="s">
        <v>57</v>
      </c>
      <c r="H136" s="50" t="s">
        <v>603</v>
      </c>
      <c r="I136" s="69">
        <v>126.9</v>
      </c>
      <c r="J136" s="47">
        <v>19</v>
      </c>
      <c r="K136" s="50" t="s">
        <v>604</v>
      </c>
      <c r="L136" s="50" t="s">
        <v>605</v>
      </c>
      <c r="M136" s="47">
        <v>19</v>
      </c>
      <c r="N136" s="31">
        <v>15.8</v>
      </c>
      <c r="O136" s="42">
        <v>5</v>
      </c>
      <c r="P136" s="33"/>
      <c r="Q136" s="31">
        <f>N136+O136</f>
      </c>
      <c r="R136" s="31">
        <f>SUM(N136:P136)</f>
      </c>
      <c r="S136" s="121">
        <f>O136+P136</f>
      </c>
      <c r="T136" s="31">
        <f>Q136</f>
      </c>
      <c r="U136" s="42">
        <f>M136</f>
      </c>
      <c r="V136" s="31">
        <f>G16(U136)</f>
      </c>
      <c r="W136" s="33"/>
      <c r="X136" s="33"/>
      <c r="Y136" s="33"/>
      <c r="Z136" s="38">
        <v>126.9</v>
      </c>
      <c r="AA136" s="122">
        <v>19</v>
      </c>
      <c r="AB136" s="38">
        <v>78.3</v>
      </c>
      <c r="AC136" s="34">
        <f>((N136/Z136)+(O136/AA136)+(P136/AB136))</f>
      </c>
      <c r="AD136" s="31">
        <f>((N136*Z136)+(O136*AA136)+(P136*AB136))</f>
      </c>
      <c r="AE136" s="31">
        <f>(AD136/SUM(N136:P136))</f>
      </c>
      <c r="AF136" s="31">
        <v>321.54</v>
      </c>
      <c r="AG136" s="31">
        <f>10^4/AF136</f>
      </c>
      <c r="AH136" s="32">
        <f>1.717*(1+(0.0011*AG136))^-1</f>
      </c>
      <c r="AI136" s="34">
        <f>1/AH136</f>
      </c>
      <c r="AJ136" s="34">
        <f>SQRT(AH136/2.8)</f>
      </c>
      <c r="AK136" s="36">
        <f>(((1000*10)/(0.0014)*(AJ136^2/180)*(AJ136^3/(1-AJ136)^2)))/(60*60*24)</f>
      </c>
      <c r="AL136" s="32">
        <f>AK136*S136</f>
      </c>
      <c r="AM136" s="31">
        <f>119.7875*AJ136*S136*O136</f>
      </c>
      <c r="AN136" s="37">
        <f>S136*(3*10^-6)</f>
      </c>
      <c r="AO136" s="38">
        <f>AM136*AN136*1000000</f>
      </c>
      <c r="AP136" s="34">
        <f>(AG136/U136)^0.5*(1-(U136/Z136))^0.5</f>
      </c>
      <c r="AQ136" s="39">
        <f>IF(AC136:AC273&lt;0.1,"POOR",IF(AC136:AC273&lt;=0.19,"WEAK",IF(AC136:AC273&lt;=0.69,"MODERATE",IF(AC136:AC273&gt;=0.698,"GOOD"))))</f>
      </c>
      <c r="AR136" s="31">
        <v>5.35</v>
      </c>
      <c r="AS136" s="40">
        <v>6.42</v>
      </c>
      <c r="AT136" s="41">
        <v>1.17973810485895</v>
      </c>
      <c r="AU136" s="41">
        <v>2.35077957349689</v>
      </c>
      <c r="AV136" s="46">
        <v>5</v>
      </c>
      <c r="AW136" s="41">
        <v>0.149724192277384</v>
      </c>
      <c r="AX136" s="42">
        <v>6420</v>
      </c>
    </row>
    <row x14ac:dyDescent="0.25" r="137" customHeight="1" ht="17.25">
      <c r="A137" s="42">
        <v>136</v>
      </c>
      <c r="B137" s="17" t="s">
        <v>606</v>
      </c>
      <c r="C137" s="118">
        <v>33.61</v>
      </c>
      <c r="D137" s="119">
        <v>28.66</v>
      </c>
      <c r="E137" s="26">
        <v>304</v>
      </c>
      <c r="F137" s="120">
        <v>3</v>
      </c>
      <c r="G137" s="104" t="s">
        <v>57</v>
      </c>
      <c r="H137" s="50" t="s">
        <v>607</v>
      </c>
      <c r="I137" s="69">
        <v>85.8</v>
      </c>
      <c r="J137" s="69">
        <v>19.4</v>
      </c>
      <c r="K137" s="50" t="s">
        <v>608</v>
      </c>
      <c r="L137" s="50" t="s">
        <v>609</v>
      </c>
      <c r="M137" s="69">
        <v>19.4</v>
      </c>
      <c r="N137" s="31">
        <v>0.8</v>
      </c>
      <c r="O137" s="42">
        <v>31</v>
      </c>
      <c r="P137" s="33"/>
      <c r="Q137" s="31">
        <f>N137+O137</f>
      </c>
      <c r="R137" s="31">
        <f>SUM(N137:P137)</f>
      </c>
      <c r="S137" s="47">
        <f>O137+P137</f>
      </c>
      <c r="T137" s="31">
        <f>Q137</f>
      </c>
      <c r="U137" s="31">
        <f>M137</f>
      </c>
      <c r="V137" s="31">
        <f>G17(U137)</f>
      </c>
      <c r="W137" s="33"/>
      <c r="X137" s="33"/>
      <c r="Y137" s="33"/>
      <c r="Z137" s="38">
        <v>85.8</v>
      </c>
      <c r="AA137" s="38">
        <v>19.4</v>
      </c>
      <c r="AB137" s="122">
        <v>1244</v>
      </c>
      <c r="AC137" s="34">
        <f>((N137/Z137)+(O137/AA137)+(P137/AB137))</f>
      </c>
      <c r="AD137" s="31">
        <f>((N137*Z137)+(O137*AA137)+(P137*AB137))</f>
      </c>
      <c r="AE137" s="31">
        <f>(AD137/SUM(N137:P137))</f>
      </c>
      <c r="AF137" s="42">
        <v>354</v>
      </c>
      <c r="AG137" s="31">
        <f>10^4/AF137</f>
      </c>
      <c r="AH137" s="32">
        <f>1.717*(1+(0.0011*AG137))^-1</f>
      </c>
      <c r="AI137" s="34">
        <f>1/AH137</f>
      </c>
      <c r="AJ137" s="34">
        <f>SQRT(AH137/2.8)</f>
      </c>
      <c r="AK137" s="36">
        <f>(((1000*10)/(0.0014)*(AJ137^2/180)*(AJ137^3/(1-AJ137)^2)))/(60*60*24)</f>
      </c>
      <c r="AL137" s="32">
        <f>AK137*S137</f>
      </c>
      <c r="AM137" s="31">
        <f>119.7875*AJ137*S137*O137</f>
      </c>
      <c r="AN137" s="37">
        <f>S137*(3*10^-6)</f>
      </c>
      <c r="AO137" s="38">
        <f>AM137*AN137*1000000</f>
      </c>
      <c r="AP137" s="34">
        <f>(AG137/U137)^0.5*(1-(U137/Z137))^0.5</f>
      </c>
      <c r="AQ137" s="39">
        <f>IF(AC137:AC274&lt;0.1,"POOR",IF(AC137:AC274&lt;=0.19,"WEAK",IF(AC137:AC274&lt;=0.69,"MODERATE",IF(AC137:AC274&gt;=0.698,"GOOD"))))</f>
      </c>
      <c r="AR137" s="31">
        <v>33.17</v>
      </c>
      <c r="AS137" s="40">
        <v>39.804</v>
      </c>
      <c r="AT137" s="41">
        <v>1.0615437551034</v>
      </c>
      <c r="AU137" s="41">
        <v>2.39299599602642</v>
      </c>
      <c r="AV137" s="46">
        <v>31</v>
      </c>
      <c r="AW137" s="41">
        <v>0.226107226107226</v>
      </c>
      <c r="AX137" s="42">
        <v>39804</v>
      </c>
    </row>
    <row x14ac:dyDescent="0.25" r="138" customHeight="1" ht="17.25">
      <c r="A138" s="42">
        <v>137</v>
      </c>
      <c r="B138" s="17" t="s">
        <v>610</v>
      </c>
      <c r="C138" s="118">
        <v>33.46</v>
      </c>
      <c r="D138" s="119">
        <v>28.52</v>
      </c>
      <c r="E138" s="26">
        <v>299</v>
      </c>
      <c r="F138" s="123" t="s">
        <v>611</v>
      </c>
      <c r="G138" s="104" t="s">
        <v>144</v>
      </c>
      <c r="H138" s="50" t="s">
        <v>612</v>
      </c>
      <c r="I138" s="47">
        <v>184</v>
      </c>
      <c r="J138" s="69">
        <v>107.8</v>
      </c>
      <c r="K138" s="50" t="s">
        <v>613</v>
      </c>
      <c r="L138" s="50" t="s">
        <v>614</v>
      </c>
      <c r="M138" s="69">
        <v>17.8</v>
      </c>
      <c r="N138" s="31">
        <v>5.8</v>
      </c>
      <c r="O138" s="31">
        <v>18.7</v>
      </c>
      <c r="P138" s="31">
        <v>36.2</v>
      </c>
      <c r="Q138" s="31">
        <f>N138+O138</f>
      </c>
      <c r="R138" s="31">
        <f>SUM(N138:P138)</f>
      </c>
      <c r="S138" s="69">
        <f>O138+P138</f>
      </c>
      <c r="T138" s="31">
        <f>Q138</f>
      </c>
      <c r="U138" s="31">
        <f>M138</f>
      </c>
      <c r="V138" s="31">
        <f>G18(U138)</f>
      </c>
      <c r="W138" s="33"/>
      <c r="X138" s="33"/>
      <c r="Y138" s="33"/>
      <c r="Z138" s="38">
        <v>84.4</v>
      </c>
      <c r="AA138" s="38">
        <v>17.8</v>
      </c>
      <c r="AB138" s="38">
        <v>897.5</v>
      </c>
      <c r="AC138" s="34">
        <f>((N138/Z138)+(O138/AA138)+(P138/AB138))</f>
      </c>
      <c r="AD138" s="113">
        <f>((N138*Z138)+(O138*AA138)+(P138*AB138))</f>
      </c>
      <c r="AE138" s="31">
        <f>(AD138/SUM(N138:P138))</f>
      </c>
      <c r="AF138" s="42">
        <v>96</v>
      </c>
      <c r="AG138" s="31">
        <f>10^4/AF138</f>
      </c>
      <c r="AH138" s="32">
        <f>1.717*(1+(0.0011*AG138))^-1</f>
      </c>
      <c r="AI138" s="34">
        <f>1/AH138</f>
      </c>
      <c r="AJ138" s="34">
        <f>SQRT(AH138/2.8)</f>
      </c>
      <c r="AK138" s="36">
        <f>(((1000*10)/(0.0014)*(AJ138^2/180)*(AJ138^3/(1-AJ138)^2)))/(60*60*24)</f>
      </c>
      <c r="AL138" s="117">
        <f>AK138*S138</f>
      </c>
      <c r="AM138" s="31">
        <f>119.7875*AJ138*S138*O138</f>
      </c>
      <c r="AN138" s="37">
        <f>S138*(3*10^-6)</f>
      </c>
      <c r="AO138" s="38">
        <f>AM138*AN138*1000000</f>
      </c>
      <c r="AP138" s="34">
        <f>(AG138/U138)^0.5*(1-(U138/Z138))^0.5</f>
      </c>
      <c r="AQ138" s="39">
        <f>IF(AC138:AC275&lt;0.1,"POOR",IF(AC138:AC275&lt;=0.19,"WEAK",IF(AC138:AC275&lt;=0.69,"MODERATE",IF(AC138:AC275&gt;=0.698,"GOOD"))))</f>
      </c>
      <c r="AR138" s="31">
        <v>58.743</v>
      </c>
      <c r="AS138" s="40">
        <v>70.4916</v>
      </c>
      <c r="AT138" s="41">
        <v>2.14892012727399</v>
      </c>
      <c r="AU138" s="41">
        <v>1.54600235122802</v>
      </c>
      <c r="AV138" s="41">
        <v>54.9</v>
      </c>
      <c r="AW138" s="41">
        <v>0.585869565217391</v>
      </c>
      <c r="AX138" s="31">
        <v>70491.6</v>
      </c>
    </row>
    <row x14ac:dyDescent="0.25" r="139" customHeight="1" ht="17.25">
      <c r="A139" s="42">
        <v>138</v>
      </c>
      <c r="B139" s="66" t="s">
        <v>615</v>
      </c>
      <c r="C139" s="118">
        <v>33.52</v>
      </c>
      <c r="D139" s="119">
        <v>28.51</v>
      </c>
      <c r="E139" s="53">
        <v>304</v>
      </c>
      <c r="F139" s="120">
        <v>3</v>
      </c>
      <c r="G139" s="104" t="s">
        <v>57</v>
      </c>
      <c r="H139" s="50" t="s">
        <v>616</v>
      </c>
      <c r="I139" s="69">
        <v>175.5</v>
      </c>
      <c r="J139" s="69">
        <v>36.3</v>
      </c>
      <c r="K139" s="50" t="s">
        <v>617</v>
      </c>
      <c r="L139" s="50" t="s">
        <v>618</v>
      </c>
      <c r="M139" s="69">
        <v>36.3</v>
      </c>
      <c r="N139" s="31">
        <v>1.7</v>
      </c>
      <c r="O139" s="42">
        <v>25</v>
      </c>
      <c r="P139" s="33"/>
      <c r="Q139" s="31">
        <f>N139+O139</f>
      </c>
      <c r="R139" s="31">
        <f>SUM(N139:P139)</f>
      </c>
      <c r="S139" s="47">
        <f>O139+P139</f>
      </c>
      <c r="T139" s="31">
        <f>Q139</f>
      </c>
      <c r="U139" s="31">
        <f>M139</f>
      </c>
      <c r="V139" s="31">
        <f>G19(U139)</f>
      </c>
      <c r="W139" s="33"/>
      <c r="X139" s="33"/>
      <c r="Y139" s="33"/>
      <c r="Z139" s="38">
        <v>175.5</v>
      </c>
      <c r="AA139" s="38">
        <v>36.3</v>
      </c>
      <c r="AB139" s="38">
        <v>549.3</v>
      </c>
      <c r="AC139" s="34">
        <f>((N139/Z139)+(O139/AA139)+(P139/AB139))</f>
      </c>
      <c r="AD139" s="31">
        <f>((N139*Z139)+(O139*AA139)+(P139*AB139))</f>
      </c>
      <c r="AE139" s="31">
        <f>(AD139/SUM(N139:P139))</f>
      </c>
      <c r="AF139" s="31">
        <v>119.32</v>
      </c>
      <c r="AG139" s="31">
        <f>10^4/AF139</f>
      </c>
      <c r="AH139" s="32">
        <f>1.717*(1+(0.0011*AG139))^-1</f>
      </c>
      <c r="AI139" s="34">
        <f>1/AH139</f>
      </c>
      <c r="AJ139" s="34">
        <f>SQRT(AH139/2.8)</f>
      </c>
      <c r="AK139" s="36">
        <f>(((1000*10)/(0.0014)*(AJ139^2/180)*(AJ139^3/(1-AJ139)^2)))/(60*60*24)</f>
      </c>
      <c r="AL139" s="32">
        <f>AK139*S139</f>
      </c>
      <c r="AM139" s="31">
        <f>119.7875*AJ139*S139*O139</f>
      </c>
      <c r="AN139" s="37">
        <f>S139*(3*10^-6)</f>
      </c>
      <c r="AO139" s="38">
        <f>AM139*AN139*1000000</f>
      </c>
      <c r="AP139" s="34">
        <f>(AG139/U139)^0.5*(1-(U139/Z139))^0.5</f>
      </c>
      <c r="AQ139" s="39">
        <f>IF(AC139:AC276&lt;0.1,"POOR",IF(AC139:AC276&lt;=0.19,"WEAK",IF(AC139:AC276&lt;=0.69,"MODERATE",IF(AC139:AC276&gt;=0.698,"GOOD"))))</f>
      </c>
      <c r="AR139" s="31">
        <v>26.75</v>
      </c>
      <c r="AS139" s="40">
        <v>32.1</v>
      </c>
      <c r="AT139" s="41">
        <v>1.35322845823353</v>
      </c>
      <c r="AU139" s="41">
        <v>1.72612413404654</v>
      </c>
      <c r="AV139" s="46">
        <v>25</v>
      </c>
      <c r="AW139" s="41">
        <v>0.206837606837607</v>
      </c>
      <c r="AX139" s="42">
        <v>32100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2024-03-08T15:04:09.737Z</dcterms:created>
  <dcterms:modified xsi:type="dcterms:W3CDTF">2024-03-08T15:04:09.737Z</dcterms:modified>
</cp:coreProperties>
</file>