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\\files.uoregon.edu\fs-files\Shared\Sustainability\Dashboard\Downloads\"/>
    </mc:Choice>
  </mc:AlternateContent>
  <xr:revisionPtr revIDLastSave="0" documentId="13_ncr:1_{9F5626E3-941B-49CA-A6C5-256E26626F34}" xr6:coauthVersionLast="36" xr6:coauthVersionMax="36" xr10:uidLastSave="{00000000-0000-0000-0000-000000000000}"/>
  <bookViews>
    <workbookView xWindow="0" yWindow="0" windowWidth="20820" windowHeight="9345" xr2:uid="{00000000-000D-0000-FFFF-FFFF00000000}"/>
  </bookViews>
  <sheets>
    <sheet name="FY2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23" i="2" l="1"/>
  <c r="G22" i="2"/>
  <c r="G21" i="2"/>
  <c r="G20" i="2"/>
  <c r="G19" i="2"/>
  <c r="G18" i="2"/>
  <c r="G17" i="2"/>
  <c r="G26" i="2" l="1"/>
  <c r="I26" i="2"/>
  <c r="J17" i="2" s="1"/>
  <c r="H24" i="2"/>
  <c r="H23" i="2"/>
  <c r="H22" i="2"/>
  <c r="H21" i="2"/>
  <c r="H20" i="2"/>
  <c r="H19" i="2"/>
  <c r="H18" i="2"/>
  <c r="H17" i="2"/>
  <c r="H15" i="2"/>
  <c r="H13" i="2"/>
  <c r="H12" i="2"/>
  <c r="H11" i="2"/>
  <c r="H10" i="2"/>
  <c r="H8" i="2"/>
  <c r="H9" i="2" s="1"/>
  <c r="H7" i="2"/>
  <c r="H6" i="2"/>
  <c r="H5" i="2"/>
  <c r="H4" i="2"/>
  <c r="J9" i="2" l="1"/>
  <c r="J5" i="2"/>
  <c r="J6" i="2"/>
  <c r="J12" i="2"/>
  <c r="J7" i="2"/>
  <c r="J4" i="2"/>
  <c r="J8" i="2"/>
  <c r="J13" i="2"/>
  <c r="J14" i="2"/>
  <c r="J10" i="2"/>
  <c r="J15" i="2"/>
  <c r="J11" i="2"/>
  <c r="H26" i="2"/>
</calcChain>
</file>

<file path=xl/sharedStrings.xml><?xml version="1.0" encoding="utf-8"?>
<sst xmlns="http://schemas.openxmlformats.org/spreadsheetml/2006/main" count="56" uniqueCount="41">
  <si>
    <t>Gasoline</t>
  </si>
  <si>
    <t>Natural Gas</t>
  </si>
  <si>
    <t>Scope 3 air travel</t>
  </si>
  <si>
    <t>Gallons</t>
  </si>
  <si>
    <t>hydropower</t>
  </si>
  <si>
    <t>wind</t>
  </si>
  <si>
    <t>solar</t>
  </si>
  <si>
    <t>nuclear</t>
  </si>
  <si>
    <t>coal</t>
  </si>
  <si>
    <t>natural gas</t>
  </si>
  <si>
    <t>Fuel type</t>
  </si>
  <si>
    <t>other conventional</t>
  </si>
  <si>
    <t>KWh</t>
  </si>
  <si>
    <t>Biomass</t>
  </si>
  <si>
    <t>Scope 3 commuting</t>
  </si>
  <si>
    <t>Propane</t>
  </si>
  <si>
    <t>Miles</t>
  </si>
  <si>
    <t>Diesel</t>
  </si>
  <si>
    <t xml:space="preserve"> </t>
  </si>
  <si>
    <t>Therms</t>
  </si>
  <si>
    <t>Scope 1 Other campus uses</t>
  </si>
  <si>
    <t>FUEL CATEGORY</t>
  </si>
  <si>
    <t>USE (previously activities)</t>
  </si>
  <si>
    <t>Million British Thermal Units (MMBTU)</t>
  </si>
  <si>
    <t>Metric Tons of Carbon Dioxide Equivalent (MTCDE)</t>
  </si>
  <si>
    <t xml:space="preserve">Total Percentage of MTCDE </t>
  </si>
  <si>
    <t>High Carbon Intensity</t>
  </si>
  <si>
    <t xml:space="preserve">Jet fuel </t>
  </si>
  <si>
    <t>Scope 3 business ground travel</t>
  </si>
  <si>
    <t>Scope 1 Fleet</t>
  </si>
  <si>
    <t>scope 1 Building Heat</t>
  </si>
  <si>
    <t>scope 1 Surplus Electricity</t>
  </si>
  <si>
    <t xml:space="preserve">scope 1 Surplus Electricity </t>
  </si>
  <si>
    <t>Scope 1 Building Heat</t>
  </si>
  <si>
    <t xml:space="preserve">Scope 1 Building Heat </t>
  </si>
  <si>
    <t xml:space="preserve">Scope 1 Fleet </t>
  </si>
  <si>
    <t>Low Carbon Intensity</t>
  </si>
  <si>
    <t xml:space="preserve">Scope 2 Lighting, Plug Loads, and Cooling </t>
  </si>
  <si>
    <t>TOTALS</t>
  </si>
  <si>
    <t>University of Oregon - Sustainability Dashboard: Air and Climate</t>
  </si>
  <si>
    <t>2021 Air and Climate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</si>
</sst>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A5B5"/>
        <bgColor indexed="64"/>
      </patternFill>
    </fill>
    <fill>
      <patternFill patternType="solid">
        <fgColor rgb="FF489D46"/>
        <bgColor indexed="64"/>
      </patternFill>
    </fill>
    <fill>
      <patternFill patternType="solid">
        <fgColor rgb="FFE2E21B"/>
        <bgColor indexed="64"/>
      </patternFill>
    </fill>
    <fill>
      <patternFill patternType="solid">
        <fgColor rgb="FF8ABB40"/>
        <bgColor indexed="64"/>
      </patternFill>
    </fill>
    <fill>
      <patternFill patternType="solid">
        <fgColor rgb="FF5F6D6E"/>
        <bgColor indexed="64"/>
      </patternFill>
    </fill>
    <fill>
      <patternFill patternType="solid">
        <fgColor rgb="FFD19432"/>
        <bgColor indexed="64"/>
      </patternFill>
    </fill>
    <fill>
      <patternFill patternType="solid">
        <fgColor rgb="FFF78F8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D1D58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/>
    <xf numFmtId="3" fontId="0" fillId="0" borderId="2" xfId="0" applyNumberFormat="1" applyFill="1" applyBorder="1"/>
    <xf numFmtId="164" fontId="0" fillId="0" borderId="2" xfId="0" applyNumberFormat="1" applyBorder="1"/>
    <xf numFmtId="0" fontId="0" fillId="2" borderId="2" xfId="0" applyFill="1" applyBorder="1"/>
    <xf numFmtId="4" fontId="0" fillId="2" borderId="2" xfId="0" applyNumberFormat="1" applyFill="1" applyBorder="1"/>
    <xf numFmtId="3" fontId="0" fillId="2" borderId="2" xfId="0" applyNumberFormat="1" applyFill="1" applyBorder="1"/>
    <xf numFmtId="0" fontId="0" fillId="4" borderId="2" xfId="0" applyFill="1" applyBorder="1"/>
    <xf numFmtId="4" fontId="0" fillId="4" borderId="2" xfId="0" applyNumberFormat="1" applyFill="1" applyBorder="1"/>
    <xf numFmtId="3" fontId="0" fillId="4" borderId="2" xfId="0" applyNumberFormat="1" applyFill="1" applyBorder="1"/>
    <xf numFmtId="0" fontId="0" fillId="5" borderId="2" xfId="0" applyFill="1" applyBorder="1"/>
    <xf numFmtId="4" fontId="0" fillId="5" borderId="2" xfId="0" applyNumberFormat="1" applyFill="1" applyBorder="1"/>
    <xf numFmtId="3" fontId="0" fillId="5" borderId="2" xfId="0" applyNumberFormat="1" applyFill="1" applyBorder="1"/>
    <xf numFmtId="0" fontId="1" fillId="0" borderId="2" xfId="0" applyFont="1" applyBorder="1"/>
    <xf numFmtId="4" fontId="1" fillId="0" borderId="2" xfId="0" applyNumberFormat="1" applyFont="1" applyBorder="1"/>
    <xf numFmtId="3" fontId="1" fillId="0" borderId="2" xfId="0" applyNumberFormat="1" applyFont="1" applyBorder="1"/>
    <xf numFmtId="164" fontId="1" fillId="0" borderId="2" xfId="0" applyNumberFormat="1" applyFont="1" applyBorder="1"/>
    <xf numFmtId="0" fontId="3" fillId="6" borderId="2" xfId="0" applyFont="1" applyFill="1" applyBorder="1"/>
    <xf numFmtId="4" fontId="3" fillId="6" borderId="2" xfId="0" applyNumberFormat="1" applyFont="1" applyFill="1" applyBorder="1"/>
    <xf numFmtId="3" fontId="3" fillId="6" borderId="2" xfId="0" applyNumberFormat="1" applyFont="1" applyFill="1" applyBorder="1"/>
    <xf numFmtId="164" fontId="3" fillId="6" borderId="2" xfId="0" applyNumberFormat="1" applyFont="1" applyFill="1" applyBorder="1"/>
    <xf numFmtId="0" fontId="3" fillId="7" borderId="2" xfId="0" applyFont="1" applyFill="1" applyBorder="1"/>
    <xf numFmtId="4" fontId="3" fillId="7" borderId="2" xfId="0" applyNumberFormat="1" applyFont="1" applyFill="1" applyBorder="1"/>
    <xf numFmtId="3" fontId="3" fillId="7" borderId="2" xfId="0" applyNumberFormat="1" applyFont="1" applyFill="1" applyBorder="1"/>
    <xf numFmtId="164" fontId="3" fillId="7" borderId="2" xfId="0" applyNumberFormat="1" applyFont="1" applyFill="1" applyBorder="1"/>
    <xf numFmtId="0" fontId="3" fillId="8" borderId="2" xfId="0" applyFont="1" applyFill="1" applyBorder="1"/>
    <xf numFmtId="4" fontId="3" fillId="8" borderId="2" xfId="0" applyNumberFormat="1" applyFont="1" applyFill="1" applyBorder="1"/>
    <xf numFmtId="3" fontId="3" fillId="8" borderId="2" xfId="0" applyNumberFormat="1" applyFont="1" applyFill="1" applyBorder="1"/>
    <xf numFmtId="164" fontId="3" fillId="8" borderId="2" xfId="0" applyNumberFormat="1" applyFont="1" applyFill="1" applyBorder="1"/>
    <xf numFmtId="0" fontId="3" fillId="3" borderId="2" xfId="0" applyFont="1" applyFill="1" applyBorder="1"/>
    <xf numFmtId="4" fontId="3" fillId="3" borderId="2" xfId="0" applyNumberFormat="1" applyFont="1" applyFill="1" applyBorder="1"/>
    <xf numFmtId="3" fontId="3" fillId="3" borderId="2" xfId="0" applyNumberFormat="1" applyFont="1" applyFill="1" applyBorder="1"/>
    <xf numFmtId="0" fontId="0" fillId="9" borderId="2" xfId="0" applyFill="1" applyBorder="1"/>
    <xf numFmtId="4" fontId="0" fillId="9" borderId="2" xfId="0" applyNumberFormat="1" applyFill="1" applyBorder="1"/>
    <xf numFmtId="3" fontId="0" fillId="9" borderId="2" xfId="0" applyNumberFormat="1" applyFill="1" applyBorder="1"/>
    <xf numFmtId="0" fontId="3" fillId="10" borderId="2" xfId="0" applyFont="1" applyFill="1" applyBorder="1"/>
    <xf numFmtId="4" fontId="3" fillId="10" borderId="2" xfId="0" applyNumberFormat="1" applyFont="1" applyFill="1" applyBorder="1"/>
    <xf numFmtId="3" fontId="3" fillId="10" borderId="2" xfId="0" applyNumberFormat="1" applyFont="1" applyFill="1" applyBorder="1"/>
    <xf numFmtId="0" fontId="0" fillId="11" borderId="2" xfId="0" applyFill="1" applyBorder="1"/>
    <xf numFmtId="4" fontId="0" fillId="11" borderId="2" xfId="0" applyNumberFormat="1" applyFill="1" applyBorder="1"/>
    <xf numFmtId="3" fontId="0" fillId="11" borderId="2" xfId="0" applyNumberFormat="1" applyFill="1" applyBorder="1"/>
    <xf numFmtId="164" fontId="0" fillId="0" borderId="0" xfId="0" applyNumberFormat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tabSelected="1" workbookViewId="0">
      <selection activeCell="T17" sqref="T17"/>
    </sheetView>
  </sheetViews>
  <sheetFormatPr defaultRowHeight="15" x14ac:dyDescent="0.25"/>
  <cols>
    <col min="2" max="2" width="22.28515625" bestFit="1" customWidth="1"/>
    <col min="3" max="3" width="53.42578125" bestFit="1" customWidth="1"/>
    <col min="4" max="4" width="9.140625" bestFit="1" customWidth="1"/>
    <col min="5" max="5" width="11.7109375" bestFit="1" customWidth="1"/>
    <col min="6" max="6" width="12.7109375" bestFit="1" customWidth="1"/>
    <col min="7" max="7" width="12.140625" bestFit="1" customWidth="1"/>
    <col min="8" max="8" width="12" bestFit="1" customWidth="1"/>
    <col min="9" max="11" width="9" style="2"/>
    <col min="12" max="12" width="9" style="4"/>
  </cols>
  <sheetData>
    <row r="1" spans="1:22" ht="26.25" customHeight="1" x14ac:dyDescent="0.4">
      <c r="A1" s="56" t="s">
        <v>39</v>
      </c>
      <c r="B1" s="56"/>
      <c r="C1" s="56"/>
      <c r="D1" s="56"/>
      <c r="E1" s="56"/>
      <c r="F1" s="56"/>
      <c r="G1" s="56"/>
      <c r="H1" s="56"/>
      <c r="I1" s="56"/>
      <c r="J1" s="56"/>
    </row>
    <row r="2" spans="1:22" ht="18.75" customHeight="1" x14ac:dyDescent="0.3">
      <c r="A2" s="57" t="s">
        <v>40</v>
      </c>
      <c r="B2" s="57"/>
      <c r="C2" s="57"/>
      <c r="D2" s="57"/>
      <c r="E2" s="57"/>
      <c r="F2" s="57"/>
      <c r="G2" s="57"/>
      <c r="H2" s="57"/>
      <c r="I2" s="57"/>
      <c r="J2" s="57"/>
    </row>
    <row r="3" spans="1:22" ht="126" x14ac:dyDescent="0.25">
      <c r="A3" s="9" t="s">
        <v>21</v>
      </c>
      <c r="B3" s="9" t="s">
        <v>10</v>
      </c>
      <c r="C3" s="9" t="s">
        <v>22</v>
      </c>
      <c r="D3" s="9" t="s">
        <v>3</v>
      </c>
      <c r="E3" s="9" t="s">
        <v>19</v>
      </c>
      <c r="F3" s="9" t="s">
        <v>16</v>
      </c>
      <c r="G3" s="9" t="s">
        <v>12</v>
      </c>
      <c r="H3" s="9" t="s">
        <v>23</v>
      </c>
      <c r="I3" s="10" t="s">
        <v>24</v>
      </c>
      <c r="J3" s="11" t="s">
        <v>25</v>
      </c>
      <c r="K3" s="6"/>
      <c r="L3" s="7"/>
      <c r="M3" s="6"/>
      <c r="N3" s="6"/>
      <c r="O3" s="8"/>
      <c r="P3" s="8"/>
      <c r="Q3" s="8"/>
      <c r="R3" s="8"/>
      <c r="S3" s="8"/>
      <c r="T3" s="8"/>
      <c r="U3" s="8"/>
      <c r="V3" s="8"/>
    </row>
    <row r="4" spans="1:22" x14ac:dyDescent="0.25">
      <c r="A4" s="58" t="s">
        <v>26</v>
      </c>
      <c r="B4" s="30" t="s">
        <v>27</v>
      </c>
      <c r="C4" s="30" t="s">
        <v>2</v>
      </c>
      <c r="D4" s="31"/>
      <c r="E4" s="31"/>
      <c r="F4" s="31">
        <v>3379803</v>
      </c>
      <c r="G4" s="31"/>
      <c r="H4" s="32">
        <f>I4*14.44</f>
        <v>22087.857200000002</v>
      </c>
      <c r="I4" s="32">
        <v>1529.63</v>
      </c>
      <c r="J4" s="33">
        <f>I4/I26</f>
        <v>5.0054860962719092E-2</v>
      </c>
      <c r="K4" s="4"/>
      <c r="R4" s="1"/>
    </row>
    <row r="5" spans="1:22" x14ac:dyDescent="0.25">
      <c r="A5" s="58"/>
      <c r="B5" s="30" t="s">
        <v>0</v>
      </c>
      <c r="C5" s="30" t="s">
        <v>14</v>
      </c>
      <c r="D5" s="31"/>
      <c r="E5" s="31"/>
      <c r="F5" s="31"/>
      <c r="G5" s="31"/>
      <c r="H5" s="32">
        <f>I5*14.24</f>
        <v>13732.9136</v>
      </c>
      <c r="I5" s="32">
        <v>964.39</v>
      </c>
      <c r="J5" s="33">
        <f>I5/I26</f>
        <v>3.1558224775819418E-2</v>
      </c>
      <c r="K5" s="4"/>
      <c r="M5" s="1"/>
      <c r="N5" s="1"/>
      <c r="O5" s="1"/>
      <c r="P5" s="1"/>
      <c r="R5" s="55"/>
      <c r="S5" s="55"/>
      <c r="T5" s="55"/>
      <c r="U5" s="55"/>
      <c r="V5" s="55"/>
    </row>
    <row r="6" spans="1:22" x14ac:dyDescent="0.25">
      <c r="A6" s="58"/>
      <c r="B6" s="30" t="s">
        <v>0</v>
      </c>
      <c r="C6" s="30" t="s">
        <v>28</v>
      </c>
      <c r="D6" s="31"/>
      <c r="E6" s="31"/>
      <c r="F6" s="31">
        <v>509037.36</v>
      </c>
      <c r="G6" s="31"/>
      <c r="H6" s="32">
        <f>I6*14.24</f>
        <v>2611.616</v>
      </c>
      <c r="I6" s="32">
        <v>183.4</v>
      </c>
      <c r="J6" s="33">
        <f>I6/I26</f>
        <v>6.0014915375369736E-3</v>
      </c>
      <c r="K6" s="4"/>
      <c r="M6" s="1"/>
      <c r="N6" s="1"/>
      <c r="O6" s="1"/>
      <c r="P6" s="1"/>
      <c r="R6" s="55"/>
      <c r="S6" s="55"/>
      <c r="T6" s="55"/>
      <c r="U6" s="55"/>
      <c r="V6" s="55"/>
    </row>
    <row r="7" spans="1:22" x14ac:dyDescent="0.25">
      <c r="A7" s="58"/>
      <c r="B7" s="30" t="s">
        <v>0</v>
      </c>
      <c r="C7" s="30" t="s">
        <v>29</v>
      </c>
      <c r="D7" s="31">
        <v>38598</v>
      </c>
      <c r="E7" s="31"/>
      <c r="F7" s="31"/>
      <c r="G7" s="31"/>
      <c r="H7" s="32">
        <f>D7*0.124</f>
        <v>4786.152</v>
      </c>
      <c r="I7" s="32">
        <v>343</v>
      </c>
      <c r="J7" s="33">
        <f>I7/I26</f>
        <v>1.122416356256915E-2</v>
      </c>
      <c r="K7" s="4"/>
      <c r="M7" s="1"/>
    </row>
    <row r="8" spans="1:22" x14ac:dyDescent="0.25">
      <c r="A8" s="58"/>
      <c r="B8" s="30" t="s">
        <v>17</v>
      </c>
      <c r="C8" s="30" t="s">
        <v>30</v>
      </c>
      <c r="D8" s="31">
        <v>16166</v>
      </c>
      <c r="E8" s="31"/>
      <c r="F8" s="31"/>
      <c r="G8" s="31"/>
      <c r="H8" s="32">
        <f>D8*0.139</f>
        <v>2247.0740000000001</v>
      </c>
      <c r="I8" s="32">
        <v>145</v>
      </c>
      <c r="J8" s="33">
        <f>I8/I26</f>
        <v>4.7449087946720894E-3</v>
      </c>
      <c r="K8" s="4"/>
      <c r="M8" s="1"/>
      <c r="N8" s="1"/>
      <c r="O8" s="1"/>
      <c r="P8" s="1"/>
    </row>
    <row r="9" spans="1:22" x14ac:dyDescent="0.25">
      <c r="A9" s="58"/>
      <c r="B9" s="30" t="s">
        <v>17</v>
      </c>
      <c r="C9" s="30" t="s">
        <v>31</v>
      </c>
      <c r="D9" s="31"/>
      <c r="E9" s="31"/>
      <c r="F9" s="31"/>
      <c r="G9" s="31"/>
      <c r="H9" s="32">
        <f>H8/2</f>
        <v>1123.537</v>
      </c>
      <c r="I9" s="32">
        <v>72.599999999999994</v>
      </c>
      <c r="J9" s="33">
        <f>I9/I26</f>
        <v>2.3757267482289218E-3</v>
      </c>
      <c r="K9" s="4"/>
      <c r="M9" s="1"/>
      <c r="N9" s="1"/>
      <c r="O9" s="1"/>
      <c r="P9" s="1"/>
    </row>
    <row r="10" spans="1:22" x14ac:dyDescent="0.25">
      <c r="A10" s="58"/>
      <c r="B10" s="30" t="s">
        <v>17</v>
      </c>
      <c r="C10" s="30" t="s">
        <v>29</v>
      </c>
      <c r="D10" s="31">
        <v>6900</v>
      </c>
      <c r="E10" s="31"/>
      <c r="F10" s="31"/>
      <c r="G10" s="31"/>
      <c r="H10" s="32">
        <f>D10*0.139</f>
        <v>959.10000000000014</v>
      </c>
      <c r="I10" s="32">
        <v>39.46</v>
      </c>
      <c r="J10" s="33">
        <f>I10/I26</f>
        <v>1.2912696623293837E-3</v>
      </c>
      <c r="K10" s="4"/>
      <c r="M10" s="1"/>
      <c r="N10" s="1"/>
      <c r="O10" s="1"/>
      <c r="P10" s="1"/>
    </row>
    <row r="11" spans="1:22" x14ac:dyDescent="0.25">
      <c r="A11" s="58"/>
      <c r="B11" s="34" t="s">
        <v>1</v>
      </c>
      <c r="C11" s="34" t="s">
        <v>32</v>
      </c>
      <c r="D11" s="35"/>
      <c r="E11" s="35">
        <v>32383</v>
      </c>
      <c r="F11" s="35"/>
      <c r="G11" s="35"/>
      <c r="H11" s="36">
        <f>E11*0.1</f>
        <v>3238.3</v>
      </c>
      <c r="I11" s="36">
        <v>171</v>
      </c>
      <c r="J11" s="37">
        <f>I11/I26</f>
        <v>5.5957200268201878E-3</v>
      </c>
      <c r="K11" s="4"/>
      <c r="M11" s="1"/>
      <c r="N11" s="1"/>
      <c r="O11" s="1"/>
      <c r="P11" s="1"/>
    </row>
    <row r="12" spans="1:22" x14ac:dyDescent="0.25">
      <c r="A12" s="58"/>
      <c r="B12" s="34" t="s">
        <v>1</v>
      </c>
      <c r="C12" s="34" t="s">
        <v>33</v>
      </c>
      <c r="D12" s="35"/>
      <c r="E12" s="35">
        <v>4166886</v>
      </c>
      <c r="F12" s="35"/>
      <c r="G12" s="35"/>
      <c r="H12" s="36">
        <f>E12*0.1</f>
        <v>416688.60000000003</v>
      </c>
      <c r="I12" s="36">
        <v>22047</v>
      </c>
      <c r="J12" s="37">
        <f>I12/I26</f>
        <v>0.72145520135265895</v>
      </c>
      <c r="K12" s="4"/>
      <c r="M12" s="1"/>
      <c r="N12" s="1"/>
      <c r="O12" s="1"/>
      <c r="P12" s="1"/>
    </row>
    <row r="13" spans="1:22" x14ac:dyDescent="0.25">
      <c r="A13" s="58"/>
      <c r="B13" s="34" t="s">
        <v>1</v>
      </c>
      <c r="C13" s="34" t="s">
        <v>20</v>
      </c>
      <c r="D13" s="35"/>
      <c r="E13" s="35">
        <v>429113</v>
      </c>
      <c r="F13" s="35"/>
      <c r="G13" s="35"/>
      <c r="H13" s="36">
        <f>E13*0.1</f>
        <v>42911.3</v>
      </c>
      <c r="I13" s="36">
        <v>2270</v>
      </c>
      <c r="J13" s="37">
        <f>I13/I26</f>
        <v>7.4282365268314776E-2</v>
      </c>
      <c r="K13" s="4"/>
      <c r="M13" s="1"/>
      <c r="N13" s="1"/>
      <c r="O13" s="1"/>
      <c r="P13" s="1"/>
    </row>
    <row r="14" spans="1:22" x14ac:dyDescent="0.25">
      <c r="A14" s="58"/>
      <c r="B14" s="38" t="s">
        <v>15</v>
      </c>
      <c r="C14" s="38" t="s">
        <v>34</v>
      </c>
      <c r="D14" s="39">
        <v>8015</v>
      </c>
      <c r="E14" s="39"/>
      <c r="F14" s="39"/>
      <c r="G14" s="39"/>
      <c r="H14" s="40">
        <f>D14*0.091502</f>
        <v>733.38852999999995</v>
      </c>
      <c r="I14" s="40">
        <v>109</v>
      </c>
      <c r="J14" s="41">
        <f>I14/I26</f>
        <v>3.5668624732362601E-3</v>
      </c>
      <c r="K14" s="4"/>
      <c r="M14" s="1"/>
      <c r="N14" s="1"/>
      <c r="O14" s="1"/>
      <c r="P14" s="1"/>
    </row>
    <row r="15" spans="1:22" x14ac:dyDescent="0.25">
      <c r="A15" s="58"/>
      <c r="B15" s="38" t="s">
        <v>15</v>
      </c>
      <c r="C15" s="38" t="s">
        <v>35</v>
      </c>
      <c r="D15" s="39">
        <v>318.8</v>
      </c>
      <c r="E15" s="39"/>
      <c r="F15" s="39"/>
      <c r="G15" s="39"/>
      <c r="H15" s="40">
        <f>D15*0.091502</f>
        <v>29.170837600000002</v>
      </c>
      <c r="I15" s="40">
        <v>1</v>
      </c>
      <c r="J15" s="41">
        <f>I15/I26</f>
        <v>3.2723508928773031E-5</v>
      </c>
      <c r="K15" s="4"/>
      <c r="M15" s="1"/>
      <c r="N15" s="1"/>
      <c r="O15" s="1"/>
      <c r="P15" s="1"/>
    </row>
    <row r="16" spans="1:22" x14ac:dyDescent="0.25">
      <c r="A16" s="12"/>
      <c r="B16" s="12"/>
      <c r="C16" s="12"/>
      <c r="D16" s="13"/>
      <c r="E16" s="13"/>
      <c r="F16" s="13"/>
      <c r="G16" s="13"/>
      <c r="H16" s="14"/>
      <c r="I16" s="15"/>
      <c r="J16" s="16"/>
      <c r="K16" s="4"/>
    </row>
    <row r="17" spans="1:16" x14ac:dyDescent="0.25">
      <c r="A17" s="58" t="s">
        <v>36</v>
      </c>
      <c r="B17" s="17" t="s">
        <v>4</v>
      </c>
      <c r="C17" s="17" t="s">
        <v>37</v>
      </c>
      <c r="D17" s="18"/>
      <c r="E17" s="18"/>
      <c r="F17" s="18"/>
      <c r="G17" s="17">
        <f>80246558*0.771</f>
        <v>61870096.218000002</v>
      </c>
      <c r="H17" s="19">
        <f>G17*0.00340951</f>
        <v>210946.71175623318</v>
      </c>
      <c r="I17" s="59">
        <v>2683.59</v>
      </c>
      <c r="J17" s="60">
        <f>I17/I26</f>
        <v>8.7816481326166013E-2</v>
      </c>
      <c r="K17" s="5"/>
      <c r="L17" s="5"/>
      <c r="M17" s="1"/>
      <c r="N17" s="1"/>
      <c r="O17" s="1"/>
      <c r="P17" s="1"/>
    </row>
    <row r="18" spans="1:16" x14ac:dyDescent="0.25">
      <c r="A18" s="58"/>
      <c r="B18" s="42" t="s">
        <v>5</v>
      </c>
      <c r="C18" s="42" t="s">
        <v>37</v>
      </c>
      <c r="D18" s="43"/>
      <c r="E18" s="43"/>
      <c r="F18" s="43"/>
      <c r="G18" s="42">
        <f>80246558*0.0305</f>
        <v>2447520.0189999999</v>
      </c>
      <c r="H18" s="44">
        <f t="shared" ref="H18:H24" si="0">G18*0.00340951</f>
        <v>8344.8439799806893</v>
      </c>
      <c r="I18" s="59"/>
      <c r="J18" s="60"/>
      <c r="K18" s="5"/>
      <c r="L18" s="5"/>
      <c r="M18" s="1"/>
      <c r="N18" s="1"/>
      <c r="O18" s="1"/>
      <c r="P18" s="1"/>
    </row>
    <row r="19" spans="1:16" x14ac:dyDescent="0.25">
      <c r="A19" s="58"/>
      <c r="B19" s="20" t="s">
        <v>6</v>
      </c>
      <c r="C19" s="20" t="s">
        <v>37</v>
      </c>
      <c r="D19" s="21"/>
      <c r="E19" s="21"/>
      <c r="F19" s="21"/>
      <c r="G19" s="20">
        <f>80246558*0.0305</f>
        <v>2447520.0189999999</v>
      </c>
      <c r="H19" s="22">
        <f t="shared" si="0"/>
        <v>8344.8439799806893</v>
      </c>
      <c r="I19" s="59"/>
      <c r="J19" s="60"/>
      <c r="K19" s="5"/>
      <c r="L19" s="5"/>
      <c r="M19" s="1"/>
      <c r="N19" s="1"/>
      <c r="O19" s="1"/>
      <c r="P19" s="1"/>
    </row>
    <row r="20" spans="1:16" x14ac:dyDescent="0.25">
      <c r="A20" s="58"/>
      <c r="B20" s="23" t="s">
        <v>7</v>
      </c>
      <c r="C20" s="23" t="s">
        <v>37</v>
      </c>
      <c r="D20" s="24"/>
      <c r="E20" s="24"/>
      <c r="F20" s="24"/>
      <c r="G20" s="23">
        <f>80246558*0.071</f>
        <v>5697505.6179999998</v>
      </c>
      <c r="H20" s="25">
        <f t="shared" si="0"/>
        <v>19425.702379627179</v>
      </c>
      <c r="I20" s="59"/>
      <c r="J20" s="60"/>
      <c r="K20" s="5"/>
      <c r="L20" s="5"/>
      <c r="M20" s="1"/>
      <c r="N20" s="1"/>
      <c r="O20" s="1"/>
      <c r="P20" s="1"/>
    </row>
    <row r="21" spans="1:16" x14ac:dyDescent="0.25">
      <c r="A21" s="58"/>
      <c r="B21" s="45" t="s">
        <v>8</v>
      </c>
      <c r="C21" s="45" t="s">
        <v>37</v>
      </c>
      <c r="D21" s="46"/>
      <c r="E21" s="46"/>
      <c r="F21" s="46"/>
      <c r="G21" s="45">
        <f>80246558*0.0001</f>
        <v>8024.6558000000005</v>
      </c>
      <c r="H21" s="47">
        <f t="shared" si="0"/>
        <v>27.360144196658002</v>
      </c>
      <c r="I21" s="59"/>
      <c r="J21" s="60"/>
      <c r="K21" s="5"/>
      <c r="L21" s="5"/>
      <c r="M21" s="1"/>
      <c r="N21" s="1"/>
      <c r="O21" s="1"/>
      <c r="P21" s="1"/>
    </row>
    <row r="22" spans="1:16" x14ac:dyDescent="0.25">
      <c r="A22" s="58"/>
      <c r="B22" s="45" t="s">
        <v>9</v>
      </c>
      <c r="C22" s="45" t="s">
        <v>37</v>
      </c>
      <c r="D22" s="46"/>
      <c r="E22" s="46"/>
      <c r="F22" s="46"/>
      <c r="G22" s="45">
        <f>80246558*0.01</f>
        <v>802465.58000000007</v>
      </c>
      <c r="H22" s="47">
        <f t="shared" si="0"/>
        <v>2736.0144196658002</v>
      </c>
      <c r="I22" s="59"/>
      <c r="J22" s="60"/>
      <c r="K22" s="5"/>
      <c r="L22" s="5"/>
      <c r="M22" s="1"/>
      <c r="N22" s="1"/>
      <c r="O22" s="1"/>
      <c r="P22" s="1"/>
    </row>
    <row r="23" spans="1:16" x14ac:dyDescent="0.25">
      <c r="A23" s="58"/>
      <c r="B23" s="48" t="s">
        <v>13</v>
      </c>
      <c r="C23" s="48" t="s">
        <v>37</v>
      </c>
      <c r="D23" s="49"/>
      <c r="E23" s="49"/>
      <c r="F23" s="49"/>
      <c r="G23" s="48">
        <f>80246558*0.061</f>
        <v>4895040.0379999997</v>
      </c>
      <c r="H23" s="50">
        <f t="shared" si="0"/>
        <v>16689.687959961379</v>
      </c>
      <c r="I23" s="59"/>
      <c r="J23" s="60"/>
      <c r="K23" s="5"/>
      <c r="L23" s="5"/>
      <c r="M23" s="1"/>
      <c r="N23" s="1"/>
      <c r="O23" s="1"/>
      <c r="P23" s="1"/>
    </row>
    <row r="24" spans="1:16" x14ac:dyDescent="0.25">
      <c r="A24" s="58"/>
      <c r="B24" s="51" t="s">
        <v>11</v>
      </c>
      <c r="C24" s="51" t="s">
        <v>37</v>
      </c>
      <c r="D24" s="52"/>
      <c r="E24" s="52"/>
      <c r="F24" s="52"/>
      <c r="G24" s="51">
        <v>2078386</v>
      </c>
      <c r="H24" s="53">
        <f t="shared" si="0"/>
        <v>7086.2778508600004</v>
      </c>
      <c r="I24" s="59"/>
      <c r="J24" s="60"/>
      <c r="K24" s="5"/>
      <c r="L24" s="5"/>
      <c r="M24" s="1"/>
      <c r="N24" s="1"/>
      <c r="O24" s="1"/>
      <c r="P24" s="1"/>
    </row>
    <row r="25" spans="1:16" x14ac:dyDescent="0.25">
      <c r="A25" s="12"/>
      <c r="B25" s="12"/>
      <c r="C25" s="12"/>
      <c r="D25" s="13"/>
      <c r="E25" s="13"/>
      <c r="F25" s="13"/>
      <c r="G25" s="14"/>
      <c r="H25" s="14"/>
      <c r="I25" s="14"/>
      <c r="J25" s="16"/>
      <c r="K25" s="4"/>
      <c r="M25" s="1"/>
      <c r="N25" s="1"/>
      <c r="O25" s="1"/>
      <c r="P25" s="1"/>
    </row>
    <row r="26" spans="1:16" x14ac:dyDescent="0.25">
      <c r="A26" s="26" t="s">
        <v>38</v>
      </c>
      <c r="B26" s="26"/>
      <c r="C26" s="26"/>
      <c r="D26" s="27"/>
      <c r="E26" s="27"/>
      <c r="F26" s="27"/>
      <c r="G26" s="28">
        <f>SUM(G17:G24)</f>
        <v>80246558.147799999</v>
      </c>
      <c r="H26" s="28">
        <f>SUM(H4:H24)</f>
        <v>784750.45163810556</v>
      </c>
      <c r="I26" s="28">
        <f>SUM(I3:I23)</f>
        <v>30559.07</v>
      </c>
      <c r="J26" s="29">
        <v>1</v>
      </c>
      <c r="K26" s="54"/>
    </row>
    <row r="27" spans="1:16" x14ac:dyDescent="0.25">
      <c r="G27" s="3"/>
      <c r="H27" s="3"/>
      <c r="J27" s="4"/>
      <c r="K27" s="4"/>
    </row>
    <row r="28" spans="1:16" x14ac:dyDescent="0.25">
      <c r="G28" s="3"/>
      <c r="H28" s="3"/>
      <c r="J28" s="4"/>
      <c r="K28" s="4"/>
    </row>
    <row r="29" spans="1:16" x14ac:dyDescent="0.25">
      <c r="H29" s="3"/>
      <c r="J29" s="4"/>
      <c r="K29" s="4"/>
    </row>
    <row r="30" spans="1:16" x14ac:dyDescent="0.25">
      <c r="M30" t="s">
        <v>18</v>
      </c>
    </row>
  </sheetData>
  <mergeCells count="7">
    <mergeCell ref="R5:V6"/>
    <mergeCell ref="A4:A15"/>
    <mergeCell ref="A1:J1"/>
    <mergeCell ref="A2:J2"/>
    <mergeCell ref="A17:A24"/>
    <mergeCell ref="I17:I24"/>
    <mergeCell ref="J17:J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FY21</vt:lpstr>
    </vt:vector>
  </TitlesOfParts>
  <Company>The University of Oregon - Campus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Mital</dc:creator>
  <cp:lastModifiedBy>Cims Gillespie</cp:lastModifiedBy>
  <dcterms:created xsi:type="dcterms:W3CDTF">2020-11-12T17:53:38Z</dcterms:created>
  <dcterms:modified xsi:type="dcterms:W3CDTF">2021-11-30T23:49:30Z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-1821766333</vt:i4>
  </property>
  <property fmtid="{D5CDD505-2E9C-101B-9397-08002B2CF9AE}" pid="3" name="_NewReviewCycle">
    <vt:lpwstr/>
  </property>
  <property fmtid="{D5CDD505-2E9C-101B-9397-08002B2CF9AE}" pid="4" name="_EmailSubject">
    <vt:lpwstr>FY21 Download</vt:lpwstr>
  </property>
  <property fmtid="{D5CDD505-2E9C-101B-9397-08002B2CF9AE}" pid="5" name="_AuthorEmail">
    <vt:lpwstr>cimmeron@uoregon.edu</vt:lpwstr>
  </property>
  <property fmtid="{D5CDD505-2E9C-101B-9397-08002B2CF9AE}" pid="6" name="_AuthorEmailDisplayName">
    <vt:lpwstr>Cimmeron Gillespie</vt:lpwstr>
  </property>
  <property fmtid="{D5CDD505-2E9C-101B-9397-08002B2CF9AE}" pid="7" name="_PreviousAdHocReviewCycleID">
    <vt:i4>1961475971</vt:i4>
  </property>
</Properties>
</file>